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90" windowWidth="24555" windowHeight="11760"/>
  </bookViews>
  <sheets>
    <sheet name="Sheet1" sheetId="2" r:id="rId1"/>
    <sheet name="Sheet2" sheetId="1" r:id="rId2"/>
  </sheets>
  <definedNames>
    <definedName name="_xlnm.Print_Area" localSheetId="0">Sheet1!$A$1:$K$128</definedName>
    <definedName name="_xlnm.Print_Area" localSheetId="1">Sheet2!$A$1:$J$126</definedName>
  </definedNames>
  <calcPr calcId="145621"/>
</workbook>
</file>

<file path=xl/calcChain.xml><?xml version="1.0" encoding="utf-8"?>
<calcChain xmlns="http://schemas.openxmlformats.org/spreadsheetml/2006/main">
  <c r="C5" i="2" l="1"/>
  <c r="C84" i="2" l="1"/>
  <c r="C7" i="2"/>
  <c r="C14" i="2"/>
  <c r="C74" i="2"/>
  <c r="C58" i="2"/>
  <c r="C49" i="2"/>
  <c r="C41" i="2"/>
  <c r="C28" i="2"/>
  <c r="C30" i="2"/>
  <c r="C38" i="1"/>
  <c r="F38" i="1" s="1"/>
  <c r="C52" i="1"/>
  <c r="C55" i="1"/>
  <c r="C36" i="1"/>
  <c r="C53" i="1"/>
  <c r="C22" i="1"/>
  <c r="F22" i="1" s="1"/>
  <c r="C23" i="1"/>
  <c r="C21" i="1"/>
  <c r="C20" i="1"/>
  <c r="C19" i="1"/>
  <c r="C30" i="1" s="1"/>
  <c r="C18" i="1"/>
  <c r="F19" i="1"/>
  <c r="F20" i="1"/>
  <c r="F21" i="1"/>
  <c r="F23" i="1"/>
  <c r="C5" i="1"/>
  <c r="C7" i="1"/>
  <c r="C14" i="1" s="1"/>
  <c r="C28" i="1"/>
  <c r="C41" i="1"/>
  <c r="C49" i="1"/>
  <c r="C58" i="1"/>
  <c r="C74" i="1"/>
  <c r="C84" i="1"/>
  <c r="F18" i="1"/>
  <c r="C76" i="2" l="1"/>
  <c r="C87" i="2" s="1"/>
  <c r="C76" i="1"/>
  <c r="C88" i="1" s="1"/>
</calcChain>
</file>

<file path=xl/sharedStrings.xml><?xml version="1.0" encoding="utf-8"?>
<sst xmlns="http://schemas.openxmlformats.org/spreadsheetml/2006/main" count="186" uniqueCount="113">
  <si>
    <t>20) Board Meetings, Parent Teacher Conferences, Sciene Fairs, OSSE and DCPCSB Reviews.</t>
  </si>
  <si>
    <t>18) Student  Field Trips-Bus Services</t>
  </si>
  <si>
    <t xml:space="preserve">16) Based on Prior Year expenditure on Contracted Instructional </t>
  </si>
  <si>
    <t>15) Washington Charter School Athletic Association Membership Fees for Men &amp; Women Basketball Teams and Transportation to Practices and games</t>
  </si>
  <si>
    <t>14) Food Service is based on an average expenditure of $ 14,500 per month.</t>
  </si>
  <si>
    <t>13) School Crossing is a reclassification from the other general expense line item for Metropolitan police services</t>
  </si>
  <si>
    <t xml:space="preserve">11) Administrative fee to the charter school board is .005% of assumed per pupil allocation </t>
  </si>
  <si>
    <t>10) Health Insurance is based Blue Cross Blue Shield Rates at approximately $41,000 per month</t>
  </si>
  <si>
    <t>Expenses</t>
  </si>
  <si>
    <t>8) Based on an estimated summer school  Enrollment of 197 Students at $1,479 per Student</t>
  </si>
  <si>
    <t xml:space="preserve">7) Based on Federal Launch Program allocation of $8,500 per month </t>
  </si>
  <si>
    <t>6) Based on FY 2012-13  Request for Grant Proposals circulated by OSSE</t>
  </si>
  <si>
    <t>5) Based on  FY 2012-13  ROTC allocation from the Air force.</t>
  </si>
  <si>
    <t xml:space="preserve"> 17 students at $7,390 for level two, 8 students at $14,416 for level three and 1 student at $28,284 for level four respectively. </t>
  </si>
  <si>
    <t xml:space="preserve">4) Based on projected enrollment of 39 Special Education students with 11 Students at $5,292 for  level One, </t>
  </si>
  <si>
    <t>3) Based on projected Enrollment of 356 Students at $3,000per Student</t>
  </si>
  <si>
    <t>2) Based on FY 2011-12 Federal Entiltlement Allocation</t>
  </si>
  <si>
    <t>1) Based on projected Enrollment of 356 Students at $10,584per Student</t>
  </si>
  <si>
    <t>Revenues</t>
  </si>
  <si>
    <t>Notes To Budget</t>
  </si>
  <si>
    <t>NET INCOME</t>
  </si>
  <si>
    <t>TOTAL CAPITAL EXPENSES</t>
  </si>
  <si>
    <t xml:space="preserve">    Building Renovations</t>
  </si>
  <si>
    <t xml:space="preserve">    Furniture</t>
  </si>
  <si>
    <t xml:space="preserve">    Office Equipment</t>
  </si>
  <si>
    <t xml:space="preserve">    Textbooks</t>
  </si>
  <si>
    <t>CAPITAL EXPENSES</t>
  </si>
  <si>
    <t>TOTAL OPERATING EXPENSES</t>
  </si>
  <si>
    <t>Subtotal: General Expenses</t>
  </si>
  <si>
    <t>Other General Expense/Repairs</t>
  </si>
  <si>
    <t>Program Fees and Services</t>
  </si>
  <si>
    <t>School Crossing</t>
  </si>
  <si>
    <t>Taxes &amp; Filings</t>
  </si>
  <si>
    <t>Student/Staff Recruitment/Advertising</t>
  </si>
  <si>
    <t>Meals &amp; Entertainment</t>
  </si>
  <si>
    <t>Dues/Subscriptions/Memberships</t>
  </si>
  <si>
    <t>Consultants</t>
  </si>
  <si>
    <t>Administration Fee</t>
  </si>
  <si>
    <t>Food Service</t>
  </si>
  <si>
    <t>Transportation</t>
  </si>
  <si>
    <t>Bank Fees</t>
  </si>
  <si>
    <t>Insurance</t>
  </si>
  <si>
    <t>General Expenses</t>
  </si>
  <si>
    <t>Subtotal: Office Expenses</t>
  </si>
  <si>
    <t>Postage and Shipping</t>
  </si>
  <si>
    <t>Printing and Copying</t>
  </si>
  <si>
    <t>Legal, Audit Fees and Payroll Services</t>
  </si>
  <si>
    <t>Telephone/Telecommunications</t>
  </si>
  <si>
    <t>Office Equipment Rental and Maintenance</t>
  </si>
  <si>
    <t>Office Supplies and Materials</t>
  </si>
  <si>
    <t>Office Expenses</t>
  </si>
  <si>
    <t>Subtotal: Occupancy Expenses</t>
  </si>
  <si>
    <t>Janitorial Supplies/Services</t>
  </si>
  <si>
    <t>Utilities</t>
  </si>
  <si>
    <t>Maintenance</t>
  </si>
  <si>
    <t>Mortgage Interest Payments</t>
  </si>
  <si>
    <t>Mortgage Principal Payments</t>
  </si>
  <si>
    <t>Occupancy Expenses</t>
  </si>
  <si>
    <t>Subtotal: Direct Student Costs</t>
  </si>
  <si>
    <t>Miscellaneous Student Costs (Other Direct)</t>
  </si>
  <si>
    <t>Sports Related</t>
  </si>
  <si>
    <t xml:space="preserve">Contracted Instructional/Student Services </t>
  </si>
  <si>
    <t>Student Assessment Materials</t>
  </si>
  <si>
    <t>Other Instructional Supplies</t>
  </si>
  <si>
    <t>Computers and Materials</t>
  </si>
  <si>
    <t>Library and Media Center Materials</t>
  </si>
  <si>
    <t>Textbooks</t>
  </si>
  <si>
    <t>Direct Student Costs</t>
  </si>
  <si>
    <t>Subtotal: Personnel Costs</t>
  </si>
  <si>
    <t>Staff Development</t>
  </si>
  <si>
    <t>Employer Taxes</t>
  </si>
  <si>
    <t>Unemployment Benefits</t>
  </si>
  <si>
    <t>Retirement Contribution</t>
  </si>
  <si>
    <t>Reimburseable Healtn Insurance</t>
  </si>
  <si>
    <t>Employee Benefits   (Health)</t>
  </si>
  <si>
    <t xml:space="preserve">General Support Staff   </t>
  </si>
  <si>
    <t xml:space="preserve">Custodial Salaries   </t>
  </si>
  <si>
    <t xml:space="preserve">Clerical Salaries   </t>
  </si>
  <si>
    <t xml:space="preserve">Security Staff   </t>
  </si>
  <si>
    <t xml:space="preserve">Teachers Salaries   </t>
  </si>
  <si>
    <t xml:space="preserve">Principal/Executive Salary  </t>
  </si>
  <si>
    <t>Personnel Salaries and Benefits</t>
  </si>
  <si>
    <t>EXPENSES</t>
  </si>
  <si>
    <t>TOTAL REVENUES</t>
  </si>
  <si>
    <t>8(a)</t>
  </si>
  <si>
    <t xml:space="preserve">Philantrophic Donations/Board Contributions </t>
  </si>
  <si>
    <t>Summer School</t>
  </si>
  <si>
    <t>Federal School Lunch Program</t>
  </si>
  <si>
    <t>Other Federal Grants</t>
  </si>
  <si>
    <t>ROTC</t>
  </si>
  <si>
    <t>Special Education</t>
  </si>
  <si>
    <t>Facilities</t>
  </si>
  <si>
    <t xml:space="preserve">Federal Entitlements </t>
  </si>
  <si>
    <t xml:space="preserve">Per Pupil Charter Payments   </t>
  </si>
  <si>
    <t>REVENUES</t>
  </si>
  <si>
    <t>Headcount</t>
  </si>
  <si>
    <t>WMST FY 2013-14 PROPOSED BUDGET</t>
  </si>
  <si>
    <t>All other costs estimates are based on FY 2012-13 expenditures.</t>
  </si>
  <si>
    <t>8a) Based on proposed Board of Directors Fundraiser</t>
  </si>
  <si>
    <t xml:space="preserve">12) These are membersip Fees, Licences and Training for academic programms-IB $12,500, AVID $8,850, Middle States $500 and Travel and Training Expenses </t>
  </si>
  <si>
    <t>21) Auditig/Legal Service and Payroll services</t>
  </si>
  <si>
    <t>22) Building Maintenance Expenses-Roof Leak, Snow Removal, Electrical Repairs, Heating and Air Conditioning and Annual Staff Background Checks</t>
  </si>
  <si>
    <t>9) Salaries are based on  0% increase-To be determined by board of directors</t>
  </si>
  <si>
    <t>19) Graduation Expenses (Auditorium Rental, Speaker Fees, Coach Bus Services, Breakfast, Security and Other Students cost)</t>
  </si>
  <si>
    <t>17) ADP, Terminix, Guardian Fire Inspections, Trash Removal, Sewage Maintenance, Ladco Leasing, Merchant Service Fees, Rug Cleaning</t>
  </si>
  <si>
    <t xml:space="preserve">23) Student Yearly Software Licenses: Achieve 3000, Naviance, Alek, 1X Learning, Learn Key, Project Lead The way, Carolina Biological </t>
  </si>
  <si>
    <t>24) Teacher and Staff PD Instructors and School Accounting and Administrative Manual .</t>
  </si>
  <si>
    <t>25) Focus Annual Membership, PSAT Exam Fees</t>
  </si>
  <si>
    <t xml:space="preserve">  FY 13-14 BUDGET</t>
  </si>
  <si>
    <t xml:space="preserve">  FY 14-15 BUDGET</t>
  </si>
  <si>
    <t>School Meeting Breakfast, Lunches and Board Meeting Dinners</t>
  </si>
  <si>
    <t>Reimburseable Health Insurance</t>
  </si>
  <si>
    <t>WMST FY 2014-15 BOARD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</si>
</sst>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u val="doubleAccounting"/>
      <sz val="14"/>
      <name val="Arial"/>
      <family val="2"/>
    </font>
    <font>
      <b/>
      <i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/>
    <xf numFmtId="43" fontId="2" fillId="0" borderId="0" xfId="0" applyNumberFormat="1" applyFont="1" applyBorder="1"/>
    <xf numFmtId="9" fontId="4" fillId="0" borderId="0" xfId="3" applyNumberFormat="1" applyFont="1" applyBorder="1"/>
    <xf numFmtId="0" fontId="2" fillId="0" borderId="0" xfId="3" applyFont="1" applyBorder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42" fontId="5" fillId="0" borderId="0" xfId="1" applyNumberFormat="1" applyFont="1" applyFill="1" applyBorder="1"/>
    <xf numFmtId="44" fontId="3" fillId="0" borderId="0" xfId="2" applyFont="1"/>
    <xf numFmtId="0" fontId="2" fillId="0" borderId="1" xfId="0" applyFont="1" applyBorder="1"/>
    <xf numFmtId="42" fontId="5" fillId="0" borderId="2" xfId="1" applyNumberFormat="1" applyFont="1" applyFill="1" applyBorder="1"/>
    <xf numFmtId="0" fontId="6" fillId="0" borderId="0" xfId="0" applyFont="1" applyFill="1"/>
    <xf numFmtId="3" fontId="5" fillId="0" borderId="3" xfId="0" applyNumberFormat="1" applyFont="1" applyFill="1" applyBorder="1"/>
    <xf numFmtId="41" fontId="7" fillId="0" borderId="0" xfId="0" applyNumberFormat="1" applyFont="1" applyFill="1"/>
    <xf numFmtId="42" fontId="8" fillId="0" borderId="0" xfId="1" applyNumberFormat="1" applyFont="1" applyFill="1"/>
    <xf numFmtId="41" fontId="7" fillId="0" borderId="3" xfId="0" applyNumberFormat="1" applyFont="1" applyFill="1" applyBorder="1"/>
    <xf numFmtId="37" fontId="7" fillId="0" borderId="3" xfId="0" applyNumberFormat="1" applyFont="1" applyFill="1" applyBorder="1"/>
    <xf numFmtId="41" fontId="7" fillId="0" borderId="0" xfId="0" applyNumberFormat="1" applyFont="1"/>
    <xf numFmtId="3" fontId="7" fillId="0" borderId="3" xfId="0" applyNumberFormat="1" applyFont="1" applyFill="1" applyBorder="1"/>
    <xf numFmtId="0" fontId="2" fillId="0" borderId="1" xfId="0" applyFont="1" applyBorder="1" applyAlignment="1">
      <alignment horizontal="right"/>
    </xf>
    <xf numFmtId="3" fontId="7" fillId="0" borderId="0" xfId="0" applyNumberFormat="1" applyFont="1" applyFill="1"/>
    <xf numFmtId="3" fontId="7" fillId="0" borderId="0" xfId="1" applyNumberFormat="1" applyFont="1" applyFill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4" xfId="0" applyFont="1" applyBorder="1"/>
    <xf numFmtId="49" fontId="3" fillId="0" borderId="6" xfId="1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tabSelected="1" view="pageBreakPreview" zoomScale="60" zoomScaleNormal="100" workbookViewId="0">
      <selection activeCell="J19" sqref="J19"/>
    </sheetView>
  </sheetViews>
  <sheetFormatPr defaultRowHeight="15.75" x14ac:dyDescent="0.25"/>
  <cols>
    <col min="1" max="1" width="31.140625" style="1" customWidth="1"/>
    <col min="2" max="2" width="52" style="1" customWidth="1"/>
    <col min="3" max="3" width="21" style="1" customWidth="1"/>
    <col min="4" max="4" width="9.140625" style="1"/>
    <col min="5" max="5" width="9.140625" style="1" customWidth="1"/>
    <col min="6" max="7" width="9.140625" style="1"/>
    <col min="8" max="8" width="16" style="1" customWidth="1"/>
    <col min="9" max="9" width="13.5703125" style="1" customWidth="1"/>
    <col min="10" max="10" width="18.28515625" style="1" customWidth="1"/>
    <col min="11" max="11" width="16.42578125" style="1" customWidth="1"/>
    <col min="12" max="12" width="14.85546875" style="1" customWidth="1"/>
    <col min="13" max="13" width="15.85546875" style="1" customWidth="1"/>
    <col min="14" max="14" width="15" style="1" customWidth="1"/>
    <col min="15" max="16384" width="9.140625" style="1"/>
  </cols>
  <sheetData>
    <row r="1" spans="1:7" x14ac:dyDescent="0.25">
      <c r="A1" s="32" t="s">
        <v>112</v>
      </c>
      <c r="B1" s="32"/>
    </row>
    <row r="2" spans="1:7" x14ac:dyDescent="0.25">
      <c r="A2" s="29"/>
      <c r="B2" s="31"/>
      <c r="C2" s="30" t="s">
        <v>109</v>
      </c>
      <c r="D2" s="14"/>
      <c r="E2" s="5"/>
      <c r="F2" s="5"/>
      <c r="G2" s="5"/>
    </row>
    <row r="3" spans="1:7" x14ac:dyDescent="0.25">
      <c r="A3" s="29"/>
      <c r="B3" s="28" t="s">
        <v>95</v>
      </c>
      <c r="C3" s="27">
        <v>355</v>
      </c>
      <c r="D3" s="14"/>
      <c r="E3" s="5"/>
      <c r="F3" s="5"/>
      <c r="G3" s="5"/>
    </row>
    <row r="4" spans="1:7" x14ac:dyDescent="0.25">
      <c r="A4" s="2" t="s">
        <v>94</v>
      </c>
      <c r="D4" s="14"/>
      <c r="E4" s="5"/>
      <c r="F4" s="5"/>
      <c r="G4" s="5"/>
    </row>
    <row r="5" spans="1:7" ht="18" x14ac:dyDescent="0.25">
      <c r="B5" s="1" t="s">
        <v>93</v>
      </c>
      <c r="C5" s="26">
        <f>10795*355</f>
        <v>3832225</v>
      </c>
      <c r="D5" s="14"/>
      <c r="E5" s="5"/>
      <c r="F5" s="5"/>
      <c r="G5" s="5"/>
    </row>
    <row r="6" spans="1:7" ht="18" x14ac:dyDescent="0.25">
      <c r="B6" s="1" t="s">
        <v>92</v>
      </c>
      <c r="C6" s="26">
        <v>481735</v>
      </c>
      <c r="D6" s="14"/>
      <c r="E6" s="5"/>
      <c r="F6" s="5"/>
      <c r="G6" s="5"/>
    </row>
    <row r="7" spans="1:7" ht="18" x14ac:dyDescent="0.25">
      <c r="B7" s="1" t="s">
        <v>91</v>
      </c>
      <c r="C7" s="26">
        <f>3000*355</f>
        <v>1065000</v>
      </c>
      <c r="D7" s="14"/>
      <c r="E7" s="5"/>
      <c r="F7" s="5"/>
      <c r="G7" s="5"/>
    </row>
    <row r="8" spans="1:7" ht="18" x14ac:dyDescent="0.25">
      <c r="B8" s="1" t="s">
        <v>90</v>
      </c>
      <c r="C8" s="26">
        <v>480373</v>
      </c>
      <c r="D8" s="14"/>
      <c r="E8" s="5"/>
      <c r="F8" s="5"/>
      <c r="G8" s="5"/>
    </row>
    <row r="9" spans="1:7" ht="18" x14ac:dyDescent="0.25">
      <c r="B9" s="1" t="s">
        <v>89</v>
      </c>
      <c r="C9" s="26">
        <v>60000</v>
      </c>
      <c r="D9" s="14"/>
      <c r="E9" s="5"/>
      <c r="F9" s="5"/>
      <c r="G9" s="5"/>
    </row>
    <row r="10" spans="1:7" ht="18" x14ac:dyDescent="0.25">
      <c r="B10" s="1" t="s">
        <v>88</v>
      </c>
      <c r="C10" s="25">
        <v>69500</v>
      </c>
      <c r="D10" s="14"/>
      <c r="E10" s="5"/>
      <c r="F10" s="5"/>
      <c r="G10" s="5"/>
    </row>
    <row r="11" spans="1:7" ht="18" x14ac:dyDescent="0.25">
      <c r="B11" s="1" t="s">
        <v>87</v>
      </c>
      <c r="C11" s="25">
        <v>144000</v>
      </c>
      <c r="D11" s="14"/>
      <c r="E11" s="5"/>
      <c r="F11" s="5"/>
      <c r="G11" s="5"/>
    </row>
    <row r="12" spans="1:7" ht="18" x14ac:dyDescent="0.25">
      <c r="B12" s="1" t="s">
        <v>86</v>
      </c>
      <c r="C12" s="25">
        <v>294120</v>
      </c>
      <c r="D12" s="14"/>
      <c r="E12" s="5"/>
      <c r="F12" s="5"/>
      <c r="G12" s="5"/>
    </row>
    <row r="13" spans="1:7" ht="18" x14ac:dyDescent="0.25">
      <c r="B13" s="1" t="s">
        <v>85</v>
      </c>
      <c r="C13" s="25">
        <v>10000</v>
      </c>
      <c r="D13" s="24"/>
      <c r="E13" s="5"/>
      <c r="F13" s="5"/>
      <c r="G13" s="5"/>
    </row>
    <row r="14" spans="1:7" ht="18.75" thickBot="1" x14ac:dyDescent="0.3">
      <c r="B14" s="1" t="s">
        <v>83</v>
      </c>
      <c r="C14" s="23">
        <f>SUM(C5:C13)</f>
        <v>6436953</v>
      </c>
      <c r="D14" s="14"/>
      <c r="E14" s="5"/>
      <c r="F14" s="5"/>
      <c r="G14" s="5"/>
    </row>
    <row r="15" spans="1:7" ht="18.75" thickTop="1" x14ac:dyDescent="0.25">
      <c r="C15" s="16"/>
      <c r="D15" s="14"/>
      <c r="E15" s="5"/>
      <c r="F15" s="5"/>
      <c r="G15" s="5"/>
    </row>
    <row r="16" spans="1:7" ht="18" x14ac:dyDescent="0.25">
      <c r="A16" s="2" t="s">
        <v>82</v>
      </c>
      <c r="C16" s="16"/>
      <c r="D16" s="14"/>
      <c r="E16" s="5"/>
      <c r="F16" s="5"/>
      <c r="G16" s="5"/>
    </row>
    <row r="17" spans="1:8" ht="18" x14ac:dyDescent="0.25">
      <c r="A17" s="2" t="s">
        <v>81</v>
      </c>
      <c r="C17" s="16"/>
      <c r="D17" s="14"/>
      <c r="E17" s="5"/>
      <c r="F17" s="5"/>
      <c r="G17" s="5"/>
    </row>
    <row r="18" spans="1:8" ht="18" x14ac:dyDescent="0.25">
      <c r="B18" s="1" t="s">
        <v>80</v>
      </c>
      <c r="C18" s="18">
        <v>349788</v>
      </c>
      <c r="D18" s="14"/>
      <c r="E18" s="5"/>
      <c r="F18" s="5"/>
      <c r="G18" s="5"/>
    </row>
    <row r="19" spans="1:8" ht="18" x14ac:dyDescent="0.25">
      <c r="B19" s="1" t="s">
        <v>79</v>
      </c>
      <c r="C19" s="18">
        <v>2218793</v>
      </c>
      <c r="D19" s="14"/>
      <c r="E19" s="5"/>
      <c r="F19" s="5"/>
      <c r="G19" s="5"/>
      <c r="H19" s="22"/>
    </row>
    <row r="20" spans="1:8" ht="18" x14ac:dyDescent="0.25">
      <c r="B20" s="1" t="s">
        <v>78</v>
      </c>
      <c r="C20" s="18">
        <v>217689</v>
      </c>
      <c r="D20" s="14"/>
      <c r="E20" s="5"/>
      <c r="F20" s="5"/>
      <c r="G20" s="5"/>
      <c r="H20" s="22"/>
    </row>
    <row r="21" spans="1:8" ht="18" x14ac:dyDescent="0.25">
      <c r="B21" s="1" t="s">
        <v>77</v>
      </c>
      <c r="C21" s="18">
        <v>88107</v>
      </c>
      <c r="D21" s="14"/>
      <c r="E21" s="5"/>
      <c r="F21" s="5"/>
      <c r="G21" s="5"/>
      <c r="H21" s="22"/>
    </row>
    <row r="22" spans="1:8" ht="18" x14ac:dyDescent="0.25">
      <c r="B22" s="1" t="s">
        <v>76</v>
      </c>
      <c r="C22" s="18">
        <v>169882</v>
      </c>
      <c r="D22" s="14"/>
      <c r="E22" s="5"/>
      <c r="F22" s="5"/>
      <c r="G22" s="5"/>
      <c r="H22" s="22"/>
    </row>
    <row r="23" spans="1:8" ht="18" x14ac:dyDescent="0.25">
      <c r="B23" s="1" t="s">
        <v>75</v>
      </c>
      <c r="C23" s="18">
        <v>245507</v>
      </c>
      <c r="D23" s="14"/>
      <c r="E23" s="5"/>
      <c r="F23" s="5"/>
      <c r="G23" s="5"/>
      <c r="H23" s="22"/>
    </row>
    <row r="24" spans="1:8" ht="18" x14ac:dyDescent="0.25">
      <c r="B24" s="1" t="s">
        <v>74</v>
      </c>
      <c r="C24" s="18">
        <v>570448</v>
      </c>
      <c r="D24" s="14"/>
      <c r="E24" s="5"/>
      <c r="F24" s="5"/>
      <c r="G24" s="5"/>
      <c r="H24" s="22"/>
    </row>
    <row r="25" spans="1:8" ht="18" x14ac:dyDescent="0.25">
      <c r="B25" s="1" t="s">
        <v>111</v>
      </c>
      <c r="C25" s="18">
        <v>-66000</v>
      </c>
      <c r="D25" s="14"/>
      <c r="E25" s="5"/>
      <c r="F25" s="5"/>
      <c r="G25" s="5"/>
      <c r="H25" s="22"/>
    </row>
    <row r="26" spans="1:8" ht="18" x14ac:dyDescent="0.25">
      <c r="B26" s="1" t="s">
        <v>72</v>
      </c>
      <c r="C26" s="18">
        <v>137000</v>
      </c>
      <c r="D26" s="14"/>
      <c r="E26" s="5"/>
      <c r="F26" s="5"/>
      <c r="G26" s="5"/>
      <c r="H26" s="22"/>
    </row>
    <row r="27" spans="1:8" ht="18" x14ac:dyDescent="0.25">
      <c r="B27" s="1" t="s">
        <v>71</v>
      </c>
      <c r="C27" s="18">
        <v>12850</v>
      </c>
      <c r="D27" s="14"/>
      <c r="E27" s="5"/>
      <c r="F27" s="5"/>
      <c r="G27" s="5"/>
      <c r="H27" s="22"/>
    </row>
    <row r="28" spans="1:8" ht="18" x14ac:dyDescent="0.25">
      <c r="B28" s="1" t="s">
        <v>70</v>
      </c>
      <c r="C28" s="18">
        <f>231140+3256</f>
        <v>234396</v>
      </c>
      <c r="D28" s="14"/>
      <c r="E28" s="5"/>
      <c r="F28" s="5"/>
      <c r="G28" s="5"/>
      <c r="H28" s="22"/>
    </row>
    <row r="29" spans="1:8" ht="18" x14ac:dyDescent="0.25">
      <c r="B29" s="1" t="s">
        <v>69</v>
      </c>
      <c r="C29" s="18">
        <v>75000</v>
      </c>
      <c r="D29" s="14"/>
      <c r="E29" s="5"/>
      <c r="F29" s="5"/>
      <c r="G29" s="5"/>
      <c r="H29" s="22"/>
    </row>
    <row r="30" spans="1:8" ht="18.75" thickBot="1" x14ac:dyDescent="0.3">
      <c r="B30" s="1" t="s">
        <v>68</v>
      </c>
      <c r="C30" s="23">
        <f>SUM(C18:C29)</f>
        <v>4253460</v>
      </c>
      <c r="D30" s="14"/>
      <c r="E30" s="5"/>
      <c r="F30" s="5"/>
      <c r="G30" s="5"/>
      <c r="H30" s="22"/>
    </row>
    <row r="31" spans="1:8" ht="18.75" thickTop="1" x14ac:dyDescent="0.25">
      <c r="C31" s="16"/>
      <c r="D31" s="14"/>
      <c r="E31" s="5"/>
      <c r="F31" s="5"/>
      <c r="G31" s="5"/>
    </row>
    <row r="32" spans="1:8" ht="18" x14ac:dyDescent="0.25">
      <c r="A32" s="2" t="s">
        <v>67</v>
      </c>
      <c r="C32" s="16"/>
      <c r="D32" s="14"/>
      <c r="E32" s="5"/>
      <c r="F32" s="5"/>
      <c r="G32" s="5"/>
    </row>
    <row r="33" spans="1:7" ht="18" x14ac:dyDescent="0.25">
      <c r="B33" s="1" t="s">
        <v>66</v>
      </c>
      <c r="C33" s="18">
        <v>6000</v>
      </c>
      <c r="D33" s="14"/>
      <c r="E33" s="5"/>
      <c r="F33" s="5"/>
      <c r="G33" s="5"/>
    </row>
    <row r="34" spans="1:7" ht="18" x14ac:dyDescent="0.25">
      <c r="B34" s="1" t="s">
        <v>65</v>
      </c>
      <c r="C34" s="18"/>
      <c r="D34" s="14"/>
      <c r="E34" s="5"/>
      <c r="F34" s="5"/>
      <c r="G34" s="5"/>
    </row>
    <row r="35" spans="1:7" ht="18" x14ac:dyDescent="0.25">
      <c r="B35" s="1" t="s">
        <v>64</v>
      </c>
      <c r="C35" s="18">
        <v>4200</v>
      </c>
      <c r="D35" s="14"/>
      <c r="E35" s="5"/>
      <c r="F35" s="5"/>
      <c r="G35" s="5"/>
    </row>
    <row r="36" spans="1:7" ht="18" x14ac:dyDescent="0.25">
      <c r="B36" s="3" t="s">
        <v>63</v>
      </c>
      <c r="C36" s="18">
        <v>120000</v>
      </c>
      <c r="D36" s="14"/>
      <c r="E36" s="5"/>
      <c r="F36" s="5"/>
      <c r="G36" s="5"/>
    </row>
    <row r="37" spans="1:7" ht="18" x14ac:dyDescent="0.25">
      <c r="B37" s="1" t="s">
        <v>62</v>
      </c>
      <c r="C37" s="18">
        <v>5000</v>
      </c>
      <c r="D37" s="14"/>
      <c r="E37" s="5"/>
      <c r="F37" s="5"/>
      <c r="G37" s="5"/>
    </row>
    <row r="38" spans="1:7" ht="18" x14ac:dyDescent="0.25">
      <c r="B38" s="3" t="s">
        <v>61</v>
      </c>
      <c r="C38" s="18">
        <v>616204</v>
      </c>
      <c r="D38" s="14"/>
      <c r="E38" s="5"/>
      <c r="F38" s="5"/>
      <c r="G38" s="5"/>
    </row>
    <row r="39" spans="1:7" ht="18" x14ac:dyDescent="0.25">
      <c r="B39" s="3" t="s">
        <v>60</v>
      </c>
      <c r="C39" s="18">
        <v>26000</v>
      </c>
      <c r="D39" s="14"/>
      <c r="E39" s="5"/>
      <c r="F39" s="5"/>
      <c r="G39" s="5"/>
    </row>
    <row r="40" spans="1:7" ht="18" x14ac:dyDescent="0.25">
      <c r="B40" s="3" t="s">
        <v>59</v>
      </c>
      <c r="C40" s="18">
        <v>42100</v>
      </c>
      <c r="D40" s="14"/>
      <c r="E40" s="5"/>
      <c r="F40" s="5"/>
      <c r="G40" s="5"/>
    </row>
    <row r="41" spans="1:7" ht="18.75" thickBot="1" x14ac:dyDescent="0.3">
      <c r="B41" s="1" t="s">
        <v>58</v>
      </c>
      <c r="C41" s="20">
        <f>SUM(C33:C40)</f>
        <v>819504</v>
      </c>
      <c r="D41" s="14"/>
      <c r="E41" s="5"/>
      <c r="F41" s="5"/>
      <c r="G41" s="5"/>
    </row>
    <row r="42" spans="1:7" ht="18.75" thickTop="1" x14ac:dyDescent="0.25">
      <c r="C42" s="18"/>
      <c r="D42" s="14"/>
      <c r="E42" s="5"/>
      <c r="F42" s="5"/>
      <c r="G42" s="5"/>
    </row>
    <row r="43" spans="1:7" ht="18" x14ac:dyDescent="0.25">
      <c r="A43" s="2" t="s">
        <v>57</v>
      </c>
      <c r="C43" s="18"/>
      <c r="D43" s="14"/>
      <c r="E43" s="5"/>
      <c r="F43" s="5"/>
      <c r="G43" s="5"/>
    </row>
    <row r="44" spans="1:7" ht="18" x14ac:dyDescent="0.25">
      <c r="B44" s="1" t="s">
        <v>56</v>
      </c>
      <c r="C44" s="18">
        <v>151332</v>
      </c>
      <c r="D44" s="14"/>
      <c r="E44" s="5"/>
      <c r="F44" s="5"/>
      <c r="G44" s="5"/>
    </row>
    <row r="45" spans="1:7" ht="18" x14ac:dyDescent="0.25">
      <c r="B45" s="1" t="s">
        <v>55</v>
      </c>
      <c r="C45" s="18">
        <v>425424</v>
      </c>
      <c r="D45" s="14"/>
      <c r="E45" s="5"/>
      <c r="F45" s="5"/>
      <c r="G45" s="5"/>
    </row>
    <row r="46" spans="1:7" ht="18" x14ac:dyDescent="0.25">
      <c r="B46" s="1" t="s">
        <v>54</v>
      </c>
      <c r="C46" s="18">
        <v>37500</v>
      </c>
      <c r="D46" s="14"/>
      <c r="E46" s="5"/>
      <c r="F46" s="5"/>
      <c r="G46" s="5"/>
    </row>
    <row r="47" spans="1:7" ht="18" x14ac:dyDescent="0.25">
      <c r="B47" s="1" t="s">
        <v>53</v>
      </c>
      <c r="C47" s="18">
        <v>90000</v>
      </c>
      <c r="D47" s="14"/>
      <c r="E47" s="5"/>
      <c r="F47" s="5"/>
      <c r="G47" s="5"/>
    </row>
    <row r="48" spans="1:7" ht="18" x14ac:dyDescent="0.25">
      <c r="B48" s="1" t="s">
        <v>52</v>
      </c>
      <c r="C48" s="18">
        <v>16000</v>
      </c>
      <c r="D48" s="14"/>
      <c r="E48" s="5"/>
      <c r="F48" s="5"/>
      <c r="G48" s="5"/>
    </row>
    <row r="49" spans="1:7" ht="18.75" thickBot="1" x14ac:dyDescent="0.3">
      <c r="B49" s="1" t="s">
        <v>51</v>
      </c>
      <c r="C49" s="21">
        <f>SUM(C44:C48)</f>
        <v>720256</v>
      </c>
      <c r="D49" s="14"/>
      <c r="E49" s="5"/>
      <c r="F49" s="5"/>
      <c r="G49" s="5"/>
    </row>
    <row r="50" spans="1:7" ht="18.75" thickTop="1" x14ac:dyDescent="0.25">
      <c r="C50" s="16"/>
      <c r="D50" s="14"/>
      <c r="E50" s="5"/>
      <c r="F50" s="5"/>
      <c r="G50" s="5"/>
    </row>
    <row r="51" spans="1:7" ht="18" x14ac:dyDescent="0.25">
      <c r="A51" s="2" t="s">
        <v>50</v>
      </c>
      <c r="C51" s="16"/>
      <c r="D51" s="14"/>
      <c r="E51" s="5"/>
      <c r="F51" s="5"/>
      <c r="G51" s="5"/>
    </row>
    <row r="52" spans="1:7" ht="18" x14ac:dyDescent="0.25">
      <c r="B52" s="1" t="s">
        <v>49</v>
      </c>
      <c r="C52" s="18">
        <v>38000</v>
      </c>
      <c r="D52" s="14"/>
      <c r="E52" s="5"/>
      <c r="F52" s="5"/>
      <c r="G52" s="5"/>
    </row>
    <row r="53" spans="1:7" ht="18" x14ac:dyDescent="0.25">
      <c r="B53" s="1" t="s">
        <v>48</v>
      </c>
      <c r="C53" s="18">
        <v>23633</v>
      </c>
      <c r="D53" s="14"/>
      <c r="E53" s="5"/>
      <c r="F53" s="5"/>
      <c r="G53" s="5"/>
    </row>
    <row r="54" spans="1:7" ht="18" x14ac:dyDescent="0.25">
      <c r="B54" s="1" t="s">
        <v>47</v>
      </c>
      <c r="C54" s="18">
        <v>36000</v>
      </c>
      <c r="D54" s="14"/>
      <c r="E54" s="5"/>
      <c r="F54" s="5"/>
      <c r="G54" s="5"/>
    </row>
    <row r="55" spans="1:7" ht="18" x14ac:dyDescent="0.25">
      <c r="B55" s="1" t="s">
        <v>46</v>
      </c>
      <c r="C55" s="18">
        <v>51123</v>
      </c>
      <c r="D55" s="14"/>
      <c r="E55" s="5"/>
      <c r="F55" s="5"/>
      <c r="G55" s="5"/>
    </row>
    <row r="56" spans="1:7" ht="18" x14ac:dyDescent="0.25">
      <c r="B56" s="1" t="s">
        <v>45</v>
      </c>
      <c r="C56" s="18">
        <v>25000</v>
      </c>
      <c r="D56" s="14"/>
      <c r="E56" s="5"/>
      <c r="F56" s="5"/>
      <c r="G56" s="5"/>
    </row>
    <row r="57" spans="1:7" ht="18" x14ac:dyDescent="0.25">
      <c r="B57" s="1" t="s">
        <v>44</v>
      </c>
      <c r="C57" s="18">
        <v>12600</v>
      </c>
      <c r="D57" s="14"/>
      <c r="E57" s="5"/>
      <c r="F57" s="5"/>
      <c r="G57" s="5"/>
    </row>
    <row r="58" spans="1:7" ht="18.75" thickBot="1" x14ac:dyDescent="0.3">
      <c r="B58" s="1" t="s">
        <v>43</v>
      </c>
      <c r="C58" s="20">
        <f>SUM(C52:C57)</f>
        <v>186356</v>
      </c>
      <c r="D58" s="14"/>
      <c r="E58" s="5"/>
      <c r="F58" s="5"/>
      <c r="G58" s="5"/>
    </row>
    <row r="59" spans="1:7" ht="18.75" thickTop="1" x14ac:dyDescent="0.25">
      <c r="C59" s="16"/>
      <c r="D59" s="14"/>
      <c r="E59" s="5"/>
      <c r="F59" s="5"/>
      <c r="G59" s="5"/>
    </row>
    <row r="60" spans="1:7" ht="18" x14ac:dyDescent="0.25">
      <c r="A60" s="2" t="s">
        <v>42</v>
      </c>
      <c r="C60" s="16"/>
      <c r="D60" s="14"/>
      <c r="E60" s="5"/>
      <c r="F60" s="5"/>
      <c r="G60" s="5"/>
    </row>
    <row r="61" spans="1:7" ht="18" x14ac:dyDescent="0.25">
      <c r="B61" s="1" t="s">
        <v>41</v>
      </c>
      <c r="C61" s="18">
        <v>37000</v>
      </c>
      <c r="D61" s="14"/>
      <c r="E61" s="5"/>
      <c r="F61" s="5"/>
      <c r="G61" s="5"/>
    </row>
    <row r="62" spans="1:7" ht="18" x14ac:dyDescent="0.25">
      <c r="B62" s="1" t="s">
        <v>40</v>
      </c>
      <c r="C62" s="18">
        <v>3600</v>
      </c>
      <c r="D62" s="14"/>
      <c r="E62" s="5"/>
      <c r="F62" s="5"/>
      <c r="G62" s="5"/>
    </row>
    <row r="63" spans="1:7" ht="18" x14ac:dyDescent="0.25">
      <c r="B63" s="1" t="s">
        <v>39</v>
      </c>
      <c r="C63" s="18">
        <v>16458</v>
      </c>
      <c r="D63" s="14"/>
      <c r="E63" s="5"/>
      <c r="F63" s="5"/>
      <c r="G63" s="5"/>
    </row>
    <row r="64" spans="1:7" ht="18" x14ac:dyDescent="0.25">
      <c r="B64" s="1" t="s">
        <v>38</v>
      </c>
      <c r="C64" s="18">
        <v>165000</v>
      </c>
      <c r="D64" s="14"/>
      <c r="E64" s="5"/>
      <c r="F64" s="5"/>
      <c r="G64" s="5"/>
    </row>
    <row r="65" spans="2:7" ht="18" x14ac:dyDescent="0.25">
      <c r="B65" s="1" t="s">
        <v>37</v>
      </c>
      <c r="C65" s="18">
        <v>62190.559999999998</v>
      </c>
      <c r="D65" s="14"/>
      <c r="E65" s="5"/>
      <c r="F65" s="5"/>
      <c r="G65" s="5"/>
    </row>
    <row r="66" spans="2:7" ht="18" x14ac:dyDescent="0.25">
      <c r="B66" s="1" t="s">
        <v>36</v>
      </c>
      <c r="C66" s="18">
        <v>6500</v>
      </c>
      <c r="D66" s="14"/>
      <c r="E66" s="5"/>
      <c r="F66" s="5"/>
      <c r="G66" s="5"/>
    </row>
    <row r="67" spans="2:7" ht="18" x14ac:dyDescent="0.25">
      <c r="B67" s="1" t="s">
        <v>35</v>
      </c>
      <c r="C67" s="18">
        <v>10253</v>
      </c>
      <c r="D67" s="14"/>
      <c r="E67" s="5"/>
      <c r="F67" s="5"/>
      <c r="G67" s="5"/>
    </row>
    <row r="68" spans="2:7" ht="18" x14ac:dyDescent="0.25">
      <c r="B68" s="1" t="s">
        <v>110</v>
      </c>
      <c r="C68" s="18">
        <v>18000</v>
      </c>
      <c r="D68" s="14"/>
      <c r="E68" s="5"/>
      <c r="F68" s="5"/>
      <c r="G68" s="5"/>
    </row>
    <row r="69" spans="2:7" ht="18" x14ac:dyDescent="0.25">
      <c r="B69" s="1" t="s">
        <v>33</v>
      </c>
      <c r="C69" s="18">
        <v>4500</v>
      </c>
      <c r="D69" s="14"/>
      <c r="E69" s="5"/>
      <c r="F69" s="5"/>
      <c r="G69" s="5"/>
    </row>
    <row r="70" spans="2:7" ht="18" x14ac:dyDescent="0.25">
      <c r="B70" s="1" t="s">
        <v>32</v>
      </c>
      <c r="C70" s="18">
        <v>1050</v>
      </c>
      <c r="D70" s="14"/>
      <c r="E70" s="5"/>
      <c r="F70" s="5"/>
      <c r="G70" s="5"/>
    </row>
    <row r="71" spans="2:7" ht="18" x14ac:dyDescent="0.25">
      <c r="B71" s="1" t="s">
        <v>31</v>
      </c>
      <c r="C71" s="18">
        <v>38000</v>
      </c>
      <c r="D71" s="14"/>
      <c r="E71" s="5"/>
      <c r="F71" s="5"/>
      <c r="G71" s="5"/>
    </row>
    <row r="72" spans="2:7" ht="18" x14ac:dyDescent="0.25">
      <c r="B72" s="1" t="s">
        <v>30</v>
      </c>
      <c r="C72" s="18">
        <v>38325</v>
      </c>
      <c r="D72" s="14"/>
      <c r="E72" s="5"/>
      <c r="F72" s="5"/>
      <c r="G72" s="5"/>
    </row>
    <row r="73" spans="2:7" ht="18" x14ac:dyDescent="0.25">
      <c r="B73" s="1" t="s">
        <v>29</v>
      </c>
      <c r="C73" s="18">
        <v>40000</v>
      </c>
      <c r="D73" s="14"/>
      <c r="E73" s="5"/>
      <c r="F73" s="5"/>
      <c r="G73" s="5"/>
    </row>
    <row r="74" spans="2:7" ht="18.75" thickBot="1" x14ac:dyDescent="0.3">
      <c r="B74" s="1" t="s">
        <v>28</v>
      </c>
      <c r="C74" s="20">
        <f>SUM(C61:C73)</f>
        <v>440876.56</v>
      </c>
      <c r="D74" s="14"/>
      <c r="E74" s="5"/>
      <c r="F74" s="5"/>
      <c r="G74" s="5"/>
    </row>
    <row r="75" spans="2:7" ht="18.75" thickTop="1" x14ac:dyDescent="0.25">
      <c r="C75" s="16"/>
      <c r="D75" s="14"/>
      <c r="E75" s="5"/>
      <c r="F75" s="5"/>
      <c r="G75" s="5"/>
    </row>
    <row r="76" spans="2:7" ht="20.25" x14ac:dyDescent="0.4">
      <c r="B76" s="2" t="s">
        <v>27</v>
      </c>
      <c r="C76" s="19">
        <f>C74+C58+C49+C41+C30</f>
        <v>6420452.5600000005</v>
      </c>
      <c r="D76" s="14"/>
      <c r="E76" s="5"/>
      <c r="F76" s="5"/>
      <c r="G76" s="5"/>
    </row>
    <row r="77" spans="2:7" ht="18" x14ac:dyDescent="0.25">
      <c r="C77" s="16"/>
      <c r="D77" s="14"/>
      <c r="E77" s="5"/>
      <c r="F77" s="5"/>
      <c r="G77" s="5"/>
    </row>
    <row r="78" spans="2:7" ht="18" x14ac:dyDescent="0.25">
      <c r="C78" s="16"/>
      <c r="D78" s="14"/>
      <c r="E78" s="5"/>
      <c r="F78" s="5"/>
      <c r="G78" s="5"/>
    </row>
    <row r="79" spans="2:7" ht="18" x14ac:dyDescent="0.25">
      <c r="B79" s="1" t="s">
        <v>26</v>
      </c>
      <c r="C79" s="16"/>
      <c r="D79" s="14"/>
      <c r="E79" s="5"/>
      <c r="F79" s="5"/>
      <c r="G79" s="5"/>
    </row>
    <row r="80" spans="2:7" ht="18" x14ac:dyDescent="0.25">
      <c r="B80" s="1" t="s">
        <v>25</v>
      </c>
      <c r="C80" s="18">
        <v>5000</v>
      </c>
      <c r="D80" s="14"/>
      <c r="E80" s="5"/>
      <c r="F80" s="5"/>
      <c r="G80" s="5"/>
    </row>
    <row r="81" spans="2:14" ht="18" x14ac:dyDescent="0.25">
      <c r="B81" s="1" t="s">
        <v>24</v>
      </c>
      <c r="C81" s="18"/>
      <c r="D81" s="14"/>
      <c r="E81" s="5"/>
      <c r="F81" s="5"/>
      <c r="G81" s="5"/>
    </row>
    <row r="82" spans="2:14" ht="18" x14ac:dyDescent="0.25">
      <c r="B82" s="1" t="s">
        <v>23</v>
      </c>
      <c r="C82" s="18">
        <v>5000</v>
      </c>
      <c r="D82" s="14"/>
      <c r="E82" s="5"/>
      <c r="F82" s="5"/>
      <c r="G82" s="5"/>
    </row>
    <row r="83" spans="2:14" ht="18" x14ac:dyDescent="0.25">
      <c r="B83" s="1" t="s">
        <v>22</v>
      </c>
      <c r="C83" s="18">
        <v>6500</v>
      </c>
      <c r="D83" s="14"/>
      <c r="E83" s="5"/>
      <c r="F83" s="5"/>
      <c r="G83" s="5"/>
    </row>
    <row r="84" spans="2:14" ht="19.5" thickBot="1" x14ac:dyDescent="0.35">
      <c r="B84" s="2" t="s">
        <v>21</v>
      </c>
      <c r="C84" s="17">
        <f>SUM(C80:C83)</f>
        <v>16500</v>
      </c>
      <c r="D84" s="14"/>
      <c r="E84" s="5"/>
      <c r="F84" s="5"/>
      <c r="G84" s="5"/>
    </row>
    <row r="85" spans="2:14" ht="18.75" thickTop="1" x14ac:dyDescent="0.25">
      <c r="C85" s="16"/>
      <c r="D85" s="14"/>
      <c r="E85" s="5"/>
      <c r="F85" s="5"/>
      <c r="G85" s="5"/>
    </row>
    <row r="86" spans="2:14" ht="18" x14ac:dyDescent="0.25">
      <c r="C86" s="16"/>
      <c r="D86" s="14"/>
      <c r="E86" s="5"/>
      <c r="F86" s="5"/>
      <c r="G86" s="5"/>
    </row>
    <row r="87" spans="2:14" ht="19.5" thickBot="1" x14ac:dyDescent="0.35">
      <c r="B87" s="2" t="s">
        <v>20</v>
      </c>
      <c r="C87" s="15">
        <f>C14-C76-C84</f>
        <v>0.43999999947845936</v>
      </c>
      <c r="D87" s="14"/>
      <c r="E87" s="5"/>
      <c r="F87" s="5"/>
      <c r="G87" s="5"/>
      <c r="I87" s="2"/>
      <c r="J87" s="13"/>
      <c r="K87" s="2"/>
      <c r="L87" s="13"/>
    </row>
    <row r="88" spans="2:14" ht="19.5" thickTop="1" x14ac:dyDescent="0.3">
      <c r="B88" s="2"/>
      <c r="C88" s="12"/>
      <c r="D88" s="5"/>
      <c r="E88" s="5"/>
      <c r="F88" s="5"/>
      <c r="G88" s="5"/>
    </row>
    <row r="89" spans="2:14" ht="18.75" x14ac:dyDescent="0.3">
      <c r="B89" s="2"/>
      <c r="C89" s="12"/>
      <c r="D89" s="5"/>
      <c r="E89" s="5"/>
      <c r="F89" s="5"/>
      <c r="G89" s="5"/>
    </row>
    <row r="90" spans="2:14" ht="18.75" x14ac:dyDescent="0.3">
      <c r="B90" s="2"/>
      <c r="C90" s="12"/>
      <c r="D90" s="5"/>
      <c r="E90" s="5"/>
      <c r="F90" s="5"/>
      <c r="G90" s="5"/>
    </row>
    <row r="91" spans="2:14" ht="18.75" x14ac:dyDescent="0.3">
      <c r="B91" s="2"/>
      <c r="C91" s="12"/>
      <c r="D91" s="5"/>
      <c r="E91" s="5"/>
      <c r="F91" s="5"/>
      <c r="G91" s="5"/>
    </row>
    <row r="92" spans="2:14" x14ac:dyDescent="0.25">
      <c r="G92" s="5"/>
      <c r="H92" s="11"/>
      <c r="I92" s="11"/>
      <c r="J92" s="10"/>
      <c r="K92" s="10"/>
      <c r="L92" s="9"/>
      <c r="M92" s="9"/>
      <c r="N92" s="9"/>
    </row>
    <row r="93" spans="2:14" x14ac:dyDescent="0.25">
      <c r="B93" s="2"/>
      <c r="G93" s="5"/>
      <c r="H93" s="8"/>
      <c r="I93" s="7"/>
      <c r="J93" s="5"/>
      <c r="K93" s="5"/>
      <c r="L93" s="5"/>
      <c r="M93" s="5"/>
      <c r="N93" s="5"/>
    </row>
    <row r="94" spans="2:14" x14ac:dyDescent="0.25">
      <c r="G94" s="5"/>
      <c r="H94" s="8"/>
      <c r="I94" s="7"/>
      <c r="J94" s="6"/>
      <c r="K94" s="6"/>
      <c r="L94" s="6"/>
      <c r="M94" s="6"/>
      <c r="N94" s="6"/>
    </row>
    <row r="95" spans="2:14" x14ac:dyDescent="0.25">
      <c r="G95" s="5"/>
      <c r="H95" s="8"/>
      <c r="I95" s="7"/>
      <c r="J95" s="5"/>
      <c r="K95" s="5"/>
      <c r="L95" s="5"/>
      <c r="M95" s="5"/>
      <c r="N95" s="5"/>
    </row>
    <row r="96" spans="2:14" x14ac:dyDescent="0.25">
      <c r="G96" s="5"/>
      <c r="H96" s="8"/>
      <c r="I96" s="7"/>
      <c r="J96" s="6"/>
      <c r="K96" s="6"/>
      <c r="L96" s="6"/>
      <c r="M96" s="6"/>
      <c r="N96" s="6"/>
    </row>
    <row r="97" spans="2:14" ht="21" customHeight="1" x14ac:dyDescent="0.25">
      <c r="B97" s="4"/>
      <c r="G97" s="5"/>
      <c r="H97" s="8"/>
      <c r="I97" s="7"/>
      <c r="J97" s="5"/>
      <c r="K97" s="5"/>
      <c r="L97" s="5"/>
      <c r="M97" s="6"/>
      <c r="N97" s="6"/>
    </row>
    <row r="98" spans="2:14" ht="21" customHeight="1" x14ac:dyDescent="0.25">
      <c r="B98" s="4"/>
      <c r="G98" s="5"/>
      <c r="H98" s="8"/>
      <c r="I98" s="7"/>
      <c r="J98" s="5"/>
      <c r="K98" s="5"/>
      <c r="L98" s="5"/>
      <c r="M98" s="6"/>
      <c r="N98" s="6"/>
    </row>
    <row r="99" spans="2:14" x14ac:dyDescent="0.25">
      <c r="G99" s="5"/>
      <c r="H99" s="5"/>
      <c r="I99" s="5"/>
      <c r="J99" s="5"/>
      <c r="K99" s="5"/>
      <c r="L99" s="5"/>
      <c r="M99" s="5"/>
      <c r="N99" s="5"/>
    </row>
    <row r="100" spans="2:14" x14ac:dyDescent="0.25">
      <c r="G100" s="5"/>
      <c r="H100" s="5"/>
      <c r="I100" s="5"/>
      <c r="J100" s="5"/>
      <c r="K100" s="5"/>
      <c r="L100" s="5"/>
      <c r="M100" s="5"/>
      <c r="N100" s="5"/>
    </row>
    <row r="101" spans="2:14" x14ac:dyDescent="0.25">
      <c r="G101" s="5"/>
      <c r="H101" s="5"/>
      <c r="I101" s="5"/>
      <c r="J101" s="5"/>
      <c r="K101" s="5"/>
      <c r="L101" s="5"/>
    </row>
    <row r="102" spans="2:14" x14ac:dyDescent="0.25">
      <c r="G102" s="5"/>
      <c r="H102" s="5"/>
      <c r="I102" s="5"/>
      <c r="J102" s="5"/>
      <c r="K102" s="5"/>
      <c r="L102" s="5"/>
    </row>
    <row r="103" spans="2:14" x14ac:dyDescent="0.25">
      <c r="G103" s="5"/>
      <c r="H103" s="5"/>
      <c r="I103" s="5"/>
      <c r="J103" s="5"/>
      <c r="K103" s="5"/>
      <c r="L103" s="5"/>
    </row>
    <row r="106" spans="2:14" x14ac:dyDescent="0.25">
      <c r="B106" s="2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3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2"/>
    </row>
    <row r="127" spans="2:2" x14ac:dyDescent="0.25">
      <c r="B127" s="3"/>
    </row>
    <row r="128" spans="2:2" x14ac:dyDescent="0.25">
      <c r="B128" s="4"/>
    </row>
    <row r="129" spans="2:2" x14ac:dyDescent="0.25">
      <c r="B129" s="3"/>
    </row>
    <row r="130" spans="2:2" x14ac:dyDescent="0.25">
      <c r="B130" s="2"/>
    </row>
  </sheetData>
  <mergeCells count="1">
    <mergeCell ref="A1:B1"/>
  </mergeCells>
  <pageMargins left="0.7" right="0.7" top="0.75" bottom="0.75" header="0.3" footer="0.3"/>
  <pageSetup scale="60" orientation="landscape" r:id="rId1"/>
  <rowBreaks count="2" manualBreakCount="2">
    <brk id="42" max="16383" man="1"/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view="pageBreakPreview" zoomScaleNormal="100" zoomScaleSheetLayoutView="100" workbookViewId="0">
      <selection sqref="A1:XFD1048576"/>
    </sheetView>
  </sheetViews>
  <sheetFormatPr defaultRowHeight="15.75" x14ac:dyDescent="0.25"/>
  <cols>
    <col min="1" max="1" width="31.140625" style="1" customWidth="1"/>
    <col min="2" max="2" width="35" style="1" customWidth="1"/>
    <col min="3" max="3" width="21" style="1" customWidth="1"/>
    <col min="4" max="4" width="9.140625" style="1"/>
    <col min="5" max="5" width="9.140625" style="1" customWidth="1"/>
    <col min="6" max="7" width="9.140625" style="1"/>
    <col min="8" max="8" width="16" style="1" customWidth="1"/>
    <col min="9" max="9" width="13.5703125" style="1" customWidth="1"/>
    <col min="10" max="10" width="18.28515625" style="1" customWidth="1"/>
    <col min="11" max="11" width="16.42578125" style="1" customWidth="1"/>
    <col min="12" max="12" width="14.85546875" style="1" customWidth="1"/>
    <col min="13" max="13" width="15.85546875" style="1" customWidth="1"/>
    <col min="14" max="14" width="15" style="1" customWidth="1"/>
    <col min="15" max="16384" width="9.140625" style="1"/>
  </cols>
  <sheetData>
    <row r="1" spans="1:7" x14ac:dyDescent="0.25">
      <c r="A1" s="32" t="s">
        <v>96</v>
      </c>
      <c r="B1" s="32"/>
    </row>
    <row r="2" spans="1:7" x14ac:dyDescent="0.25">
      <c r="A2" s="29"/>
      <c r="B2" s="31"/>
      <c r="C2" s="30" t="s">
        <v>108</v>
      </c>
      <c r="D2" s="14"/>
      <c r="E2" s="5"/>
      <c r="F2" s="5"/>
      <c r="G2" s="5"/>
    </row>
    <row r="3" spans="1:7" x14ac:dyDescent="0.25">
      <c r="A3" s="29"/>
      <c r="B3" s="28" t="s">
        <v>95</v>
      </c>
      <c r="C3" s="27">
        <v>356</v>
      </c>
      <c r="D3" s="14"/>
      <c r="E3" s="5"/>
      <c r="F3" s="5"/>
      <c r="G3" s="5"/>
    </row>
    <row r="4" spans="1:7" x14ac:dyDescent="0.25">
      <c r="A4" s="2" t="s">
        <v>94</v>
      </c>
      <c r="D4" s="14"/>
      <c r="E4" s="5"/>
      <c r="F4" s="5"/>
      <c r="G4" s="5"/>
    </row>
    <row r="5" spans="1:7" ht="18" x14ac:dyDescent="0.25">
      <c r="B5" s="1" t="s">
        <v>93</v>
      </c>
      <c r="C5" s="26">
        <f>10584*356</f>
        <v>3767904</v>
      </c>
      <c r="D5" s="14">
        <v>1</v>
      </c>
      <c r="E5" s="5"/>
      <c r="F5" s="5"/>
      <c r="G5" s="5"/>
    </row>
    <row r="6" spans="1:7" ht="18" x14ac:dyDescent="0.25">
      <c r="B6" s="1" t="s">
        <v>92</v>
      </c>
      <c r="C6" s="26">
        <v>400000</v>
      </c>
      <c r="D6" s="14">
        <v>2</v>
      </c>
      <c r="E6" s="5"/>
      <c r="F6" s="5"/>
      <c r="G6" s="5"/>
    </row>
    <row r="7" spans="1:7" ht="18" x14ac:dyDescent="0.25">
      <c r="B7" s="1" t="s">
        <v>91</v>
      </c>
      <c r="C7" s="26">
        <f>3000*356</f>
        <v>1068000</v>
      </c>
      <c r="D7" s="14">
        <v>3</v>
      </c>
      <c r="E7" s="5"/>
      <c r="F7" s="5"/>
      <c r="G7" s="5"/>
    </row>
    <row r="8" spans="1:7" ht="18" x14ac:dyDescent="0.25">
      <c r="B8" s="1" t="s">
        <v>90</v>
      </c>
      <c r="C8" s="26">
        <v>480373</v>
      </c>
      <c r="D8" s="14">
        <v>4</v>
      </c>
      <c r="E8" s="5"/>
      <c r="F8" s="5"/>
      <c r="G8" s="5"/>
    </row>
    <row r="9" spans="1:7" ht="18" x14ac:dyDescent="0.25">
      <c r="B9" s="1" t="s">
        <v>89</v>
      </c>
      <c r="C9" s="26">
        <v>60000</v>
      </c>
      <c r="D9" s="14">
        <v>5</v>
      </c>
      <c r="E9" s="5"/>
      <c r="F9" s="5"/>
      <c r="G9" s="5"/>
    </row>
    <row r="10" spans="1:7" ht="18" x14ac:dyDescent="0.25">
      <c r="B10" s="1" t="s">
        <v>88</v>
      </c>
      <c r="C10" s="25">
        <v>63000</v>
      </c>
      <c r="D10" s="14">
        <v>6</v>
      </c>
      <c r="E10" s="5"/>
      <c r="F10" s="5"/>
      <c r="G10" s="5"/>
    </row>
    <row r="11" spans="1:7" ht="18" x14ac:dyDescent="0.25">
      <c r="B11" s="1" t="s">
        <v>87</v>
      </c>
      <c r="C11" s="25">
        <v>102000</v>
      </c>
      <c r="D11" s="14">
        <v>7</v>
      </c>
      <c r="E11" s="5"/>
      <c r="F11" s="5"/>
      <c r="G11" s="5"/>
    </row>
    <row r="12" spans="1:7" ht="18" x14ac:dyDescent="0.25">
      <c r="B12" s="1" t="s">
        <v>86</v>
      </c>
      <c r="C12" s="25">
        <v>291363</v>
      </c>
      <c r="D12" s="14">
        <v>8</v>
      </c>
      <c r="E12" s="5"/>
      <c r="F12" s="5"/>
      <c r="G12" s="5"/>
    </row>
    <row r="13" spans="1:7" ht="18" x14ac:dyDescent="0.25">
      <c r="B13" s="1" t="s">
        <v>85</v>
      </c>
      <c r="C13" s="25">
        <v>10000</v>
      </c>
      <c r="D13" s="24" t="s">
        <v>84</v>
      </c>
      <c r="E13" s="5"/>
      <c r="F13" s="5"/>
      <c r="G13" s="5"/>
    </row>
    <row r="14" spans="1:7" ht="18.75" thickBot="1" x14ac:dyDescent="0.3">
      <c r="B14" s="1" t="s">
        <v>83</v>
      </c>
      <c r="C14" s="23">
        <f>SUM(C5:C13)</f>
        <v>6242640</v>
      </c>
      <c r="D14" s="14"/>
      <c r="E14" s="5"/>
      <c r="F14" s="5"/>
      <c r="G14" s="5"/>
    </row>
    <row r="15" spans="1:7" ht="18.75" thickTop="1" x14ac:dyDescent="0.25">
      <c r="C15" s="16"/>
      <c r="D15" s="14"/>
      <c r="E15" s="5"/>
      <c r="F15" s="5"/>
      <c r="G15" s="5"/>
    </row>
    <row r="16" spans="1:7" ht="18" x14ac:dyDescent="0.25">
      <c r="A16" s="2" t="s">
        <v>82</v>
      </c>
      <c r="C16" s="16"/>
      <c r="D16" s="14"/>
      <c r="E16" s="5"/>
      <c r="F16" s="5"/>
      <c r="G16" s="5"/>
    </row>
    <row r="17" spans="1:8" ht="18" x14ac:dyDescent="0.25">
      <c r="A17" s="2" t="s">
        <v>81</v>
      </c>
      <c r="C17" s="16"/>
      <c r="D17" s="14"/>
      <c r="E17" s="5"/>
      <c r="F17" s="5"/>
      <c r="G17" s="5"/>
    </row>
    <row r="18" spans="1:8" ht="18" x14ac:dyDescent="0.25">
      <c r="B18" s="1" t="s">
        <v>80</v>
      </c>
      <c r="C18" s="18">
        <f>353501-10605.03+3428.96</f>
        <v>346324.93</v>
      </c>
      <c r="D18" s="14">
        <v>9</v>
      </c>
      <c r="E18" s="5"/>
      <c r="F18" s="5">
        <f>+C18*0.01</f>
        <v>3463.2492999999999</v>
      </c>
      <c r="G18" s="5"/>
    </row>
    <row r="19" spans="1:8" ht="18" x14ac:dyDescent="0.25">
      <c r="B19" s="1" t="s">
        <v>79</v>
      </c>
      <c r="C19" s="18">
        <f>2212026-66360.78+21456.7</f>
        <v>2167121.9200000004</v>
      </c>
      <c r="D19" s="14">
        <v>9</v>
      </c>
      <c r="E19" s="5"/>
      <c r="F19" s="5">
        <f t="shared" ref="F19:F23" si="0">+C19*0.01</f>
        <v>21671.219200000003</v>
      </c>
      <c r="G19" s="5"/>
      <c r="H19" s="22"/>
    </row>
    <row r="20" spans="1:8" ht="18" x14ac:dyDescent="0.25">
      <c r="B20" s="1" t="s">
        <v>78</v>
      </c>
      <c r="C20" s="18">
        <f>220000-6600+2134</f>
        <v>215534</v>
      </c>
      <c r="D20" s="14">
        <v>9</v>
      </c>
      <c r="E20" s="5"/>
      <c r="F20" s="5">
        <f t="shared" si="0"/>
        <v>2155.34</v>
      </c>
      <c r="G20" s="5"/>
      <c r="H20" s="22"/>
    </row>
    <row r="21" spans="1:8" ht="18" x14ac:dyDescent="0.25">
      <c r="B21" s="1" t="s">
        <v>77</v>
      </c>
      <c r="C21" s="18">
        <f>85000-2550+824.5</f>
        <v>83274.5</v>
      </c>
      <c r="D21" s="14">
        <v>9</v>
      </c>
      <c r="E21" s="5"/>
      <c r="F21" s="5">
        <f t="shared" si="0"/>
        <v>832.745</v>
      </c>
      <c r="G21" s="5"/>
      <c r="H21" s="22"/>
    </row>
    <row r="22" spans="1:8" ht="18" x14ac:dyDescent="0.25">
      <c r="B22" s="1" t="s">
        <v>76</v>
      </c>
      <c r="C22" s="18">
        <f>177485-5324.55</f>
        <v>172160.45</v>
      </c>
      <c r="D22" s="14">
        <v>9</v>
      </c>
      <c r="E22" s="5"/>
      <c r="F22" s="5">
        <f t="shared" si="0"/>
        <v>1721.6045000000001</v>
      </c>
      <c r="G22" s="5"/>
      <c r="H22" s="22"/>
    </row>
    <row r="23" spans="1:8" ht="18" x14ac:dyDescent="0.25">
      <c r="B23" s="1" t="s">
        <v>75</v>
      </c>
      <c r="C23" s="18">
        <f>281216-8436.48</f>
        <v>272779.52000000002</v>
      </c>
      <c r="D23" s="14">
        <v>9</v>
      </c>
      <c r="E23" s="5"/>
      <c r="F23" s="5">
        <f t="shared" si="0"/>
        <v>2727.7952</v>
      </c>
      <c r="G23" s="5"/>
      <c r="H23" s="22"/>
    </row>
    <row r="24" spans="1:8" ht="18" x14ac:dyDescent="0.25">
      <c r="B24" s="1" t="s">
        <v>74</v>
      </c>
      <c r="C24" s="18">
        <v>529000</v>
      </c>
      <c r="D24" s="14">
        <v>10</v>
      </c>
      <c r="E24" s="5"/>
      <c r="F24" s="5"/>
      <c r="G24" s="5"/>
      <c r="H24" s="22"/>
    </row>
    <row r="25" spans="1:8" ht="18" x14ac:dyDescent="0.25">
      <c r="B25" s="1" t="s">
        <v>73</v>
      </c>
      <c r="C25" s="18">
        <v>-66000</v>
      </c>
      <c r="D25" s="14"/>
      <c r="E25" s="5"/>
      <c r="F25" s="5"/>
      <c r="G25" s="5"/>
      <c r="H25" s="22"/>
    </row>
    <row r="26" spans="1:8" ht="18" x14ac:dyDescent="0.25">
      <c r="B26" s="1" t="s">
        <v>72</v>
      </c>
      <c r="C26" s="18">
        <v>137000</v>
      </c>
      <c r="D26" s="14"/>
      <c r="E26" s="5"/>
      <c r="F26" s="5"/>
      <c r="G26" s="5"/>
      <c r="H26" s="22"/>
    </row>
    <row r="27" spans="1:8" ht="18" x14ac:dyDescent="0.25">
      <c r="B27" s="1" t="s">
        <v>71</v>
      </c>
      <c r="C27" s="18">
        <v>12850</v>
      </c>
      <c r="D27" s="14"/>
      <c r="E27" s="5"/>
      <c r="F27" s="5"/>
      <c r="G27" s="5"/>
      <c r="H27" s="22"/>
    </row>
    <row r="28" spans="1:8" ht="18" x14ac:dyDescent="0.25">
      <c r="B28" s="1" t="s">
        <v>70</v>
      </c>
      <c r="C28" s="18">
        <f>231140+3256</f>
        <v>234396</v>
      </c>
      <c r="D28" s="14"/>
      <c r="E28" s="5"/>
      <c r="F28" s="5"/>
      <c r="G28" s="5"/>
      <c r="H28" s="22"/>
    </row>
    <row r="29" spans="1:8" ht="18" x14ac:dyDescent="0.25">
      <c r="B29" s="1" t="s">
        <v>69</v>
      </c>
      <c r="C29" s="18">
        <v>60000</v>
      </c>
      <c r="D29" s="14"/>
      <c r="E29" s="5"/>
      <c r="F29" s="5"/>
      <c r="G29" s="5"/>
      <c r="H29" s="22"/>
    </row>
    <row r="30" spans="1:8" ht="18.75" thickBot="1" x14ac:dyDescent="0.3">
      <c r="B30" s="1" t="s">
        <v>68</v>
      </c>
      <c r="C30" s="23">
        <f>SUM(C18:C29)</f>
        <v>4164441.3200000008</v>
      </c>
      <c r="D30" s="14"/>
      <c r="E30" s="5"/>
      <c r="F30" s="5"/>
      <c r="G30" s="5"/>
      <c r="H30" s="22"/>
    </row>
    <row r="31" spans="1:8" ht="18.75" thickTop="1" x14ac:dyDescent="0.25">
      <c r="C31" s="16"/>
      <c r="D31" s="14"/>
      <c r="E31" s="5"/>
      <c r="F31" s="5"/>
      <c r="G31" s="5"/>
    </row>
    <row r="32" spans="1:8" ht="18" x14ac:dyDescent="0.25">
      <c r="A32" s="2" t="s">
        <v>67</v>
      </c>
      <c r="C32" s="16"/>
      <c r="D32" s="14"/>
      <c r="E32" s="5"/>
      <c r="F32" s="5"/>
      <c r="G32" s="5"/>
    </row>
    <row r="33" spans="1:7" ht="18" x14ac:dyDescent="0.25">
      <c r="B33" s="1" t="s">
        <v>66</v>
      </c>
      <c r="C33" s="18">
        <v>6000</v>
      </c>
      <c r="D33" s="14"/>
      <c r="E33" s="5"/>
      <c r="F33" s="5"/>
      <c r="G33" s="5"/>
    </row>
    <row r="34" spans="1:7" ht="18" x14ac:dyDescent="0.25">
      <c r="B34" s="1" t="s">
        <v>65</v>
      </c>
      <c r="C34" s="18"/>
      <c r="D34" s="14"/>
      <c r="E34" s="5"/>
      <c r="F34" s="5"/>
      <c r="G34" s="5"/>
    </row>
    <row r="35" spans="1:7" ht="18" x14ac:dyDescent="0.25">
      <c r="B35" s="1" t="s">
        <v>64</v>
      </c>
      <c r="C35" s="18">
        <v>4200</v>
      </c>
      <c r="D35" s="14"/>
      <c r="E35" s="5"/>
      <c r="F35" s="5"/>
      <c r="G35" s="5"/>
    </row>
    <row r="36" spans="1:7" ht="18" x14ac:dyDescent="0.25">
      <c r="B36" s="3" t="s">
        <v>63</v>
      </c>
      <c r="C36" s="18">
        <f>80543+20000</f>
        <v>100543</v>
      </c>
      <c r="D36" s="14">
        <v>23</v>
      </c>
      <c r="E36" s="5"/>
      <c r="F36" s="5">
        <v>20000</v>
      </c>
      <c r="G36" s="5"/>
    </row>
    <row r="37" spans="1:7" ht="18" x14ac:dyDescent="0.25">
      <c r="B37" s="1" t="s">
        <v>62</v>
      </c>
      <c r="C37" s="18">
        <v>5000</v>
      </c>
      <c r="D37" s="14"/>
      <c r="E37" s="5"/>
      <c r="F37" s="5"/>
      <c r="G37" s="5"/>
    </row>
    <row r="38" spans="1:7" ht="31.5" x14ac:dyDescent="0.25">
      <c r="B38" s="3" t="s">
        <v>61</v>
      </c>
      <c r="C38" s="18">
        <f>555665+5556.65+4449</f>
        <v>565670.65</v>
      </c>
      <c r="D38" s="14">
        <v>16</v>
      </c>
      <c r="E38" s="5"/>
      <c r="F38" s="5">
        <f t="shared" ref="F38" si="1">+C38*0.01</f>
        <v>5656.7065000000002</v>
      </c>
      <c r="G38" s="5">
        <v>4449</v>
      </c>
    </row>
    <row r="39" spans="1:7" ht="18" x14ac:dyDescent="0.25">
      <c r="B39" s="3" t="s">
        <v>60</v>
      </c>
      <c r="C39" s="18">
        <v>16000</v>
      </c>
      <c r="D39" s="14">
        <v>15</v>
      </c>
      <c r="E39" s="5"/>
      <c r="F39" s="5"/>
      <c r="G39" s="5"/>
    </row>
    <row r="40" spans="1:7" ht="31.5" x14ac:dyDescent="0.25">
      <c r="B40" s="3" t="s">
        <v>59</v>
      </c>
      <c r="C40" s="18">
        <v>42100</v>
      </c>
      <c r="D40" s="14">
        <v>19</v>
      </c>
      <c r="E40" s="5"/>
      <c r="F40" s="5"/>
      <c r="G40" s="5"/>
    </row>
    <row r="41" spans="1:7" ht="18.75" thickBot="1" x14ac:dyDescent="0.3">
      <c r="B41" s="1" t="s">
        <v>58</v>
      </c>
      <c r="C41" s="20">
        <f>SUM(C33:C40)</f>
        <v>739513.65</v>
      </c>
      <c r="D41" s="14"/>
      <c r="E41" s="5"/>
      <c r="F41" s="5"/>
      <c r="G41" s="5"/>
    </row>
    <row r="42" spans="1:7" ht="18.75" thickTop="1" x14ac:dyDescent="0.25">
      <c r="C42" s="18"/>
      <c r="D42" s="14"/>
      <c r="E42" s="5"/>
      <c r="F42" s="5"/>
      <c r="G42" s="5"/>
    </row>
    <row r="43" spans="1:7" ht="18" x14ac:dyDescent="0.25">
      <c r="A43" s="2" t="s">
        <v>57</v>
      </c>
      <c r="C43" s="18"/>
      <c r="D43" s="14"/>
      <c r="E43" s="5"/>
      <c r="F43" s="5"/>
      <c r="G43" s="5"/>
    </row>
    <row r="44" spans="1:7" ht="18" x14ac:dyDescent="0.25">
      <c r="B44" s="1" t="s">
        <v>56</v>
      </c>
      <c r="C44" s="18">
        <v>151332</v>
      </c>
      <c r="D44" s="14"/>
      <c r="E44" s="5"/>
      <c r="F44" s="5"/>
      <c r="G44" s="5"/>
    </row>
    <row r="45" spans="1:7" ht="18" x14ac:dyDescent="0.25">
      <c r="B45" s="1" t="s">
        <v>55</v>
      </c>
      <c r="C45" s="18">
        <v>425424</v>
      </c>
      <c r="D45" s="14"/>
      <c r="E45" s="5"/>
      <c r="F45" s="5"/>
      <c r="G45" s="5"/>
    </row>
    <row r="46" spans="1:7" ht="18" x14ac:dyDescent="0.25">
      <c r="B46" s="1" t="s">
        <v>54</v>
      </c>
      <c r="C46" s="18">
        <v>37500</v>
      </c>
      <c r="D46" s="14">
        <v>17</v>
      </c>
      <c r="E46" s="5"/>
      <c r="F46" s="5"/>
      <c r="G46" s="5"/>
    </row>
    <row r="47" spans="1:7" ht="18" x14ac:dyDescent="0.25">
      <c r="B47" s="1" t="s">
        <v>53</v>
      </c>
      <c r="C47" s="18">
        <v>90000</v>
      </c>
      <c r="D47" s="14"/>
      <c r="E47" s="5"/>
      <c r="F47" s="5"/>
      <c r="G47" s="5"/>
    </row>
    <row r="48" spans="1:7" ht="18" x14ac:dyDescent="0.25">
      <c r="B48" s="1" t="s">
        <v>52</v>
      </c>
      <c r="C48" s="18">
        <v>16000</v>
      </c>
      <c r="D48" s="14"/>
      <c r="E48" s="5"/>
      <c r="F48" s="5"/>
      <c r="G48" s="5"/>
    </row>
    <row r="49" spans="1:7" ht="18.75" thickBot="1" x14ac:dyDescent="0.3">
      <c r="B49" s="1" t="s">
        <v>51</v>
      </c>
      <c r="C49" s="21">
        <f>SUM(C44:C48)</f>
        <v>720256</v>
      </c>
      <c r="D49" s="14"/>
      <c r="E49" s="5"/>
      <c r="F49" s="5"/>
      <c r="G49" s="5"/>
    </row>
    <row r="50" spans="1:7" ht="18.75" thickTop="1" x14ac:dyDescent="0.25">
      <c r="C50" s="16"/>
      <c r="D50" s="14"/>
      <c r="E50" s="5"/>
      <c r="F50" s="5"/>
      <c r="G50" s="5"/>
    </row>
    <row r="51" spans="1:7" ht="18" x14ac:dyDescent="0.25">
      <c r="A51" s="2" t="s">
        <v>50</v>
      </c>
      <c r="C51" s="16"/>
      <c r="D51" s="14"/>
      <c r="E51" s="5"/>
      <c r="F51" s="5"/>
      <c r="G51" s="5"/>
    </row>
    <row r="52" spans="1:7" ht="18" x14ac:dyDescent="0.25">
      <c r="B52" s="1" t="s">
        <v>49</v>
      </c>
      <c r="C52" s="18">
        <f>38000+4000</f>
        <v>42000</v>
      </c>
      <c r="D52" s="14"/>
      <c r="E52" s="5"/>
      <c r="F52" s="5">
        <v>4000</v>
      </c>
      <c r="G52" s="5"/>
    </row>
    <row r="53" spans="1:7" ht="18" x14ac:dyDescent="0.25">
      <c r="B53" s="1" t="s">
        <v>48</v>
      </c>
      <c r="C53" s="18">
        <f>23633+2724</f>
        <v>26357</v>
      </c>
      <c r="D53" s="14"/>
      <c r="E53" s="5"/>
      <c r="F53" s="5">
        <v>2724</v>
      </c>
      <c r="G53" s="5"/>
    </row>
    <row r="54" spans="1:7" ht="18" x14ac:dyDescent="0.25">
      <c r="B54" s="1" t="s">
        <v>47</v>
      </c>
      <c r="C54" s="18">
        <v>36000</v>
      </c>
      <c r="D54" s="14"/>
      <c r="E54" s="5"/>
      <c r="F54" s="5"/>
      <c r="G54" s="5"/>
    </row>
    <row r="55" spans="1:7" ht="18" x14ac:dyDescent="0.25">
      <c r="B55" s="1" t="s">
        <v>46</v>
      </c>
      <c r="C55" s="18">
        <f>51123+5000</f>
        <v>56123</v>
      </c>
      <c r="D55" s="14">
        <v>21</v>
      </c>
      <c r="E55" s="5"/>
      <c r="F55" s="5">
        <v>5000</v>
      </c>
      <c r="G55" s="5"/>
    </row>
    <row r="56" spans="1:7" ht="18" x14ac:dyDescent="0.25">
      <c r="B56" s="1" t="s">
        <v>45</v>
      </c>
      <c r="C56" s="18">
        <v>25000</v>
      </c>
      <c r="D56" s="14"/>
      <c r="E56" s="5"/>
      <c r="F56" s="5"/>
      <c r="G56" s="5"/>
    </row>
    <row r="57" spans="1:7" ht="18" x14ac:dyDescent="0.25">
      <c r="B57" s="1" t="s">
        <v>44</v>
      </c>
      <c r="C57" s="18">
        <v>12600</v>
      </c>
      <c r="D57" s="14"/>
      <c r="E57" s="5"/>
      <c r="F57" s="5"/>
      <c r="G57" s="5"/>
    </row>
    <row r="58" spans="1:7" ht="18.75" thickBot="1" x14ac:dyDescent="0.3">
      <c r="B58" s="1" t="s">
        <v>43</v>
      </c>
      <c r="C58" s="20">
        <f>SUM(C52:C57)</f>
        <v>198080</v>
      </c>
      <c r="D58" s="14"/>
      <c r="E58" s="5"/>
      <c r="F58" s="5"/>
      <c r="G58" s="5"/>
    </row>
    <row r="59" spans="1:7" ht="18.75" thickTop="1" x14ac:dyDescent="0.25">
      <c r="C59" s="16"/>
      <c r="D59" s="14"/>
      <c r="E59" s="5"/>
      <c r="F59" s="5"/>
      <c r="G59" s="5"/>
    </row>
    <row r="60" spans="1:7" ht="18" x14ac:dyDescent="0.25">
      <c r="A60" s="2" t="s">
        <v>42</v>
      </c>
      <c r="C60" s="16"/>
      <c r="D60" s="14"/>
      <c r="E60" s="5"/>
      <c r="F60" s="5"/>
      <c r="G60" s="5"/>
    </row>
    <row r="61" spans="1:7" ht="18" x14ac:dyDescent="0.25">
      <c r="B61" s="1" t="s">
        <v>41</v>
      </c>
      <c r="C61" s="18">
        <v>37000</v>
      </c>
      <c r="D61" s="14"/>
      <c r="E61" s="5"/>
      <c r="F61" s="5"/>
      <c r="G61" s="5"/>
    </row>
    <row r="62" spans="1:7" ht="18" x14ac:dyDescent="0.25">
      <c r="B62" s="1" t="s">
        <v>40</v>
      </c>
      <c r="C62" s="18">
        <v>3600</v>
      </c>
      <c r="D62" s="14"/>
      <c r="E62" s="5"/>
      <c r="F62" s="5"/>
      <c r="G62" s="5"/>
    </row>
    <row r="63" spans="1:7" ht="18" x14ac:dyDescent="0.25">
      <c r="B63" s="1" t="s">
        <v>39</v>
      </c>
      <c r="C63" s="18">
        <v>16458</v>
      </c>
      <c r="D63" s="14">
        <v>18</v>
      </c>
      <c r="E63" s="5"/>
      <c r="F63" s="5"/>
      <c r="G63" s="5"/>
    </row>
    <row r="64" spans="1:7" ht="18" x14ac:dyDescent="0.25">
      <c r="B64" s="1" t="s">
        <v>38</v>
      </c>
      <c r="C64" s="18">
        <v>165000</v>
      </c>
      <c r="D64" s="14">
        <v>14</v>
      </c>
      <c r="E64" s="5"/>
      <c r="F64" s="5"/>
      <c r="G64" s="5"/>
    </row>
    <row r="65" spans="2:7" ht="18" x14ac:dyDescent="0.25">
      <c r="B65" s="1" t="s">
        <v>37</v>
      </c>
      <c r="C65" s="18">
        <v>31663</v>
      </c>
      <c r="D65" s="14">
        <v>11</v>
      </c>
      <c r="E65" s="5"/>
      <c r="F65" s="5"/>
      <c r="G65" s="5"/>
    </row>
    <row r="66" spans="2:7" ht="18" x14ac:dyDescent="0.25">
      <c r="B66" s="1" t="s">
        <v>36</v>
      </c>
      <c r="C66" s="18">
        <v>6500</v>
      </c>
      <c r="D66" s="14">
        <v>24</v>
      </c>
      <c r="E66" s="5"/>
      <c r="F66" s="5"/>
      <c r="G66" s="5"/>
    </row>
    <row r="67" spans="2:7" ht="18" x14ac:dyDescent="0.25">
      <c r="B67" s="1" t="s">
        <v>35</v>
      </c>
      <c r="C67" s="18">
        <v>10253</v>
      </c>
      <c r="D67" s="14">
        <v>25</v>
      </c>
      <c r="E67" s="5"/>
      <c r="F67" s="5"/>
      <c r="G67" s="5"/>
    </row>
    <row r="68" spans="2:7" ht="18" x14ac:dyDescent="0.25">
      <c r="B68" s="1" t="s">
        <v>34</v>
      </c>
      <c r="C68" s="18">
        <v>18000</v>
      </c>
      <c r="D68" s="14">
        <v>20</v>
      </c>
      <c r="E68" s="5"/>
      <c r="F68" s="5"/>
      <c r="G68" s="5"/>
    </row>
    <row r="69" spans="2:7" ht="18" x14ac:dyDescent="0.25">
      <c r="B69" s="1" t="s">
        <v>33</v>
      </c>
      <c r="C69" s="18">
        <v>4500</v>
      </c>
      <c r="D69" s="14"/>
      <c r="E69" s="5"/>
      <c r="F69" s="5"/>
      <c r="G69" s="5"/>
    </row>
    <row r="70" spans="2:7" ht="18" x14ac:dyDescent="0.25">
      <c r="B70" s="1" t="s">
        <v>32</v>
      </c>
      <c r="C70" s="18">
        <v>1050</v>
      </c>
      <c r="D70" s="14"/>
      <c r="E70" s="5"/>
      <c r="F70" s="5"/>
      <c r="G70" s="5"/>
    </row>
    <row r="71" spans="2:7" ht="18" x14ac:dyDescent="0.25">
      <c r="B71" s="1" t="s">
        <v>31</v>
      </c>
      <c r="C71" s="18">
        <v>38000</v>
      </c>
      <c r="D71" s="14">
        <v>13</v>
      </c>
      <c r="E71" s="5"/>
      <c r="F71" s="5"/>
      <c r="G71" s="5"/>
    </row>
    <row r="72" spans="2:7" ht="18" x14ac:dyDescent="0.25">
      <c r="B72" s="1" t="s">
        <v>30</v>
      </c>
      <c r="C72" s="18">
        <v>38325</v>
      </c>
      <c r="D72" s="14">
        <v>12</v>
      </c>
      <c r="E72" s="5"/>
      <c r="F72" s="5"/>
      <c r="G72" s="5"/>
    </row>
    <row r="73" spans="2:7" ht="18" x14ac:dyDescent="0.25">
      <c r="B73" s="1" t="s">
        <v>29</v>
      </c>
      <c r="C73" s="18">
        <v>40000</v>
      </c>
      <c r="D73" s="14">
        <v>22</v>
      </c>
      <c r="E73" s="5"/>
      <c r="F73" s="5"/>
      <c r="G73" s="5"/>
    </row>
    <row r="74" spans="2:7" ht="18.75" thickBot="1" x14ac:dyDescent="0.3">
      <c r="B74" s="1" t="s">
        <v>28</v>
      </c>
      <c r="C74" s="20">
        <f>SUM(C61:C73)</f>
        <v>410349</v>
      </c>
      <c r="D74" s="14"/>
      <c r="E74" s="5"/>
      <c r="F74" s="5"/>
      <c r="G74" s="5"/>
    </row>
    <row r="75" spans="2:7" ht="18.75" thickTop="1" x14ac:dyDescent="0.25">
      <c r="C75" s="16"/>
      <c r="D75" s="14"/>
      <c r="E75" s="5"/>
      <c r="F75" s="5"/>
      <c r="G75" s="5"/>
    </row>
    <row r="76" spans="2:7" ht="20.25" x14ac:dyDescent="0.4">
      <c r="B76" s="2" t="s">
        <v>27</v>
      </c>
      <c r="C76" s="19">
        <f>C74+C58+C49+C41+C30</f>
        <v>6232639.9700000007</v>
      </c>
      <c r="D76" s="14"/>
      <c r="E76" s="5"/>
      <c r="F76" s="5"/>
      <c r="G76" s="5"/>
    </row>
    <row r="77" spans="2:7" ht="18" x14ac:dyDescent="0.25">
      <c r="C77" s="16"/>
      <c r="D77" s="14"/>
      <c r="E77" s="5"/>
      <c r="F77" s="5"/>
      <c r="G77" s="5"/>
    </row>
    <row r="78" spans="2:7" ht="18" x14ac:dyDescent="0.25">
      <c r="C78" s="16"/>
      <c r="D78" s="14"/>
      <c r="E78" s="5"/>
      <c r="F78" s="5"/>
      <c r="G78" s="5"/>
    </row>
    <row r="79" spans="2:7" ht="18" x14ac:dyDescent="0.25">
      <c r="B79" s="1" t="s">
        <v>26</v>
      </c>
      <c r="C79" s="16"/>
      <c r="D79" s="14"/>
      <c r="E79" s="5"/>
      <c r="F79" s="5"/>
      <c r="G79" s="5"/>
    </row>
    <row r="80" spans="2:7" ht="18" x14ac:dyDescent="0.25">
      <c r="B80" s="1" t="s">
        <v>25</v>
      </c>
      <c r="C80" s="18">
        <v>5000</v>
      </c>
      <c r="D80" s="14"/>
      <c r="E80" s="5"/>
      <c r="F80" s="5"/>
      <c r="G80" s="5"/>
    </row>
    <row r="81" spans="2:14" ht="18" x14ac:dyDescent="0.25">
      <c r="B81" s="1" t="s">
        <v>24</v>
      </c>
      <c r="C81" s="18"/>
      <c r="D81" s="14"/>
      <c r="E81" s="5"/>
      <c r="F81" s="5"/>
      <c r="G81" s="5"/>
    </row>
    <row r="82" spans="2:14" ht="18" x14ac:dyDescent="0.25">
      <c r="B82" s="1" t="s">
        <v>23</v>
      </c>
      <c r="C82" s="18">
        <v>5000</v>
      </c>
      <c r="D82" s="14"/>
      <c r="E82" s="5"/>
      <c r="F82" s="5"/>
      <c r="G82" s="5"/>
    </row>
    <row r="83" spans="2:14" ht="18" x14ac:dyDescent="0.25">
      <c r="B83" s="1" t="s">
        <v>22</v>
      </c>
      <c r="C83" s="18"/>
      <c r="D83" s="14"/>
      <c r="E83" s="5"/>
      <c r="F83" s="5"/>
      <c r="G83" s="5"/>
    </row>
    <row r="84" spans="2:14" ht="19.5" thickBot="1" x14ac:dyDescent="0.35">
      <c r="B84" s="2" t="s">
        <v>21</v>
      </c>
      <c r="C84" s="17">
        <f>SUM(C80:C82)</f>
        <v>10000</v>
      </c>
      <c r="D84" s="14"/>
      <c r="E84" s="5"/>
      <c r="F84" s="5"/>
      <c r="G84" s="5"/>
    </row>
    <row r="85" spans="2:14" ht="18.75" thickTop="1" x14ac:dyDescent="0.25">
      <c r="C85" s="16"/>
      <c r="D85" s="14"/>
      <c r="E85" s="5"/>
      <c r="F85" s="5"/>
      <c r="G85" s="5"/>
    </row>
    <row r="86" spans="2:14" ht="18" x14ac:dyDescent="0.25">
      <c r="C86" s="16"/>
      <c r="D86" s="14"/>
      <c r="E86" s="5"/>
      <c r="F86" s="5"/>
      <c r="G86" s="5"/>
    </row>
    <row r="87" spans="2:14" ht="18" x14ac:dyDescent="0.25">
      <c r="C87" s="16"/>
      <c r="D87" s="14"/>
      <c r="E87" s="5"/>
      <c r="F87" s="5"/>
      <c r="G87" s="5"/>
    </row>
    <row r="88" spans="2:14" ht="19.5" thickBot="1" x14ac:dyDescent="0.35">
      <c r="B88" s="2" t="s">
        <v>20</v>
      </c>
      <c r="C88" s="15">
        <f>C14-C76-C84</f>
        <v>2.9999999329447746E-2</v>
      </c>
      <c r="D88" s="14"/>
      <c r="E88" s="5"/>
      <c r="F88" s="5"/>
      <c r="G88" s="5"/>
      <c r="I88" s="2"/>
      <c r="J88" s="13"/>
      <c r="K88" s="2"/>
      <c r="L88" s="13"/>
    </row>
    <row r="89" spans="2:14" ht="19.5" thickTop="1" x14ac:dyDescent="0.3">
      <c r="B89" s="2"/>
      <c r="C89" s="12"/>
      <c r="D89" s="5"/>
      <c r="E89" s="5"/>
      <c r="F89" s="5"/>
      <c r="G89" s="5"/>
    </row>
    <row r="90" spans="2:14" ht="18.75" x14ac:dyDescent="0.3">
      <c r="B90" s="2"/>
      <c r="C90" s="12"/>
      <c r="D90" s="5"/>
      <c r="E90" s="5"/>
      <c r="F90" s="5"/>
      <c r="G90" s="5"/>
    </row>
    <row r="91" spans="2:14" ht="18.75" x14ac:dyDescent="0.3">
      <c r="B91" s="2"/>
      <c r="C91" s="12"/>
      <c r="D91" s="5"/>
      <c r="E91" s="5"/>
      <c r="F91" s="5"/>
      <c r="G91" s="5"/>
    </row>
    <row r="92" spans="2:14" ht="18.75" x14ac:dyDescent="0.3">
      <c r="B92" s="2"/>
      <c r="C92" s="12"/>
      <c r="D92" s="5"/>
      <c r="E92" s="5"/>
      <c r="F92" s="5"/>
      <c r="G92" s="5"/>
    </row>
    <row r="93" spans="2:14" x14ac:dyDescent="0.25">
      <c r="B93" s="1" t="s">
        <v>19</v>
      </c>
      <c r="G93" s="5"/>
      <c r="H93" s="11"/>
      <c r="I93" s="11"/>
      <c r="J93" s="10"/>
      <c r="K93" s="10"/>
      <c r="L93" s="9"/>
      <c r="M93" s="9"/>
      <c r="N93" s="9"/>
    </row>
    <row r="94" spans="2:14" x14ac:dyDescent="0.25">
      <c r="B94" s="2" t="s">
        <v>18</v>
      </c>
      <c r="G94" s="5"/>
      <c r="H94" s="8"/>
      <c r="I94" s="7"/>
      <c r="J94" s="5"/>
      <c r="K94" s="5"/>
      <c r="L94" s="5"/>
      <c r="M94" s="5"/>
      <c r="N94" s="5"/>
    </row>
    <row r="95" spans="2:14" x14ac:dyDescent="0.25">
      <c r="B95" s="1" t="s">
        <v>17</v>
      </c>
      <c r="G95" s="5"/>
      <c r="H95" s="8"/>
      <c r="I95" s="7"/>
      <c r="J95" s="6"/>
      <c r="K95" s="6"/>
      <c r="L95" s="6"/>
      <c r="M95" s="6"/>
      <c r="N95" s="6"/>
    </row>
    <row r="96" spans="2:14" x14ac:dyDescent="0.25">
      <c r="B96" s="1" t="s">
        <v>16</v>
      </c>
      <c r="G96" s="5"/>
      <c r="H96" s="8"/>
      <c r="I96" s="7"/>
      <c r="J96" s="5"/>
      <c r="K96" s="5"/>
      <c r="L96" s="5"/>
      <c r="M96" s="5"/>
      <c r="N96" s="5"/>
    </row>
    <row r="97" spans="2:14" x14ac:dyDescent="0.25">
      <c r="B97" s="1" t="s">
        <v>15</v>
      </c>
      <c r="G97" s="5"/>
      <c r="H97" s="8"/>
      <c r="I97" s="7"/>
      <c r="J97" s="6"/>
      <c r="K97" s="6"/>
      <c r="L97" s="6"/>
      <c r="M97" s="6"/>
      <c r="N97" s="6"/>
    </row>
    <row r="98" spans="2:14" ht="21" customHeight="1" x14ac:dyDescent="0.25">
      <c r="B98" s="4" t="s">
        <v>14</v>
      </c>
      <c r="G98" s="5"/>
      <c r="H98" s="8"/>
      <c r="I98" s="7"/>
      <c r="J98" s="5"/>
      <c r="K98" s="5"/>
      <c r="L98" s="5"/>
      <c r="M98" s="6"/>
      <c r="N98" s="6"/>
    </row>
    <row r="99" spans="2:14" ht="21" customHeight="1" x14ac:dyDescent="0.25">
      <c r="B99" s="4" t="s">
        <v>13</v>
      </c>
      <c r="G99" s="5"/>
      <c r="H99" s="8"/>
      <c r="I99" s="7"/>
      <c r="J99" s="5"/>
      <c r="K99" s="5"/>
      <c r="L99" s="5"/>
      <c r="M99" s="6"/>
      <c r="N99" s="6"/>
    </row>
    <row r="100" spans="2:14" x14ac:dyDescent="0.25">
      <c r="B100" s="1" t="s">
        <v>12</v>
      </c>
      <c r="G100" s="5"/>
      <c r="H100" s="5"/>
      <c r="I100" s="5"/>
      <c r="J100" s="5"/>
      <c r="K100" s="5"/>
      <c r="L100" s="5"/>
      <c r="M100" s="5"/>
      <c r="N100" s="5"/>
    </row>
    <row r="101" spans="2:14" x14ac:dyDescent="0.25">
      <c r="B101" s="1" t="s">
        <v>11</v>
      </c>
      <c r="G101" s="5"/>
      <c r="H101" s="5"/>
      <c r="I101" s="5"/>
      <c r="J101" s="5"/>
      <c r="K101" s="5"/>
      <c r="L101" s="5"/>
      <c r="M101" s="5"/>
      <c r="N101" s="5"/>
    </row>
    <row r="102" spans="2:14" x14ac:dyDescent="0.25">
      <c r="B102" s="1" t="s">
        <v>10</v>
      </c>
      <c r="G102" s="5"/>
      <c r="H102" s="5"/>
      <c r="I102" s="5"/>
      <c r="J102" s="5"/>
      <c r="K102" s="5"/>
      <c r="L102" s="5"/>
    </row>
    <row r="103" spans="2:14" x14ac:dyDescent="0.25">
      <c r="B103" s="1" t="s">
        <v>9</v>
      </c>
      <c r="G103" s="5"/>
      <c r="H103" s="5"/>
      <c r="I103" s="5"/>
      <c r="J103" s="5"/>
      <c r="K103" s="5"/>
      <c r="L103" s="5"/>
    </row>
    <row r="104" spans="2:14" x14ac:dyDescent="0.25">
      <c r="B104" s="1" t="s">
        <v>98</v>
      </c>
      <c r="G104" s="5"/>
      <c r="H104" s="5"/>
      <c r="I104" s="5"/>
      <c r="J104" s="5"/>
      <c r="K104" s="5"/>
      <c r="L104" s="5"/>
    </row>
    <row r="107" spans="2:14" x14ac:dyDescent="0.25">
      <c r="B107" s="2" t="s">
        <v>8</v>
      </c>
    </row>
    <row r="108" spans="2:14" x14ac:dyDescent="0.25">
      <c r="B108" s="1" t="s">
        <v>102</v>
      </c>
    </row>
    <row r="109" spans="2:14" x14ac:dyDescent="0.25">
      <c r="B109" s="1" t="s">
        <v>7</v>
      </c>
    </row>
    <row r="110" spans="2:14" x14ac:dyDescent="0.25">
      <c r="B110" s="1" t="s">
        <v>6</v>
      </c>
    </row>
    <row r="111" spans="2:14" x14ac:dyDescent="0.25">
      <c r="B111" s="1" t="s">
        <v>99</v>
      </c>
    </row>
    <row r="112" spans="2:14" x14ac:dyDescent="0.25">
      <c r="B112" s="1" t="s">
        <v>5</v>
      </c>
    </row>
    <row r="113" spans="2:2" x14ac:dyDescent="0.25">
      <c r="B113" s="1" t="s">
        <v>4</v>
      </c>
    </row>
    <row r="114" spans="2:2" x14ac:dyDescent="0.25">
      <c r="B114" s="4" t="s">
        <v>3</v>
      </c>
    </row>
    <row r="115" spans="2:2" x14ac:dyDescent="0.25">
      <c r="B115" s="4" t="s">
        <v>2</v>
      </c>
    </row>
    <row r="116" spans="2:2" x14ac:dyDescent="0.25">
      <c r="B116" s="4" t="s">
        <v>104</v>
      </c>
    </row>
    <row r="117" spans="2:2" x14ac:dyDescent="0.25">
      <c r="B117" s="3" t="s">
        <v>1</v>
      </c>
    </row>
    <row r="118" spans="2:2" x14ac:dyDescent="0.25">
      <c r="B118" s="4" t="s">
        <v>103</v>
      </c>
    </row>
    <row r="119" spans="2:2" x14ac:dyDescent="0.25">
      <c r="B119" s="4" t="s">
        <v>0</v>
      </c>
    </row>
    <row r="120" spans="2:2" x14ac:dyDescent="0.25">
      <c r="B120" s="4" t="s">
        <v>100</v>
      </c>
    </row>
    <row r="121" spans="2:2" x14ac:dyDescent="0.25">
      <c r="B121" s="4" t="s">
        <v>101</v>
      </c>
    </row>
    <row r="122" spans="2:2" x14ac:dyDescent="0.25">
      <c r="B122" s="4" t="s">
        <v>105</v>
      </c>
    </row>
    <row r="123" spans="2:2" x14ac:dyDescent="0.25">
      <c r="B123" s="4" t="s">
        <v>106</v>
      </c>
    </row>
    <row r="124" spans="2:2" x14ac:dyDescent="0.25">
      <c r="B124" s="4" t="s">
        <v>107</v>
      </c>
    </row>
    <row r="125" spans="2:2" x14ac:dyDescent="0.25">
      <c r="B125" s="4"/>
    </row>
    <row r="126" spans="2:2" x14ac:dyDescent="0.25">
      <c r="B126" s="2" t="s">
        <v>97</v>
      </c>
    </row>
    <row r="127" spans="2:2" x14ac:dyDescent="0.25">
      <c r="B127" s="3"/>
    </row>
    <row r="128" spans="2:2" x14ac:dyDescent="0.25">
      <c r="B128" s="4"/>
    </row>
    <row r="129" spans="2:2" x14ac:dyDescent="0.25">
      <c r="B129" s="3"/>
    </row>
    <row r="130" spans="2:2" x14ac:dyDescent="0.25">
      <c r="B130" s="2"/>
    </row>
  </sheetData>
  <mergeCells count="1">
    <mergeCell ref="A1:B1"/>
  </mergeCells>
  <pageMargins left="0.7" right="0.7" top="0.75" bottom="0.75" header="0.3" footer="0.3"/>
  <pageSetup scale="72" orientation="landscape" r:id="rId1"/>
  <rowBreaks count="3" manualBreakCount="3">
    <brk id="31" max="16383" man="1"/>
    <brk id="59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N'Deye Diagne</dc:creator>
  <cp:lastModifiedBy>N'Deye Diagne</cp:lastModifiedBy>
  <cp:lastPrinted>2014-06-10T19:10:31Z</cp:lastPrinted>
  <dcterms:created xsi:type="dcterms:W3CDTF">2013-02-19T16:38:13Z</dcterms:created>
  <dcterms:modified xsi:type="dcterms:W3CDTF">2014-07-02T16:42:36Z</dcterms:modified>
</cp:coreProperties>
</file>