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3040" windowHeight="8835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4" l="1"/>
  <c r="C19" i="4"/>
  <c r="C18" i="4"/>
  <c r="C17" i="4"/>
  <c r="C16" i="4"/>
  <c r="C15" i="4"/>
  <c r="C14" i="4"/>
  <c r="V74" i="5" l="1"/>
  <c r="U74" i="5"/>
  <c r="T74" i="5"/>
  <c r="R74" i="5"/>
  <c r="Q74" i="5"/>
  <c r="P74" i="5"/>
  <c r="N74" i="5"/>
  <c r="M74" i="5"/>
  <c r="L74" i="5"/>
  <c r="J74" i="5"/>
  <c r="I74" i="5"/>
  <c r="H74" i="5"/>
  <c r="K68" i="5"/>
  <c r="V68" i="5"/>
  <c r="W68" i="5" s="1"/>
  <c r="U68" i="5"/>
  <c r="T68" i="5"/>
  <c r="R68" i="5"/>
  <c r="Q68" i="5"/>
  <c r="S68" i="5" s="1"/>
  <c r="P68" i="5"/>
  <c r="N68" i="5"/>
  <c r="M68" i="5"/>
  <c r="L68" i="5"/>
  <c r="O68" i="5" s="1"/>
  <c r="J68" i="5"/>
  <c r="I68" i="5"/>
  <c r="H68" i="5"/>
  <c r="V54" i="5" l="1"/>
  <c r="U54" i="5"/>
  <c r="T54" i="5"/>
  <c r="R54" i="5"/>
  <c r="Q54" i="5"/>
  <c r="P54" i="5"/>
  <c r="N54" i="5"/>
  <c r="M54" i="5"/>
  <c r="L54" i="5"/>
  <c r="J54" i="5"/>
  <c r="I54" i="5"/>
  <c r="H54" i="5"/>
  <c r="H24" i="5" l="1"/>
  <c r="I24" i="5" s="1"/>
  <c r="J24" i="5" s="1"/>
  <c r="L24" i="5" s="1"/>
  <c r="M24" i="5" s="1"/>
  <c r="N24" i="5" s="1"/>
  <c r="P24" i="5" s="1"/>
  <c r="Q24" i="5" s="1"/>
  <c r="R24" i="5" s="1"/>
  <c r="T24" i="5" s="1"/>
  <c r="U24" i="5" s="1"/>
  <c r="V24" i="5" s="1"/>
  <c r="H21" i="5" l="1"/>
  <c r="I21" i="5" s="1"/>
  <c r="J21" i="5" s="1"/>
  <c r="L21" i="5" s="1"/>
  <c r="M21" i="5" l="1"/>
  <c r="N21" i="5"/>
  <c r="P21" i="5" s="1"/>
  <c r="Q21" i="5" s="1"/>
  <c r="R21" i="5" s="1"/>
  <c r="T21" i="5" s="1"/>
  <c r="U21" i="5" s="1"/>
  <c r="V21" i="5" s="1"/>
  <c r="H20" i="5"/>
  <c r="I20" i="5" s="1"/>
  <c r="J20" i="5" s="1"/>
  <c r="L20" i="5" s="1"/>
  <c r="M20" i="5" s="1"/>
  <c r="N20" i="5" s="1"/>
  <c r="P20" i="5" s="1"/>
  <c r="Q20" i="5" s="1"/>
  <c r="R20" i="5" s="1"/>
  <c r="T20" i="5" s="1"/>
  <c r="U20" i="5" s="1"/>
  <c r="V20" i="5" s="1"/>
  <c r="D24" i="5"/>
  <c r="V19" i="5" l="1"/>
  <c r="U19" i="5"/>
  <c r="T19" i="5"/>
  <c r="R19" i="5"/>
  <c r="Q19" i="5"/>
  <c r="P19" i="5"/>
  <c r="N19" i="5"/>
  <c r="M19" i="5"/>
  <c r="L19" i="5"/>
  <c r="J19" i="5"/>
  <c r="I19" i="5"/>
  <c r="H19" i="5"/>
  <c r="D69" i="5" l="1"/>
  <c r="D74" i="5"/>
  <c r="D40" i="5"/>
  <c r="D45" i="5"/>
  <c r="D41" i="5"/>
  <c r="D64" i="5"/>
  <c r="D55" i="5"/>
  <c r="D68" i="5"/>
  <c r="D67" i="5"/>
  <c r="D66" i="5"/>
  <c r="D65" i="5"/>
  <c r="D63" i="5"/>
  <c r="D58" i="5"/>
  <c r="D57" i="5"/>
  <c r="D56" i="5"/>
  <c r="D47" i="5"/>
  <c r="D46" i="5"/>
  <c r="D54" i="5"/>
  <c r="D53" i="5"/>
  <c r="D49" i="5"/>
  <c r="D48" i="5"/>
  <c r="D39" i="5"/>
  <c r="D37" i="5"/>
  <c r="D38" i="5"/>
  <c r="D36" i="5"/>
  <c r="D32" i="5"/>
  <c r="D31" i="5"/>
  <c r="D30" i="5"/>
  <c r="D23" i="5"/>
  <c r="D22" i="5"/>
  <c r="D21" i="5"/>
  <c r="D20" i="5"/>
  <c r="D19" i="5"/>
  <c r="D26" i="5" s="1"/>
  <c r="V14" i="5"/>
  <c r="U14" i="5"/>
  <c r="T14" i="5"/>
  <c r="R14" i="5"/>
  <c r="Q14" i="5"/>
  <c r="P14" i="5"/>
  <c r="N14" i="5"/>
  <c r="M14" i="5"/>
  <c r="L14" i="5"/>
  <c r="J14" i="5"/>
  <c r="I14" i="5"/>
  <c r="H14" i="5"/>
  <c r="U10" i="5"/>
  <c r="T10" i="5"/>
  <c r="R10" i="5"/>
  <c r="Q10" i="5"/>
  <c r="P10" i="5"/>
  <c r="N10" i="5"/>
  <c r="M10" i="5"/>
  <c r="L10" i="5"/>
  <c r="J10" i="5"/>
  <c r="D14" i="5" l="1"/>
  <c r="D12" i="5"/>
  <c r="D10" i="5"/>
  <c r="D7" i="5"/>
  <c r="C39" i="4"/>
  <c r="C40" i="4"/>
  <c r="C38" i="4"/>
  <c r="C29" i="4"/>
  <c r="C28" i="4"/>
  <c r="C27" i="4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Y68" i="5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33" i="5"/>
  <c r="W74" i="5"/>
  <c r="S74" i="5"/>
  <c r="O74" i="5"/>
  <c r="K74" i="5"/>
  <c r="Y74" i="5" s="1"/>
  <c r="D70" i="5"/>
  <c r="W69" i="5"/>
  <c r="S69" i="5"/>
  <c r="O69" i="5"/>
  <c r="K69" i="5"/>
  <c r="W59" i="5"/>
  <c r="S59" i="5"/>
  <c r="O59" i="5"/>
  <c r="K59" i="5"/>
  <c r="W54" i="5"/>
  <c r="S54" i="5"/>
  <c r="O54" i="5"/>
  <c r="K54" i="5"/>
  <c r="W36" i="5"/>
  <c r="W29" i="5"/>
  <c r="S29" i="5"/>
  <c r="O29" i="5"/>
  <c r="K29" i="5"/>
  <c r="W28" i="5"/>
  <c r="S28" i="5"/>
  <c r="O28" i="5"/>
  <c r="K28" i="5"/>
  <c r="W27" i="5"/>
  <c r="S27" i="5"/>
  <c r="O27" i="5"/>
  <c r="K27" i="5"/>
  <c r="W25" i="5"/>
  <c r="S25" i="5"/>
  <c r="O25" i="5"/>
  <c r="K25" i="5"/>
  <c r="W24" i="5"/>
  <c r="S24" i="5"/>
  <c r="O24" i="5"/>
  <c r="K24" i="5"/>
  <c r="W22" i="5"/>
  <c r="S22" i="5"/>
  <c r="O22" i="5"/>
  <c r="W21" i="5"/>
  <c r="S21" i="5"/>
  <c r="O21" i="5"/>
  <c r="X20" i="1" s="1"/>
  <c r="K21" i="5"/>
  <c r="W20" i="5"/>
  <c r="S20" i="5"/>
  <c r="O20" i="5"/>
  <c r="Y20" i="5" s="1"/>
  <c r="K20" i="5"/>
  <c r="W19" i="5"/>
  <c r="S19" i="5"/>
  <c r="O19" i="5"/>
  <c r="Y19" i="5" s="1"/>
  <c r="K19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X10" i="1" s="1"/>
  <c r="K11" i="5"/>
  <c r="W10" i="5"/>
  <c r="S10" i="5"/>
  <c r="O10" i="5"/>
  <c r="K10" i="5"/>
  <c r="W9" i="5"/>
  <c r="S9" i="5"/>
  <c r="O9" i="5"/>
  <c r="X8" i="1" s="1"/>
  <c r="K9" i="5"/>
  <c r="W8" i="5"/>
  <c r="S8" i="5"/>
  <c r="O8" i="5"/>
  <c r="Y8" i="5" s="1"/>
  <c r="K8" i="5"/>
  <c r="Y29" i="5"/>
  <c r="Y9" i="5"/>
  <c r="Y11" i="5"/>
  <c r="X13" i="1"/>
  <c r="X24" i="1"/>
  <c r="X28" i="1"/>
  <c r="Y54" i="5"/>
  <c r="X54" i="1"/>
  <c r="X59" i="1"/>
  <c r="Y25" i="5"/>
  <c r="Y59" i="5"/>
  <c r="Y69" i="5"/>
  <c r="Y12" i="5"/>
  <c r="Y13" i="5"/>
  <c r="X12" i="1"/>
  <c r="X23" i="1"/>
  <c r="Y27" i="5"/>
  <c r="X26" i="1"/>
  <c r="Y28" i="5"/>
  <c r="X27" i="1"/>
  <c r="X68" i="1"/>
  <c r="D47" i="4"/>
  <c r="D50" i="4"/>
  <c r="D53" i="4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Y10" i="5" l="1"/>
  <c r="X11" i="1"/>
  <c r="Y14" i="5"/>
  <c r="Y24" i="5"/>
  <c r="Y21" i="5"/>
  <c r="X19" i="1"/>
  <c r="X18" i="1"/>
  <c r="D71" i="5"/>
  <c r="D72" i="5" s="1"/>
  <c r="D75" i="5" s="1"/>
  <c r="X9" i="1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W13" i="1"/>
  <c r="Y13" i="1" s="1"/>
  <c r="W36" i="1"/>
  <c r="W58" i="1"/>
  <c r="D70" i="1"/>
  <c r="D71" i="1" s="1"/>
  <c r="D75" i="1" s="1"/>
  <c r="U50" i="1"/>
  <c r="Q69" i="1"/>
  <c r="Q50" i="1"/>
  <c r="I32" i="1"/>
  <c r="Q42" i="1"/>
  <c r="I14" i="1"/>
  <c r="W37" i="1"/>
  <c r="W46" i="1"/>
  <c r="T70" i="1"/>
  <c r="T71" i="1" s="1"/>
  <c r="T75" i="1" s="1"/>
  <c r="W7" i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Y23" i="1" s="1"/>
  <c r="W27" i="1"/>
  <c r="Y27" i="1" s="1"/>
  <c r="W31" i="1"/>
  <c r="W21" i="1"/>
  <c r="W25" i="1"/>
  <c r="W29" i="1"/>
  <c r="W35" i="1"/>
  <c r="W39" i="1"/>
  <c r="W45" i="1"/>
  <c r="W48" i="1"/>
  <c r="W63" i="1"/>
  <c r="W66" i="1"/>
  <c r="W67" i="1"/>
  <c r="Y67" i="1" s="1"/>
  <c r="W12" i="1"/>
  <c r="Y12" i="1" s="1"/>
  <c r="W18" i="1"/>
  <c r="W22" i="1"/>
  <c r="W26" i="1"/>
  <c r="Y26" i="1" s="1"/>
  <c r="W30" i="1"/>
  <c r="W20" i="1"/>
  <c r="Y20" i="1" s="1"/>
  <c r="W28" i="1"/>
  <c r="Y28" i="1" s="1"/>
  <c r="W11" i="1"/>
  <c r="Y11" i="1" s="1"/>
  <c r="W38" i="1"/>
  <c r="W41" i="1"/>
  <c r="W49" i="1"/>
  <c r="W56" i="1"/>
  <c r="W53" i="1"/>
  <c r="W54" i="1"/>
  <c r="Y54" i="1" s="1"/>
  <c r="W59" i="1"/>
  <c r="Y59" i="1" s="1"/>
  <c r="W65" i="1"/>
  <c r="W64" i="1"/>
  <c r="W68" i="1"/>
  <c r="Y68" i="1" s="1"/>
  <c r="W57" i="1"/>
  <c r="W55" i="1"/>
  <c r="W8" i="1"/>
  <c r="Y8" i="1" s="1"/>
  <c r="W10" i="1"/>
  <c r="Y10" i="1" s="1"/>
  <c r="W24" i="1"/>
  <c r="Y24" i="1" s="1"/>
  <c r="W47" i="1"/>
  <c r="O70" i="1"/>
  <c r="O71" i="1" s="1"/>
  <c r="O75" i="1" s="1"/>
  <c r="S70" i="1"/>
  <c r="S71" i="1" s="1"/>
  <c r="S75" i="1" s="1"/>
  <c r="J70" i="1"/>
  <c r="J71" i="1" s="1"/>
  <c r="J75" i="1" s="1"/>
  <c r="U69" i="1"/>
  <c r="Y19" i="1" l="1"/>
  <c r="Y18" i="1"/>
  <c r="Y9" i="1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W60" i="1"/>
  <c r="W32" i="1"/>
  <c r="W42" i="1"/>
  <c r="W50" i="1"/>
  <c r="W14" i="1"/>
  <c r="M81" i="1" l="1"/>
  <c r="U81" i="1"/>
  <c r="Q81" i="1"/>
  <c r="I81" i="1"/>
  <c r="U71" i="1"/>
  <c r="U75" i="1" s="1"/>
  <c r="Q71" i="1"/>
  <c r="Q75" i="1" s="1"/>
  <c r="W70" i="1"/>
  <c r="W71" i="1" l="1"/>
  <c r="H7" i="5" l="1"/>
  <c r="W75" i="1"/>
  <c r="I7" i="5" l="1"/>
  <c r="H15" i="5"/>
  <c r="J7" i="5" l="1"/>
  <c r="I15" i="5"/>
  <c r="L7" i="5" l="1"/>
  <c r="J15" i="5"/>
  <c r="K15" i="5" s="1"/>
  <c r="K7" i="5"/>
  <c r="M7" i="5" l="1"/>
  <c r="L15" i="5"/>
  <c r="N7" i="5" l="1"/>
  <c r="M15" i="5"/>
  <c r="V32" i="5"/>
  <c r="U32" i="5"/>
  <c r="T32" i="5"/>
  <c r="R32" i="5"/>
  <c r="Q32" i="5"/>
  <c r="P32" i="5"/>
  <c r="N32" i="5"/>
  <c r="L32" i="5"/>
  <c r="J32" i="5"/>
  <c r="I32" i="5"/>
  <c r="H32" i="5"/>
  <c r="V23" i="5"/>
  <c r="U23" i="5"/>
  <c r="T23" i="5"/>
  <c r="R23" i="5"/>
  <c r="Q23" i="5"/>
  <c r="P23" i="5"/>
  <c r="N23" i="5"/>
  <c r="M23" i="5"/>
  <c r="L23" i="5"/>
  <c r="J23" i="5"/>
  <c r="I23" i="5"/>
  <c r="H23" i="5"/>
  <c r="I22" i="5"/>
  <c r="H22" i="5"/>
  <c r="V37" i="5"/>
  <c r="U37" i="5"/>
  <c r="T37" i="5"/>
  <c r="R37" i="5"/>
  <c r="Q37" i="5"/>
  <c r="P37" i="5"/>
  <c r="S37" i="5" s="1"/>
  <c r="N37" i="5"/>
  <c r="M37" i="5"/>
  <c r="L37" i="5"/>
  <c r="O37" i="5" s="1"/>
  <c r="J37" i="5"/>
  <c r="I37" i="5"/>
  <c r="H37" i="5"/>
  <c r="N36" i="5"/>
  <c r="M36" i="5"/>
  <c r="L36" i="5"/>
  <c r="J36" i="5"/>
  <c r="I36" i="5"/>
  <c r="H36" i="5"/>
  <c r="U64" i="5"/>
  <c r="U39" i="5"/>
  <c r="U40" i="5"/>
  <c r="U38" i="5"/>
  <c r="U48" i="5"/>
  <c r="U49" i="5"/>
  <c r="U46" i="5"/>
  <c r="U47" i="5"/>
  <c r="U45" i="5"/>
  <c r="U58" i="5"/>
  <c r="U57" i="5"/>
  <c r="U53" i="5"/>
  <c r="U56" i="5"/>
  <c r="U31" i="5"/>
  <c r="U63" i="5"/>
  <c r="U67" i="5"/>
  <c r="U66" i="5"/>
  <c r="P64" i="5"/>
  <c r="P39" i="5"/>
  <c r="P40" i="5"/>
  <c r="P38" i="5"/>
  <c r="P48" i="5"/>
  <c r="P49" i="5"/>
  <c r="P46" i="5"/>
  <c r="P47" i="5"/>
  <c r="P45" i="5"/>
  <c r="P58" i="5"/>
  <c r="P57" i="5"/>
  <c r="P53" i="5"/>
  <c r="P31" i="5"/>
  <c r="P63" i="5"/>
  <c r="P67" i="5"/>
  <c r="P66" i="5"/>
  <c r="V38" i="5"/>
  <c r="T38" i="5"/>
  <c r="R38" i="5"/>
  <c r="Q38" i="5"/>
  <c r="N38" i="5"/>
  <c r="M38" i="5"/>
  <c r="L38" i="5"/>
  <c r="O38" i="5" s="1"/>
  <c r="J38" i="5"/>
  <c r="I38" i="5"/>
  <c r="H38" i="5"/>
  <c r="V40" i="5"/>
  <c r="T40" i="5"/>
  <c r="R40" i="5"/>
  <c r="Q40" i="5"/>
  <c r="N40" i="5"/>
  <c r="M40" i="5"/>
  <c r="L40" i="5"/>
  <c r="J40" i="5"/>
  <c r="I40" i="5"/>
  <c r="H40" i="5"/>
  <c r="V39" i="5"/>
  <c r="T39" i="5"/>
  <c r="R39" i="5"/>
  <c r="Q39" i="5"/>
  <c r="N39" i="5"/>
  <c r="M39" i="5"/>
  <c r="L39" i="5"/>
  <c r="J39" i="5"/>
  <c r="I39" i="5"/>
  <c r="H39" i="5"/>
  <c r="K39" i="5" s="1"/>
  <c r="V57" i="5"/>
  <c r="T57" i="5"/>
  <c r="R57" i="5"/>
  <c r="Q57" i="5"/>
  <c r="N57" i="5"/>
  <c r="M57" i="5"/>
  <c r="L57" i="5"/>
  <c r="O57" i="5" s="1"/>
  <c r="J57" i="5"/>
  <c r="I57" i="5"/>
  <c r="H57" i="5"/>
  <c r="V58" i="5"/>
  <c r="T58" i="5"/>
  <c r="W58" i="5" s="1"/>
  <c r="R58" i="5"/>
  <c r="Q58" i="5"/>
  <c r="N58" i="5"/>
  <c r="M58" i="5"/>
  <c r="L58" i="5"/>
  <c r="J58" i="5"/>
  <c r="I58" i="5"/>
  <c r="H58" i="5"/>
  <c r="K58" i="5" s="1"/>
  <c r="V66" i="5"/>
  <c r="T66" i="5"/>
  <c r="R66" i="5"/>
  <c r="Q66" i="5"/>
  <c r="N66" i="5"/>
  <c r="M66" i="5"/>
  <c r="L66" i="5"/>
  <c r="J66" i="5"/>
  <c r="I66" i="5"/>
  <c r="V67" i="5"/>
  <c r="T67" i="5"/>
  <c r="R67" i="5"/>
  <c r="Q67" i="5"/>
  <c r="N67" i="5"/>
  <c r="M67" i="5"/>
  <c r="L67" i="5"/>
  <c r="J67" i="5"/>
  <c r="I67" i="5"/>
  <c r="H67" i="5"/>
  <c r="V63" i="5"/>
  <c r="T63" i="5"/>
  <c r="R63" i="5"/>
  <c r="Q63" i="5"/>
  <c r="N63" i="5"/>
  <c r="M63" i="5"/>
  <c r="L63" i="5"/>
  <c r="J63" i="5"/>
  <c r="I63" i="5"/>
  <c r="H63" i="5"/>
  <c r="V31" i="5"/>
  <c r="T31" i="5"/>
  <c r="R31" i="5"/>
  <c r="Q31" i="5"/>
  <c r="N31" i="5"/>
  <c r="M31" i="5"/>
  <c r="L31" i="5"/>
  <c r="J31" i="5"/>
  <c r="I31" i="5"/>
  <c r="H31" i="5"/>
  <c r="V56" i="5"/>
  <c r="T56" i="5"/>
  <c r="R56" i="5"/>
  <c r="Q56" i="5"/>
  <c r="N56" i="5"/>
  <c r="M56" i="5"/>
  <c r="L56" i="5"/>
  <c r="J56" i="5"/>
  <c r="I56" i="5"/>
  <c r="H56" i="5"/>
  <c r="V53" i="5"/>
  <c r="T53" i="5"/>
  <c r="R53" i="5"/>
  <c r="Q53" i="5"/>
  <c r="N53" i="5"/>
  <c r="M53" i="5"/>
  <c r="L53" i="5"/>
  <c r="J53" i="5"/>
  <c r="I53" i="5"/>
  <c r="H53" i="5"/>
  <c r="V64" i="5"/>
  <c r="T64" i="5"/>
  <c r="R64" i="5"/>
  <c r="Q64" i="5"/>
  <c r="N64" i="5"/>
  <c r="M64" i="5"/>
  <c r="L64" i="5"/>
  <c r="J64" i="5"/>
  <c r="I64" i="5"/>
  <c r="V45" i="5"/>
  <c r="T45" i="5"/>
  <c r="R45" i="5"/>
  <c r="Q45" i="5"/>
  <c r="N45" i="5"/>
  <c r="M45" i="5"/>
  <c r="L45" i="5"/>
  <c r="J45" i="5"/>
  <c r="I45" i="5"/>
  <c r="H45" i="5"/>
  <c r="V47" i="5"/>
  <c r="T47" i="5"/>
  <c r="R47" i="5"/>
  <c r="Q47" i="5"/>
  <c r="N47" i="5"/>
  <c r="M47" i="5"/>
  <c r="L47" i="5"/>
  <c r="J47" i="5"/>
  <c r="I47" i="5"/>
  <c r="H47" i="5"/>
  <c r="V46" i="5"/>
  <c r="T46" i="5"/>
  <c r="R46" i="5"/>
  <c r="Q46" i="5"/>
  <c r="N46" i="5"/>
  <c r="M46" i="5"/>
  <c r="L46" i="5"/>
  <c r="J46" i="5"/>
  <c r="I46" i="5"/>
  <c r="V65" i="5"/>
  <c r="V48" i="5"/>
  <c r="V49" i="5"/>
  <c r="T65" i="5"/>
  <c r="R65" i="5"/>
  <c r="Q65" i="5"/>
  <c r="Q48" i="5"/>
  <c r="Q49" i="5"/>
  <c r="N65" i="5"/>
  <c r="M65" i="5"/>
  <c r="L65" i="5"/>
  <c r="L48" i="5"/>
  <c r="L49" i="5"/>
  <c r="J65" i="5"/>
  <c r="I65" i="5"/>
  <c r="H65" i="5"/>
  <c r="T49" i="5"/>
  <c r="W49" i="5" s="1"/>
  <c r="R49" i="5"/>
  <c r="N49" i="5"/>
  <c r="M49" i="5"/>
  <c r="J49" i="5"/>
  <c r="I49" i="5"/>
  <c r="H49" i="5"/>
  <c r="T48" i="5"/>
  <c r="W48" i="5" s="1"/>
  <c r="R48" i="5"/>
  <c r="N48" i="5"/>
  <c r="M48" i="5"/>
  <c r="J48" i="5"/>
  <c r="I48" i="5"/>
  <c r="H48" i="5"/>
  <c r="V26" i="5"/>
  <c r="U26" i="5"/>
  <c r="M26" i="5"/>
  <c r="M32" i="5"/>
  <c r="P26" i="5"/>
  <c r="Q26" i="5"/>
  <c r="T26" i="5"/>
  <c r="W26" i="5" s="1"/>
  <c r="N26" i="5"/>
  <c r="J26" i="5"/>
  <c r="L26" i="5"/>
  <c r="H26" i="5"/>
  <c r="I26" i="5"/>
  <c r="R26" i="5"/>
  <c r="Q7" i="5" l="1"/>
  <c r="P7" i="5"/>
  <c r="N15" i="5"/>
  <c r="O15" i="5" s="1"/>
  <c r="O7" i="5"/>
  <c r="U50" i="5"/>
  <c r="K65" i="5"/>
  <c r="W56" i="5"/>
  <c r="K67" i="5"/>
  <c r="W67" i="5"/>
  <c r="O66" i="5"/>
  <c r="U65" i="5"/>
  <c r="U70" i="5" s="1"/>
  <c r="W66" i="5"/>
  <c r="W39" i="5"/>
  <c r="K40" i="5"/>
  <c r="W65" i="5"/>
  <c r="S66" i="5"/>
  <c r="O64" i="5"/>
  <c r="O67" i="5"/>
  <c r="S67" i="5"/>
  <c r="S32" i="5"/>
  <c r="W31" i="5"/>
  <c r="K48" i="5"/>
  <c r="O65" i="5"/>
  <c r="O56" i="5"/>
  <c r="O31" i="5"/>
  <c r="O46" i="5"/>
  <c r="M70" i="5"/>
  <c r="W40" i="5"/>
  <c r="I70" i="5"/>
  <c r="N70" i="5"/>
  <c r="V70" i="5"/>
  <c r="S64" i="5"/>
  <c r="H64" i="5"/>
  <c r="K64" i="5" s="1"/>
  <c r="W64" i="5"/>
  <c r="J70" i="5"/>
  <c r="Q70" i="5"/>
  <c r="P65" i="5"/>
  <c r="S65" i="5" s="1"/>
  <c r="Y65" i="5" s="1"/>
  <c r="R70" i="5"/>
  <c r="R50" i="5"/>
  <c r="K53" i="5"/>
  <c r="W53" i="5"/>
  <c r="K63" i="5"/>
  <c r="W63" i="5"/>
  <c r="T70" i="5"/>
  <c r="J55" i="5"/>
  <c r="Q55" i="5"/>
  <c r="Q60" i="5" s="1"/>
  <c r="S31" i="5"/>
  <c r="S48" i="5"/>
  <c r="U55" i="5"/>
  <c r="U60" i="5" s="1"/>
  <c r="O32" i="5"/>
  <c r="H46" i="5"/>
  <c r="K46" i="5" s="1"/>
  <c r="W46" i="5"/>
  <c r="M50" i="5"/>
  <c r="L55" i="5"/>
  <c r="L60" i="5" s="1"/>
  <c r="R55" i="5"/>
  <c r="S57" i="5"/>
  <c r="S47" i="5"/>
  <c r="K32" i="5"/>
  <c r="X31" i="1" s="1"/>
  <c r="Y31" i="1" s="1"/>
  <c r="W32" i="5"/>
  <c r="O49" i="5"/>
  <c r="O47" i="5"/>
  <c r="I50" i="5"/>
  <c r="N50" i="5"/>
  <c r="V50" i="5"/>
  <c r="J60" i="5"/>
  <c r="K56" i="5"/>
  <c r="K31" i="5"/>
  <c r="H55" i="5"/>
  <c r="H60" i="5" s="1"/>
  <c r="M55" i="5"/>
  <c r="M60" i="5" s="1"/>
  <c r="T55" i="5"/>
  <c r="K57" i="5"/>
  <c r="W57" i="5"/>
  <c r="P56" i="5"/>
  <c r="S56" i="5" s="1"/>
  <c r="S58" i="5"/>
  <c r="S46" i="5"/>
  <c r="K49" i="5"/>
  <c r="O48" i="5"/>
  <c r="K47" i="5"/>
  <c r="W47" i="5"/>
  <c r="J50" i="5"/>
  <c r="Q50" i="5"/>
  <c r="O53" i="5"/>
  <c r="R60" i="5"/>
  <c r="O63" i="5"/>
  <c r="L70" i="5"/>
  <c r="I55" i="5"/>
  <c r="I60" i="5" s="1"/>
  <c r="N55" i="5"/>
  <c r="N60" i="5" s="1"/>
  <c r="V55" i="5"/>
  <c r="V60" i="5" s="1"/>
  <c r="O58" i="5"/>
  <c r="P70" i="5"/>
  <c r="S63" i="5"/>
  <c r="S53" i="5"/>
  <c r="P55" i="5"/>
  <c r="S55" i="5" s="1"/>
  <c r="S49" i="5"/>
  <c r="K38" i="5"/>
  <c r="W38" i="5"/>
  <c r="J41" i="5"/>
  <c r="J42" i="5" s="1"/>
  <c r="P41" i="5"/>
  <c r="U41" i="5"/>
  <c r="U42" i="5" s="1"/>
  <c r="O39" i="5"/>
  <c r="O40" i="5"/>
  <c r="L41" i="5"/>
  <c r="L42" i="5" s="1"/>
  <c r="Q41" i="5"/>
  <c r="V41" i="5"/>
  <c r="V42" i="5" s="1"/>
  <c r="L50" i="5"/>
  <c r="O50" i="5" s="1"/>
  <c r="O45" i="5"/>
  <c r="S38" i="5"/>
  <c r="H41" i="5"/>
  <c r="M41" i="5"/>
  <c r="R41" i="5"/>
  <c r="H50" i="5"/>
  <c r="K45" i="5"/>
  <c r="W45" i="5"/>
  <c r="T50" i="5"/>
  <c r="W50" i="5" s="1"/>
  <c r="P50" i="5"/>
  <c r="S45" i="5"/>
  <c r="S40" i="5"/>
  <c r="S39" i="5"/>
  <c r="Y39" i="5" s="1"/>
  <c r="I41" i="5"/>
  <c r="I42" i="5" s="1"/>
  <c r="N41" i="5"/>
  <c r="N42" i="5" s="1"/>
  <c r="T41" i="5"/>
  <c r="W41" i="5" s="1"/>
  <c r="M42" i="5"/>
  <c r="O26" i="5"/>
  <c r="K26" i="5"/>
  <c r="K37" i="5"/>
  <c r="P36" i="5"/>
  <c r="H42" i="5"/>
  <c r="K36" i="5"/>
  <c r="O36" i="5"/>
  <c r="W37" i="5"/>
  <c r="X36" i="1" s="1"/>
  <c r="Y36" i="1" s="1"/>
  <c r="T42" i="5"/>
  <c r="K23" i="5"/>
  <c r="S26" i="5"/>
  <c r="O23" i="5"/>
  <c r="K22" i="5"/>
  <c r="W23" i="5"/>
  <c r="S23" i="5"/>
  <c r="R7" i="5" l="1"/>
  <c r="S7" i="5" s="1"/>
  <c r="Q15" i="5"/>
  <c r="P15" i="5"/>
  <c r="S50" i="5"/>
  <c r="K50" i="5"/>
  <c r="X57" i="1"/>
  <c r="Y57" i="1" s="1"/>
  <c r="Y67" i="5"/>
  <c r="X66" i="1"/>
  <c r="Y66" i="1" s="1"/>
  <c r="W70" i="5"/>
  <c r="Y40" i="5"/>
  <c r="Y58" i="5"/>
  <c r="S70" i="5"/>
  <c r="O70" i="5"/>
  <c r="Y46" i="5"/>
  <c r="X46" i="1"/>
  <c r="Y46" i="1" s="1"/>
  <c r="X64" i="1"/>
  <c r="Y64" i="1" s="1"/>
  <c r="Y64" i="5"/>
  <c r="X39" i="1"/>
  <c r="Y39" i="1" s="1"/>
  <c r="X58" i="1"/>
  <c r="Y58" i="1" s="1"/>
  <c r="P60" i="5"/>
  <c r="S60" i="5" s="1"/>
  <c r="X40" i="1"/>
  <c r="Y40" i="1" s="1"/>
  <c r="O60" i="5"/>
  <c r="K60" i="5"/>
  <c r="Y31" i="5"/>
  <c r="X30" i="1"/>
  <c r="Y30" i="1" s="1"/>
  <c r="Y48" i="5"/>
  <c r="Y53" i="5"/>
  <c r="X53" i="1"/>
  <c r="X47" i="1"/>
  <c r="Y47" i="1" s="1"/>
  <c r="W55" i="5"/>
  <c r="Y56" i="5"/>
  <c r="X56" i="1"/>
  <c r="Y56" i="1" s="1"/>
  <c r="Y47" i="5"/>
  <c r="O55" i="5"/>
  <c r="Y32" i="5"/>
  <c r="T60" i="5"/>
  <c r="W60" i="5" s="1"/>
  <c r="Y60" i="5" s="1"/>
  <c r="X63" i="1"/>
  <c r="Y49" i="5"/>
  <c r="K42" i="5"/>
  <c r="X49" i="1"/>
  <c r="Y49" i="1" s="1"/>
  <c r="K55" i="5"/>
  <c r="Y57" i="5"/>
  <c r="Y63" i="5"/>
  <c r="X48" i="1"/>
  <c r="Y48" i="1" s="1"/>
  <c r="X25" i="1"/>
  <c r="Y25" i="1" s="1"/>
  <c r="X38" i="1"/>
  <c r="Y38" i="1" s="1"/>
  <c r="S41" i="5"/>
  <c r="X45" i="1"/>
  <c r="Y45" i="5"/>
  <c r="Y50" i="5"/>
  <c r="O41" i="5"/>
  <c r="W42" i="5"/>
  <c r="K41" i="5"/>
  <c r="Y38" i="5"/>
  <c r="X37" i="1"/>
  <c r="Y37" i="1" s="1"/>
  <c r="Y37" i="5"/>
  <c r="O42" i="5"/>
  <c r="Q36" i="5"/>
  <c r="P42" i="5"/>
  <c r="X22" i="1"/>
  <c r="Y22" i="1" s="1"/>
  <c r="Y26" i="5"/>
  <c r="X21" i="1"/>
  <c r="Y22" i="5"/>
  <c r="Y23" i="5"/>
  <c r="T7" i="5" l="1"/>
  <c r="R15" i="5"/>
  <c r="S15" i="5" s="1"/>
  <c r="J30" i="5"/>
  <c r="J33" i="5" s="1"/>
  <c r="J71" i="5" s="1"/>
  <c r="J72" i="5" s="1"/>
  <c r="J75" i="5" s="1"/>
  <c r="H30" i="5"/>
  <c r="M30" i="5"/>
  <c r="M33" i="5" s="1"/>
  <c r="M71" i="5" s="1"/>
  <c r="M72" i="5" s="1"/>
  <c r="M75" i="5" s="1"/>
  <c r="T30" i="5"/>
  <c r="Y53" i="1"/>
  <c r="R30" i="5"/>
  <c r="R33" i="5" s="1"/>
  <c r="P30" i="5"/>
  <c r="Q30" i="5"/>
  <c r="Q33" i="5" s="1"/>
  <c r="I30" i="5"/>
  <c r="I33" i="5" s="1"/>
  <c r="I71" i="5" s="1"/>
  <c r="I72" i="5" s="1"/>
  <c r="I75" i="5" s="1"/>
  <c r="L30" i="5"/>
  <c r="U30" i="5"/>
  <c r="U33" i="5" s="1"/>
  <c r="U71" i="5" s="1"/>
  <c r="V30" i="5"/>
  <c r="V33" i="5" s="1"/>
  <c r="V71" i="5" s="1"/>
  <c r="N30" i="5"/>
  <c r="N33" i="5" s="1"/>
  <c r="N71" i="5" s="1"/>
  <c r="N72" i="5" s="1"/>
  <c r="N75" i="5" s="1"/>
  <c r="X55" i="1"/>
  <c r="Y55" i="1" s="1"/>
  <c r="Y55" i="5"/>
  <c r="Y63" i="1"/>
  <c r="X50" i="1"/>
  <c r="Y50" i="1" s="1"/>
  <c r="Y45" i="1"/>
  <c r="Y41" i="5"/>
  <c r="X41" i="1"/>
  <c r="Y41" i="1" s="1"/>
  <c r="R36" i="5"/>
  <c r="Q42" i="5"/>
  <c r="Q71" i="5" s="1"/>
  <c r="Q72" i="5" s="1"/>
  <c r="Q75" i="5" s="1"/>
  <c r="Y21" i="1"/>
  <c r="U7" i="5" l="1"/>
  <c r="T15" i="5"/>
  <c r="AA7" i="1"/>
  <c r="O30" i="5"/>
  <c r="L33" i="5"/>
  <c r="K30" i="5"/>
  <c r="H33" i="5"/>
  <c r="X60" i="1"/>
  <c r="Y60" i="1" s="1"/>
  <c r="S30" i="5"/>
  <c r="P33" i="5"/>
  <c r="W30" i="5"/>
  <c r="T33" i="5"/>
  <c r="R42" i="5"/>
  <c r="R71" i="5" s="1"/>
  <c r="R72" i="5" s="1"/>
  <c r="R75" i="5" s="1"/>
  <c r="S36" i="5"/>
  <c r="V7" i="5" l="1"/>
  <c r="V15" i="5" s="1"/>
  <c r="V72" i="5" s="1"/>
  <c r="V75" i="5" s="1"/>
  <c r="U15" i="5"/>
  <c r="U72" i="5" s="1"/>
  <c r="U75" i="5" s="1"/>
  <c r="W7" i="5"/>
  <c r="K33" i="5"/>
  <c r="L71" i="5"/>
  <c r="L72" i="5" s="1"/>
  <c r="L75" i="5" s="1"/>
  <c r="O33" i="5"/>
  <c r="O71" i="5" s="1"/>
  <c r="O72" i="5" s="1"/>
  <c r="O75" i="5" s="1"/>
  <c r="S33" i="5"/>
  <c r="P71" i="5"/>
  <c r="P72" i="5" s="1"/>
  <c r="P75" i="5" s="1"/>
  <c r="Y30" i="5"/>
  <c r="X29" i="1"/>
  <c r="W33" i="5"/>
  <c r="W71" i="5" s="1"/>
  <c r="T71" i="5"/>
  <c r="T72" i="5" s="1"/>
  <c r="T75" i="5" s="1"/>
  <c r="S42" i="5"/>
  <c r="Y36" i="5"/>
  <c r="X35" i="1"/>
  <c r="X7" i="1" l="1"/>
  <c r="Y7" i="5"/>
  <c r="W15" i="5"/>
  <c r="Y15" i="5" s="1"/>
  <c r="Y29" i="1"/>
  <c r="X32" i="1"/>
  <c r="Y32" i="1" s="1"/>
  <c r="Y33" i="5"/>
  <c r="Y42" i="5"/>
  <c r="S71" i="5"/>
  <c r="X42" i="1"/>
  <c r="Y35" i="1"/>
  <c r="W72" i="5" l="1"/>
  <c r="W75" i="5" s="1"/>
  <c r="X14" i="1"/>
  <c r="Y14" i="1" s="1"/>
  <c r="Y7" i="1"/>
  <c r="Y42" i="1"/>
  <c r="S72" i="5"/>
  <c r="S75" i="5" l="1"/>
  <c r="H66" i="5" l="1"/>
  <c r="K66" i="5" l="1"/>
  <c r="H70" i="5"/>
  <c r="X65" i="1" l="1"/>
  <c r="Y66" i="5"/>
  <c r="K70" i="5"/>
  <c r="H71" i="5"/>
  <c r="H72" i="5" s="1"/>
  <c r="H75" i="5" s="1"/>
  <c r="Y70" i="5" l="1"/>
  <c r="K71" i="5"/>
  <c r="Y65" i="1"/>
  <c r="X69" i="1"/>
  <c r="K72" i="5" l="1"/>
  <c r="Y71" i="5"/>
  <c r="Y69" i="1"/>
  <c r="X70" i="1"/>
  <c r="Y70" i="1" l="1"/>
  <c r="X71" i="1"/>
  <c r="K75" i="5"/>
  <c r="Y75" i="5" s="1"/>
  <c r="Y72" i="5"/>
  <c r="X75" i="1" l="1"/>
  <c r="Y75" i="1" s="1"/>
  <c r="Y71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<sst xmlns="http://schemas.openxmlformats.org/spreadsheetml/2006/main" count="294" uniqueCount="190">
  <si>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</si>
  <si>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</si>
  <si>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</si>
  <si>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</si>
  <si>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</si>
  <si>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</si>
  <si>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</si>
  <si>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</si>
  <si>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</si>
  <si>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</si>
  <si>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</si>
  <si>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</si>
  <si>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</si>
  <si>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</si>
  <si>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</si>
  <si>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</si>
  <si>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</si>
  <si>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</si>
  <si>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</si>
  <si>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</si>
  <si>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</si>
  <si>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</si>
  <si>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</si>
  <si>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</si>
  <si>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</si>
  <si>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</si>
  <si>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</si>
  <si>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</si>
  <si>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</si>
  <si>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</si>
  <si>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</si>
  <si>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</si>
  <si>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</si>
  <si>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</si>
  <si>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</si>
  <si>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</si>
  <si>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</si>
  <si>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</si>
  <si>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</si>
  <si>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</si>
  <si>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</si>
  <si>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</si>
  <si>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</si>
  <si>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</si>
  <si>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</si>
  <si>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</si>
  <si>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</si>
  <si>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</si>
  <si>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</si>
  <si>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</si>
  <si>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</si>
  <si>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</si>
  <si>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</si>
  <si>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</si>
  <si>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</si>
  <si>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</si>
  <si>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</si>
  <si>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</si>
  <si>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</si>
  <si>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</si>
  <si>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</si>
  <si>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</si>
  <si>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</si>
  <si>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</si>
  <si>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</si>
  <si>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</si>
  <si>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</si>
  <si>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</si>
  <si>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</si>
  <si>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</si>
  <si>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</si>
  <si>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</si>
  <si>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</si>
  <si>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</si>
  <si>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</si>
  <si>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</si>
  <si>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</si>
  <si>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</si>
  <si>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</si>
  <si>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</si>
  <si>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</si>
  <si>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</si>
  <si>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</si>
  <si>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</si>
  <si>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</si>
  <si>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</si>
  <si>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</si>
  <si>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</si>
  <si>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</si>
  <si>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</si>
  <si>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</si>
  <si>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</si>
  <si>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</si>
  <si>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</si>
  <si>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</si>
  <si>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</si>
  <si>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</si>
  <si>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</si>
  <si>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</si>
  <si>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</si>
  <si>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</si>
  <si>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</si>
  <si>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</si>
  <si>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</si>
  <si>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</si>
  <si>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</si>
  <si>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</si>
  <si>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</si>
  <si>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</si>
  <si>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</si>
  <si>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</si>
  <si>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</si>
  <si>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</si>
  <si>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</si>
  <si>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</si>
  <si>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</si>
  <si>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</si>
  <si>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</si>
  <si>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</si>
  <si>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</si>
  <si>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</si>
  <si>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</si>
  <si>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</si>
  <si>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</si>
  <si>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</si>
  <si>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</si>
  <si>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</si>
  <si>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</si>
  <si>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</si>
  <si>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</si>
  <si>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</si>
  <si>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</si>
  <si>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</si>
  <si>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</si>
  <si>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</si>
  <si>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</si>
  <si>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</si>
  <si>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</si>
  <si>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</si>
  <si>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</si>
  <si>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</si>
  <si>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</si>
  <si>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</si>
  <si>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</si>
  <si>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</si>
  <si>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</si>
  <si>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</si>
  <si>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</si>
  <si>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</si>
  <si>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</si>
  <si>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</si>
  <si>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</si>
  <si>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</si>
  <si>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</si>
  <si>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</si>
  <si>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</si>
  <si>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</si>
  <si>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</si>
  <si>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</si>
  <si>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</si>
  <si>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</si>
  <si>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</si>
  <si>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</si>
  <si>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</si>
  <si>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</si>
  <si>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</si>
  <si>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</si>
  <si>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</si>
  <si>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</si>
  <si>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</si>
  <si>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</si>
  <si>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</si>
  <si>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</si>
  <si>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</si>
  <si>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</si>
  <si>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</si>
  <si>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</si>
  <si>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</si>
  <si>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</si>
  <si>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</si>
  <si>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</si>
  <si>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</si>
  <si>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</si>
  <si>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</si>
  <si>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The SEED School of Washignton DC</t>
  </si>
  <si>
    <t>Ken Arndt</t>
  </si>
  <si>
    <t>karndt@seedschooldc.org</t>
  </si>
  <si>
    <t>202-248-3006</t>
  </si>
  <si>
    <t>7/1/16 to 6/30/17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</si>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</sst>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27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67" fillId="61" borderId="0" xfId="981" applyFill="1"/>
    <xf numFmtId="165" fontId="3" fillId="0" borderId="0" xfId="1" applyNumberFormat="1" applyFont="1"/>
    <xf numFmtId="165" fontId="22" fillId="0" borderId="1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22" fillId="0" borderId="0" xfId="1" applyNumberFormat="1" applyFont="1" applyFill="1" applyBorder="1"/>
    <xf numFmtId="165" fontId="22" fillId="0" borderId="3" xfId="1" applyNumberFormat="1" applyFont="1" applyBorder="1"/>
    <xf numFmtId="165" fontId="22" fillId="0" borderId="2" xfId="1" applyNumberFormat="1" applyFont="1" applyFill="1" applyBorder="1"/>
    <xf numFmtId="43" fontId="3" fillId="0" borderId="0" xfId="2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akle.SEED\AppData\Local\Microsoft\Windows\Temporary%20Internet%20Files\Content.Outlook\BLXMDVC1\Summary%202017%20budg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akle.SEED\AppData\Local\Microsoft\Windows\Temporary%20Internet%20Files\Content.Outlook\BLXMDVC1\Department%20350%20Student%20L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akle.SEED\AppData\Local\Microsoft\Windows\Temporary%20Internet%20Files\Content.Outlook\BLXMDVC1\FY16%20SEED%20OSSE%20Revenue%20(per%20submitted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akle.SEED\AppData\Local\Microsoft\Windows\Temporary%20Internet%20Files\Content.Outlook\BLXMDVC1\17%20Budget%20overview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ndt\Documents\Budget\Budget%20by%20month%20(reforecast%2011101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akle.SEED\AppData\Local\Microsoft\Windows\Temporary%20Internet%20Files\Content.Outlook\BLXMDVC1\Department%20100%20Head%20Of%20Schoo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akle.SEED\AppData\Local\Microsoft\Windows\Temporary%20Internet%20Files\Content.Outlook\BLXMDVC1\Department%20200%20Academic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akle.SEED\AppData\Local\Microsoft\Windows\Temporary%20Internet%20Files\Content.Outlook\BLXMDVC1\Department%20300%20Student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alary Temp Consultants"/>
      <sheetName val="Professional Develoment"/>
      <sheetName val="Events Activities"/>
      <sheetName val="Textbooks supplies"/>
      <sheetName val="Special Education"/>
      <sheetName val="Clothing Ath Equip"/>
      <sheetName val="Advertising"/>
    </sheetNames>
    <sheetDataSet>
      <sheetData sheetId="0">
        <row r="9">
          <cell r="H9">
            <v>617876.20496666664</v>
          </cell>
          <cell r="I9">
            <v>617876.20496666664</v>
          </cell>
          <cell r="J9">
            <v>617876.20496666664</v>
          </cell>
          <cell r="L9">
            <v>617876.20496666664</v>
          </cell>
          <cell r="M9">
            <v>617876.20496666664</v>
          </cell>
          <cell r="N9">
            <v>617876.20496666664</v>
          </cell>
          <cell r="P9">
            <v>617876.20496666664</v>
          </cell>
          <cell r="Q9">
            <v>617876.20496666664</v>
          </cell>
          <cell r="R9">
            <v>617876.20496666664</v>
          </cell>
          <cell r="T9">
            <v>617876.20496666664</v>
          </cell>
          <cell r="U9">
            <v>617876.20496666664</v>
          </cell>
          <cell r="V9">
            <v>617876.20496666664</v>
          </cell>
        </row>
        <row r="10">
          <cell r="H10">
            <v>2333.3333333333335</v>
          </cell>
          <cell r="I10">
            <v>2333.3333333333335</v>
          </cell>
          <cell r="J10">
            <v>2333.3333333333335</v>
          </cell>
          <cell r="L10">
            <v>2333.3333333333335</v>
          </cell>
          <cell r="M10">
            <v>2333.3333333333335</v>
          </cell>
          <cell r="N10">
            <v>2333.3333333333335</v>
          </cell>
          <cell r="P10">
            <v>2333.3333333333335</v>
          </cell>
          <cell r="Q10">
            <v>2333.3333333333335</v>
          </cell>
          <cell r="R10">
            <v>2333.3333333333335</v>
          </cell>
          <cell r="T10">
            <v>2333.3333333333335</v>
          </cell>
          <cell r="U10">
            <v>2333.3333333333335</v>
          </cell>
          <cell r="V10">
            <v>2333.3333333333335</v>
          </cell>
        </row>
        <row r="12">
          <cell r="H12">
            <v>64000</v>
          </cell>
          <cell r="I12">
            <v>16000</v>
          </cell>
        </row>
        <row r="13">
          <cell r="H13">
            <v>2916.6666666666665</v>
          </cell>
          <cell r="I13">
            <v>2916.6666666666665</v>
          </cell>
          <cell r="J13">
            <v>2916.6666666666665</v>
          </cell>
          <cell r="L13">
            <v>2916.6666666666665</v>
          </cell>
          <cell r="M13">
            <v>2916.6666666666665</v>
          </cell>
          <cell r="N13">
            <v>2916.6666666666665</v>
          </cell>
          <cell r="P13">
            <v>2916.6666666666665</v>
          </cell>
          <cell r="Q13">
            <v>2916.6666666666665</v>
          </cell>
          <cell r="R13">
            <v>2916.6666666666665</v>
          </cell>
          <cell r="T13">
            <v>2916.6666666666665</v>
          </cell>
          <cell r="U13">
            <v>2916.6666666666665</v>
          </cell>
          <cell r="V13">
            <v>2916.6666666666665</v>
          </cell>
        </row>
        <row r="14">
          <cell r="H14">
            <v>2083.3333333333335</v>
          </cell>
          <cell r="I14">
            <v>2083.3333333333335</v>
          </cell>
          <cell r="J14">
            <v>8483.3333333333339</v>
          </cell>
          <cell r="L14">
            <v>8483.3333333333339</v>
          </cell>
          <cell r="M14">
            <v>8483.3333333333339</v>
          </cell>
          <cell r="N14">
            <v>8483.3333333333339</v>
          </cell>
          <cell r="P14">
            <v>8483.3333333333339</v>
          </cell>
          <cell r="Q14">
            <v>8483.3333333333339</v>
          </cell>
          <cell r="R14">
            <v>8483.3333333333339</v>
          </cell>
          <cell r="T14">
            <v>8483.3333333333339</v>
          </cell>
          <cell r="U14">
            <v>8483.3333333333339</v>
          </cell>
          <cell r="V14">
            <v>8483.3333333333339</v>
          </cell>
        </row>
        <row r="16">
          <cell r="H16">
            <v>47213.623664698862</v>
          </cell>
          <cell r="I16">
            <v>47213.623664698862</v>
          </cell>
          <cell r="J16">
            <v>47213.623664698862</v>
          </cell>
          <cell r="L16">
            <v>47213.623664698862</v>
          </cell>
          <cell r="M16">
            <v>47213.623664698862</v>
          </cell>
          <cell r="N16">
            <v>47213.623664698862</v>
          </cell>
          <cell r="P16">
            <v>47213.623664698862</v>
          </cell>
          <cell r="Q16">
            <v>47213.623664698862</v>
          </cell>
          <cell r="R16">
            <v>47213.623664698862</v>
          </cell>
          <cell r="T16">
            <v>47213.623664698862</v>
          </cell>
          <cell r="U16">
            <v>47213.623664698862</v>
          </cell>
          <cell r="V16">
            <v>47213.623664698862</v>
          </cell>
        </row>
        <row r="17">
          <cell r="H17">
            <v>5048.9675098270773</v>
          </cell>
          <cell r="I17">
            <v>5048.9675098270773</v>
          </cell>
          <cell r="J17">
            <v>5048.9675098270773</v>
          </cell>
          <cell r="L17">
            <v>5048.9675098270773</v>
          </cell>
          <cell r="M17">
            <v>5048.9675098270773</v>
          </cell>
          <cell r="N17">
            <v>5048.9675098270773</v>
          </cell>
          <cell r="P17">
            <v>5048.9675098270773</v>
          </cell>
          <cell r="Q17">
            <v>5048.9675098270773</v>
          </cell>
          <cell r="R17">
            <v>5048.9675098270773</v>
          </cell>
          <cell r="T17">
            <v>5048.9675098270773</v>
          </cell>
          <cell r="U17">
            <v>5048.9675098270773</v>
          </cell>
          <cell r="V17">
            <v>5048.9675098270773</v>
          </cell>
        </row>
        <row r="18">
          <cell r="H18">
            <v>66998.088208333342</v>
          </cell>
          <cell r="I18">
            <v>66998.088208333342</v>
          </cell>
          <cell r="J18">
            <v>66998.088208333342</v>
          </cell>
          <cell r="L18">
            <v>66998.088208333342</v>
          </cell>
          <cell r="M18">
            <v>66998.088208333342</v>
          </cell>
          <cell r="N18">
            <v>66998.088208333342</v>
          </cell>
          <cell r="P18">
            <v>66998.088208333342</v>
          </cell>
          <cell r="Q18">
            <v>66998.088208333342</v>
          </cell>
          <cell r="R18">
            <v>66998.088208333342</v>
          </cell>
          <cell r="T18">
            <v>66998.088208333342</v>
          </cell>
          <cell r="U18">
            <v>66998.088208333342</v>
          </cell>
          <cell r="V18">
            <v>66998.088208333342</v>
          </cell>
        </row>
        <row r="19">
          <cell r="H19">
            <v>3174.8262500000001</v>
          </cell>
          <cell r="I19">
            <v>3174.8262500000001</v>
          </cell>
          <cell r="J19">
            <v>3174.8262500000001</v>
          </cell>
          <cell r="L19">
            <v>3174.8262500000001</v>
          </cell>
          <cell r="M19">
            <v>3174.8262500000001</v>
          </cell>
          <cell r="N19">
            <v>3174.8262500000001</v>
          </cell>
          <cell r="P19">
            <v>3174.8262500000001</v>
          </cell>
          <cell r="Q19">
            <v>3174.8262500000001</v>
          </cell>
          <cell r="R19">
            <v>3174.8262500000001</v>
          </cell>
          <cell r="T19">
            <v>3174.8262500000001</v>
          </cell>
          <cell r="U19">
            <v>3174.8262500000001</v>
          </cell>
          <cell r="V19">
            <v>3174.8262500000001</v>
          </cell>
        </row>
        <row r="20">
          <cell r="H20">
            <v>15446.905124166668</v>
          </cell>
          <cell r="I20">
            <v>15446.905124166668</v>
          </cell>
          <cell r="J20">
            <v>15446.905124166668</v>
          </cell>
          <cell r="L20">
            <v>15446.905124166668</v>
          </cell>
          <cell r="M20">
            <v>15446.905124166668</v>
          </cell>
          <cell r="N20">
            <v>15446.905124166668</v>
          </cell>
          <cell r="P20">
            <v>15446.905124166668</v>
          </cell>
          <cell r="Q20">
            <v>15446.905124166668</v>
          </cell>
          <cell r="R20">
            <v>15446.905124166668</v>
          </cell>
          <cell r="T20">
            <v>15446.905124166668</v>
          </cell>
          <cell r="U20">
            <v>15446.905124166668</v>
          </cell>
          <cell r="V20">
            <v>15446.905124166668</v>
          </cell>
        </row>
        <row r="21">
          <cell r="H21">
            <v>83.333333333333329</v>
          </cell>
          <cell r="I21">
            <v>83.333333333333329</v>
          </cell>
          <cell r="J21">
            <v>83.333333333333329</v>
          </cell>
          <cell r="L21">
            <v>83.333333333333329</v>
          </cell>
          <cell r="M21">
            <v>83.333333333333329</v>
          </cell>
          <cell r="N21">
            <v>83.333333333333329</v>
          </cell>
          <cell r="P21">
            <v>83.333333333333329</v>
          </cell>
          <cell r="Q21">
            <v>83.333333333333329</v>
          </cell>
          <cell r="R21">
            <v>83.333333333333329</v>
          </cell>
          <cell r="T21">
            <v>83.333333333333329</v>
          </cell>
          <cell r="U21">
            <v>83.333333333333329</v>
          </cell>
          <cell r="V21">
            <v>83.333333333333329</v>
          </cell>
        </row>
        <row r="22">
          <cell r="H22">
            <v>875</v>
          </cell>
          <cell r="I22">
            <v>875</v>
          </cell>
          <cell r="J22">
            <v>11152.777777777777</v>
          </cell>
          <cell r="L22">
            <v>11152.777777777777</v>
          </cell>
          <cell r="M22">
            <v>11152.777777777777</v>
          </cell>
          <cell r="N22">
            <v>11152.777777777777</v>
          </cell>
          <cell r="P22">
            <v>11152.777777777777</v>
          </cell>
          <cell r="Q22">
            <v>11152.777777777777</v>
          </cell>
          <cell r="R22">
            <v>11152.777777777777</v>
          </cell>
          <cell r="T22">
            <v>11152.777777777777</v>
          </cell>
          <cell r="U22">
            <v>8652.7777777777774</v>
          </cell>
          <cell r="V22">
            <v>875</v>
          </cell>
        </row>
        <row r="28">
          <cell r="H28">
            <v>644.16666666666663</v>
          </cell>
          <cell r="I28">
            <v>644.16666666666663</v>
          </cell>
          <cell r="J28">
            <v>644.16666666666663</v>
          </cell>
          <cell r="L28">
            <v>644.16666666666663</v>
          </cell>
          <cell r="M28">
            <v>644.16666666666663</v>
          </cell>
          <cell r="N28">
            <v>644.16666666666663</v>
          </cell>
          <cell r="P28">
            <v>644.16666666666663</v>
          </cell>
          <cell r="Q28">
            <v>644.16666666666663</v>
          </cell>
          <cell r="R28">
            <v>644.16666666666663</v>
          </cell>
          <cell r="T28">
            <v>644.16666666666663</v>
          </cell>
          <cell r="U28">
            <v>644.16666666666663</v>
          </cell>
          <cell r="V28">
            <v>644.16666666666663</v>
          </cell>
        </row>
        <row r="29">
          <cell r="H29">
            <v>166.66666666666666</v>
          </cell>
          <cell r="I29">
            <v>166.66666666666666</v>
          </cell>
          <cell r="J29">
            <v>166.66666666666666</v>
          </cell>
          <cell r="L29">
            <v>666.66666666666663</v>
          </cell>
          <cell r="M29">
            <v>166.66666666666666</v>
          </cell>
          <cell r="N29">
            <v>1166.6666666666667</v>
          </cell>
          <cell r="P29">
            <v>166.66666666666666</v>
          </cell>
          <cell r="Q29">
            <v>1166.6666666666667</v>
          </cell>
          <cell r="R29">
            <v>166.66666666666666</v>
          </cell>
          <cell r="T29">
            <v>166.66666666666666</v>
          </cell>
          <cell r="U29">
            <v>1666.6666666666665</v>
          </cell>
          <cell r="V29">
            <v>1166.6666666666667</v>
          </cell>
        </row>
        <row r="31">
          <cell r="H31">
            <v>2500</v>
          </cell>
          <cell r="I31">
            <v>2500</v>
          </cell>
          <cell r="J31">
            <v>0</v>
          </cell>
          <cell r="M31">
            <v>0</v>
          </cell>
          <cell r="N31">
            <v>0</v>
          </cell>
          <cell r="P31">
            <v>0</v>
          </cell>
        </row>
        <row r="33">
          <cell r="H33">
            <v>3050</v>
          </cell>
          <cell r="I33">
            <v>3050</v>
          </cell>
          <cell r="J33">
            <v>1050</v>
          </cell>
          <cell r="L33">
            <v>4175</v>
          </cell>
          <cell r="M33">
            <v>1050</v>
          </cell>
          <cell r="N33">
            <v>1050</v>
          </cell>
          <cell r="P33">
            <v>4175</v>
          </cell>
          <cell r="Q33">
            <v>1050</v>
          </cell>
          <cell r="R33">
            <v>1050</v>
          </cell>
          <cell r="T33">
            <v>4175</v>
          </cell>
          <cell r="U33">
            <v>1050</v>
          </cell>
          <cell r="V33">
            <v>3175</v>
          </cell>
        </row>
        <row r="34">
          <cell r="H34">
            <v>5000</v>
          </cell>
          <cell r="I34">
            <v>7500</v>
          </cell>
          <cell r="J34">
            <v>12000</v>
          </cell>
          <cell r="L34">
            <v>12000</v>
          </cell>
          <cell r="M34">
            <v>12000</v>
          </cell>
          <cell r="N34">
            <v>12000</v>
          </cell>
          <cell r="P34">
            <v>12000</v>
          </cell>
          <cell r="Q34">
            <v>12000</v>
          </cell>
          <cell r="R34">
            <v>12000</v>
          </cell>
          <cell r="T34">
            <v>10000</v>
          </cell>
          <cell r="U34">
            <v>10000</v>
          </cell>
          <cell r="V34">
            <v>5000</v>
          </cell>
        </row>
        <row r="35">
          <cell r="H35">
            <v>45000</v>
          </cell>
          <cell r="I35">
            <v>45000</v>
          </cell>
          <cell r="J35">
            <v>85000</v>
          </cell>
          <cell r="L35">
            <v>85000</v>
          </cell>
          <cell r="M35">
            <v>85000</v>
          </cell>
          <cell r="N35">
            <v>50000</v>
          </cell>
          <cell r="P35">
            <v>85000</v>
          </cell>
          <cell r="Q35">
            <v>85000</v>
          </cell>
          <cell r="R35">
            <v>85000</v>
          </cell>
          <cell r="T35">
            <v>85000</v>
          </cell>
          <cell r="U35">
            <v>85000</v>
          </cell>
          <cell r="V35">
            <v>50000</v>
          </cell>
        </row>
        <row r="36">
          <cell r="H36">
            <v>2500</v>
          </cell>
          <cell r="I36">
            <v>7500</v>
          </cell>
          <cell r="J36">
            <v>7500</v>
          </cell>
          <cell r="L36">
            <v>7500</v>
          </cell>
          <cell r="M36">
            <v>7500</v>
          </cell>
          <cell r="N36">
            <v>30000</v>
          </cell>
          <cell r="P36">
            <v>7500</v>
          </cell>
          <cell r="Q36">
            <v>25000</v>
          </cell>
          <cell r="R36">
            <v>10000</v>
          </cell>
          <cell r="T36">
            <v>15000</v>
          </cell>
          <cell r="U36">
            <v>25000</v>
          </cell>
          <cell r="V36">
            <v>19000</v>
          </cell>
        </row>
        <row r="38">
          <cell r="H38">
            <v>1666.6666666666667</v>
          </cell>
          <cell r="I38">
            <v>1666.6666666666667</v>
          </cell>
          <cell r="J38">
            <v>1666.6666666666667</v>
          </cell>
          <cell r="L38">
            <v>1666.67</v>
          </cell>
          <cell r="M38">
            <v>1666.67</v>
          </cell>
          <cell r="N38">
            <v>1666.67</v>
          </cell>
          <cell r="P38">
            <v>1666.67</v>
          </cell>
          <cell r="Q38">
            <v>1666.67</v>
          </cell>
          <cell r="R38">
            <v>1666.67</v>
          </cell>
          <cell r="T38">
            <v>1666.67</v>
          </cell>
          <cell r="U38">
            <v>1666.67</v>
          </cell>
          <cell r="V38">
            <v>1666.67</v>
          </cell>
        </row>
        <row r="39">
          <cell r="H39">
            <v>2866.666666666667</v>
          </cell>
          <cell r="I39">
            <v>2866.666666666667</v>
          </cell>
          <cell r="J39">
            <v>2866.666666666667</v>
          </cell>
          <cell r="L39">
            <v>2866.666666666667</v>
          </cell>
          <cell r="M39">
            <v>2866.666666666667</v>
          </cell>
          <cell r="N39">
            <v>2866.666666666667</v>
          </cell>
          <cell r="P39">
            <v>2866.666666666667</v>
          </cell>
          <cell r="Q39">
            <v>2866.666666666667</v>
          </cell>
          <cell r="R39">
            <v>2866.666666666667</v>
          </cell>
          <cell r="T39">
            <v>2866.666666666667</v>
          </cell>
          <cell r="U39">
            <v>2866.666666666667</v>
          </cell>
          <cell r="V39">
            <v>2866.666666666667</v>
          </cell>
        </row>
        <row r="40">
          <cell r="H40">
            <v>1250</v>
          </cell>
          <cell r="I40">
            <v>1250</v>
          </cell>
          <cell r="J40">
            <v>1250</v>
          </cell>
          <cell r="L40">
            <v>1250</v>
          </cell>
          <cell r="M40">
            <v>1250</v>
          </cell>
          <cell r="N40">
            <v>1250</v>
          </cell>
          <cell r="P40">
            <v>1250</v>
          </cell>
          <cell r="Q40">
            <v>1250</v>
          </cell>
          <cell r="R40">
            <v>1250</v>
          </cell>
          <cell r="T40">
            <v>1250</v>
          </cell>
          <cell r="U40">
            <v>1250</v>
          </cell>
          <cell r="V40">
            <v>1250</v>
          </cell>
        </row>
        <row r="43">
          <cell r="H43">
            <v>0</v>
          </cell>
          <cell r="I43">
            <v>0</v>
          </cell>
          <cell r="J43">
            <v>5000</v>
          </cell>
          <cell r="L43">
            <v>6000</v>
          </cell>
          <cell r="M43">
            <v>5000</v>
          </cell>
          <cell r="N43">
            <v>15000</v>
          </cell>
          <cell r="P43">
            <v>15000</v>
          </cell>
          <cell r="Q43">
            <v>15000</v>
          </cell>
          <cell r="R43">
            <v>12500</v>
          </cell>
          <cell r="T43">
            <v>7500</v>
          </cell>
          <cell r="U43">
            <v>15000</v>
          </cell>
          <cell r="V43">
            <v>15000</v>
          </cell>
        </row>
        <row r="44">
          <cell r="H44">
            <v>1200</v>
          </cell>
          <cell r="I44">
            <v>1200</v>
          </cell>
          <cell r="J44">
            <v>1200</v>
          </cell>
          <cell r="L44">
            <v>1200</v>
          </cell>
          <cell r="M44">
            <v>1200</v>
          </cell>
          <cell r="N44">
            <v>1200</v>
          </cell>
          <cell r="P44">
            <v>1200</v>
          </cell>
          <cell r="Q44">
            <v>1200</v>
          </cell>
          <cell r="R44">
            <v>1200</v>
          </cell>
          <cell r="T44">
            <v>1200</v>
          </cell>
          <cell r="U44">
            <v>1200</v>
          </cell>
          <cell r="V44">
            <v>1200</v>
          </cell>
        </row>
        <row r="45">
          <cell r="H45">
            <v>500</v>
          </cell>
          <cell r="I45">
            <v>500</v>
          </cell>
          <cell r="J45">
            <v>500</v>
          </cell>
          <cell r="L45">
            <v>500</v>
          </cell>
          <cell r="M45">
            <v>500</v>
          </cell>
          <cell r="N45">
            <v>500</v>
          </cell>
          <cell r="P45">
            <v>500</v>
          </cell>
          <cell r="Q45">
            <v>500</v>
          </cell>
          <cell r="R45">
            <v>500</v>
          </cell>
          <cell r="T45">
            <v>500</v>
          </cell>
          <cell r="U45">
            <v>500</v>
          </cell>
          <cell r="V45">
            <v>500</v>
          </cell>
        </row>
        <row r="48">
          <cell r="H48">
            <v>15000</v>
          </cell>
          <cell r="I48">
            <v>15000</v>
          </cell>
          <cell r="J48">
            <v>21500</v>
          </cell>
          <cell r="L48">
            <v>21500</v>
          </cell>
          <cell r="M48">
            <v>21500</v>
          </cell>
          <cell r="N48">
            <v>21500</v>
          </cell>
          <cell r="P48">
            <v>21500</v>
          </cell>
          <cell r="Q48">
            <v>21500</v>
          </cell>
          <cell r="R48">
            <v>21500</v>
          </cell>
          <cell r="T48">
            <v>21500</v>
          </cell>
          <cell r="U48">
            <v>21500</v>
          </cell>
          <cell r="V48">
            <v>18000</v>
          </cell>
        </row>
        <row r="49">
          <cell r="H49">
            <v>20000</v>
          </cell>
          <cell r="I49">
            <v>20000</v>
          </cell>
          <cell r="J49">
            <v>20000</v>
          </cell>
          <cell r="L49">
            <v>20000</v>
          </cell>
          <cell r="M49">
            <v>20000</v>
          </cell>
          <cell r="N49">
            <v>20000</v>
          </cell>
          <cell r="P49">
            <v>20000</v>
          </cell>
          <cell r="Q49">
            <v>20000</v>
          </cell>
          <cell r="R49">
            <v>20000</v>
          </cell>
          <cell r="T49">
            <v>20000</v>
          </cell>
          <cell r="U49">
            <v>20000</v>
          </cell>
          <cell r="V49">
            <v>20000</v>
          </cell>
        </row>
        <row r="50">
          <cell r="H50">
            <v>15000</v>
          </cell>
          <cell r="I50">
            <v>15000</v>
          </cell>
          <cell r="J50">
            <v>15000</v>
          </cell>
          <cell r="L50">
            <v>15000</v>
          </cell>
          <cell r="M50">
            <v>15000</v>
          </cell>
          <cell r="N50">
            <v>15000</v>
          </cell>
          <cell r="P50">
            <v>15000</v>
          </cell>
          <cell r="Q50">
            <v>15000</v>
          </cell>
          <cell r="R50">
            <v>15000</v>
          </cell>
          <cell r="T50">
            <v>15000</v>
          </cell>
          <cell r="U50">
            <v>15000</v>
          </cell>
          <cell r="V50">
            <v>15000</v>
          </cell>
        </row>
        <row r="51">
          <cell r="H51">
            <v>16666.666666666668</v>
          </cell>
          <cell r="I51">
            <v>16666.666666666668</v>
          </cell>
          <cell r="J51">
            <v>16666.666666666668</v>
          </cell>
          <cell r="L51">
            <v>16666.666666666668</v>
          </cell>
          <cell r="M51">
            <v>16666.666666666668</v>
          </cell>
          <cell r="N51">
            <v>16666.666666666668</v>
          </cell>
          <cell r="P51">
            <v>16666.666666666668</v>
          </cell>
          <cell r="Q51">
            <v>16666.666666666668</v>
          </cell>
          <cell r="R51">
            <v>16666.666666666668</v>
          </cell>
          <cell r="T51">
            <v>16666.666666666668</v>
          </cell>
          <cell r="U51">
            <v>16666.666666666668</v>
          </cell>
          <cell r="V51">
            <v>16666.666666666668</v>
          </cell>
        </row>
        <row r="52">
          <cell r="H52">
            <v>583.33333333333337</v>
          </cell>
          <cell r="I52">
            <v>583.33333333333337</v>
          </cell>
          <cell r="J52">
            <v>583.33333333333337</v>
          </cell>
          <cell r="L52">
            <v>583.33333333333337</v>
          </cell>
          <cell r="M52">
            <v>583.33333333333337</v>
          </cell>
          <cell r="N52">
            <v>583.33333333333337</v>
          </cell>
          <cell r="P52">
            <v>583.33333333333337</v>
          </cell>
          <cell r="Q52">
            <v>583.33333333333337</v>
          </cell>
          <cell r="R52">
            <v>583.33333333333337</v>
          </cell>
          <cell r="T52">
            <v>583.33333333333337</v>
          </cell>
          <cell r="U52">
            <v>583.33333333333337</v>
          </cell>
          <cell r="V52">
            <v>583.33333333333337</v>
          </cell>
        </row>
        <row r="53">
          <cell r="H53">
            <v>3260</v>
          </cell>
          <cell r="I53">
            <v>3260</v>
          </cell>
          <cell r="J53">
            <v>3260</v>
          </cell>
          <cell r="L53">
            <v>3260</v>
          </cell>
          <cell r="M53">
            <v>3260</v>
          </cell>
          <cell r="N53">
            <v>3260</v>
          </cell>
          <cell r="P53">
            <v>3260</v>
          </cell>
          <cell r="Q53">
            <v>3260</v>
          </cell>
          <cell r="R53">
            <v>3260</v>
          </cell>
          <cell r="T53">
            <v>3260</v>
          </cell>
          <cell r="U53">
            <v>3260</v>
          </cell>
          <cell r="V53">
            <v>3260</v>
          </cell>
        </row>
        <row r="54">
          <cell r="H54">
            <v>26000</v>
          </cell>
          <cell r="I54">
            <v>26000</v>
          </cell>
          <cell r="J54">
            <v>26000</v>
          </cell>
          <cell r="L54">
            <v>26000</v>
          </cell>
          <cell r="M54">
            <v>26000</v>
          </cell>
          <cell r="N54">
            <v>26000</v>
          </cell>
          <cell r="P54">
            <v>26000</v>
          </cell>
          <cell r="Q54">
            <v>26000</v>
          </cell>
          <cell r="R54">
            <v>26000</v>
          </cell>
          <cell r="T54">
            <v>26000</v>
          </cell>
          <cell r="U54">
            <v>26000</v>
          </cell>
          <cell r="V54">
            <v>26000</v>
          </cell>
        </row>
        <row r="56">
          <cell r="H56">
            <v>1000</v>
          </cell>
          <cell r="I56">
            <v>1000</v>
          </cell>
          <cell r="J56">
            <v>1000</v>
          </cell>
          <cell r="L56">
            <v>1000</v>
          </cell>
          <cell r="M56">
            <v>1000</v>
          </cell>
          <cell r="N56">
            <v>1000</v>
          </cell>
          <cell r="P56">
            <v>1000</v>
          </cell>
          <cell r="Q56">
            <v>1000</v>
          </cell>
          <cell r="R56">
            <v>1000</v>
          </cell>
          <cell r="T56">
            <v>1000</v>
          </cell>
          <cell r="U56">
            <v>1000</v>
          </cell>
          <cell r="V56">
            <v>1000</v>
          </cell>
        </row>
        <row r="57">
          <cell r="H57">
            <v>2500</v>
          </cell>
          <cell r="I57">
            <v>2500</v>
          </cell>
          <cell r="J57">
            <v>2500</v>
          </cell>
          <cell r="L57">
            <v>2500</v>
          </cell>
          <cell r="M57">
            <v>2500</v>
          </cell>
          <cell r="N57">
            <v>2500</v>
          </cell>
          <cell r="P57">
            <v>2500</v>
          </cell>
          <cell r="Q57">
            <v>2500</v>
          </cell>
          <cell r="R57">
            <v>2500</v>
          </cell>
          <cell r="T57">
            <v>2500</v>
          </cell>
          <cell r="U57">
            <v>2500</v>
          </cell>
          <cell r="V57">
            <v>2500</v>
          </cell>
        </row>
        <row r="58">
          <cell r="H58">
            <v>5416.666666666667</v>
          </cell>
          <cell r="I58">
            <v>5416.666666666667</v>
          </cell>
          <cell r="J58">
            <v>5416.666666666667</v>
          </cell>
          <cell r="L58">
            <v>5416.666666666667</v>
          </cell>
          <cell r="M58">
            <v>5416.666666666667</v>
          </cell>
          <cell r="N58">
            <v>5416.666666666667</v>
          </cell>
          <cell r="P58">
            <v>5416.666666666667</v>
          </cell>
          <cell r="Q58">
            <v>5416.666666666667</v>
          </cell>
          <cell r="R58">
            <v>5416.666666666667</v>
          </cell>
          <cell r="T58">
            <v>5416.666666666667</v>
          </cell>
          <cell r="U58">
            <v>5416.666666666667</v>
          </cell>
          <cell r="V58">
            <v>5416.666666666667</v>
          </cell>
        </row>
        <row r="59">
          <cell r="H59">
            <v>2500</v>
          </cell>
          <cell r="I59">
            <v>2500</v>
          </cell>
          <cell r="J59">
            <v>2500</v>
          </cell>
          <cell r="L59">
            <v>2500</v>
          </cell>
          <cell r="M59">
            <v>2500</v>
          </cell>
          <cell r="N59">
            <v>2500</v>
          </cell>
          <cell r="P59">
            <v>2500</v>
          </cell>
          <cell r="Q59">
            <v>2500</v>
          </cell>
          <cell r="R59">
            <v>2500</v>
          </cell>
          <cell r="T59">
            <v>2500</v>
          </cell>
          <cell r="U59">
            <v>2500</v>
          </cell>
          <cell r="V59">
            <v>2500</v>
          </cell>
        </row>
        <row r="62">
          <cell r="H62">
            <v>570</v>
          </cell>
          <cell r="I62">
            <v>570</v>
          </cell>
          <cell r="J62">
            <v>570</v>
          </cell>
          <cell r="L62">
            <v>570</v>
          </cell>
          <cell r="M62">
            <v>570</v>
          </cell>
          <cell r="N62">
            <v>570</v>
          </cell>
          <cell r="P62">
            <v>570</v>
          </cell>
          <cell r="Q62">
            <v>570</v>
          </cell>
          <cell r="R62">
            <v>570</v>
          </cell>
          <cell r="T62">
            <v>570</v>
          </cell>
          <cell r="U62">
            <v>570</v>
          </cell>
          <cell r="V62">
            <v>570</v>
          </cell>
        </row>
        <row r="63">
          <cell r="H63">
            <v>1008.3333333333335</v>
          </cell>
          <cell r="I63">
            <v>1008.3333333333335</v>
          </cell>
          <cell r="J63">
            <v>1008.3333333333335</v>
          </cell>
          <cell r="L63">
            <v>1008.3333333333335</v>
          </cell>
          <cell r="M63">
            <v>1008.3333333333335</v>
          </cell>
          <cell r="N63">
            <v>1008.3333333333335</v>
          </cell>
          <cell r="P63">
            <v>1008.3333333333335</v>
          </cell>
          <cell r="Q63">
            <v>1008.3333333333335</v>
          </cell>
          <cell r="R63">
            <v>1008.3333333333335</v>
          </cell>
          <cell r="T63">
            <v>1008.3333333333335</v>
          </cell>
          <cell r="U63">
            <v>1008.3333333333335</v>
          </cell>
          <cell r="V63">
            <v>1008.3333333333335</v>
          </cell>
        </row>
        <row r="64">
          <cell r="H64">
            <v>3800</v>
          </cell>
          <cell r="I64">
            <v>3800</v>
          </cell>
          <cell r="J64">
            <v>3800</v>
          </cell>
          <cell r="L64">
            <v>3800</v>
          </cell>
          <cell r="M64">
            <v>3800</v>
          </cell>
          <cell r="N64">
            <v>3800</v>
          </cell>
          <cell r="P64">
            <v>3800</v>
          </cell>
          <cell r="Q64">
            <v>3800</v>
          </cell>
          <cell r="R64">
            <v>3800</v>
          </cell>
          <cell r="T64">
            <v>3800</v>
          </cell>
          <cell r="U64">
            <v>3800</v>
          </cell>
          <cell r="V64">
            <v>3800</v>
          </cell>
        </row>
        <row r="65">
          <cell r="H65">
            <v>2985</v>
          </cell>
          <cell r="I65">
            <v>2985</v>
          </cell>
          <cell r="J65">
            <v>2985</v>
          </cell>
          <cell r="L65">
            <v>2985</v>
          </cell>
          <cell r="M65">
            <v>2985</v>
          </cell>
          <cell r="N65">
            <v>2985</v>
          </cell>
          <cell r="P65">
            <v>2985</v>
          </cell>
          <cell r="Q65">
            <v>2985</v>
          </cell>
          <cell r="R65">
            <v>2985</v>
          </cell>
          <cell r="T65">
            <v>2985</v>
          </cell>
          <cell r="U65">
            <v>2985</v>
          </cell>
          <cell r="V65">
            <v>2985</v>
          </cell>
        </row>
        <row r="66">
          <cell r="H66">
            <v>2666.666666666667</v>
          </cell>
          <cell r="I66">
            <v>2666.666666666667</v>
          </cell>
          <cell r="J66">
            <v>2666.666666666667</v>
          </cell>
          <cell r="L66">
            <v>2666.666666666667</v>
          </cell>
          <cell r="M66">
            <v>2666.666666666667</v>
          </cell>
          <cell r="N66">
            <v>2666.666666666667</v>
          </cell>
          <cell r="P66">
            <v>2666.666666666667</v>
          </cell>
          <cell r="Q66">
            <v>2666.666666666667</v>
          </cell>
          <cell r="R66">
            <v>2666.666666666667</v>
          </cell>
          <cell r="T66">
            <v>2666.666666666667</v>
          </cell>
          <cell r="U66">
            <v>2666.666666666667</v>
          </cell>
          <cell r="V66">
            <v>2666.666666666667</v>
          </cell>
        </row>
        <row r="67">
          <cell r="H67">
            <v>9870.8333333333339</v>
          </cell>
          <cell r="I67">
            <v>9870.8333333333339</v>
          </cell>
          <cell r="J67">
            <v>9870.8333333333339</v>
          </cell>
          <cell r="L67">
            <v>9870.8333333333339</v>
          </cell>
          <cell r="M67">
            <v>9870.8333333333339</v>
          </cell>
          <cell r="N67">
            <v>9870.8333333333339</v>
          </cell>
          <cell r="P67">
            <v>9870.8333333333339</v>
          </cell>
          <cell r="Q67">
            <v>9870.8333333333339</v>
          </cell>
          <cell r="R67">
            <v>9870.8333333333339</v>
          </cell>
          <cell r="T67">
            <v>9870.8333333333339</v>
          </cell>
          <cell r="U67">
            <v>9870.8333333333339</v>
          </cell>
          <cell r="V67">
            <v>9870.8333333333339</v>
          </cell>
        </row>
        <row r="68">
          <cell r="H68">
            <v>5916.666666666667</v>
          </cell>
          <cell r="I68">
            <v>5916.666666666667</v>
          </cell>
          <cell r="J68">
            <v>5916.666666666667</v>
          </cell>
          <cell r="L68">
            <v>5916.666666666667</v>
          </cell>
          <cell r="M68">
            <v>5916.666666666667</v>
          </cell>
          <cell r="N68">
            <v>5916.666666666667</v>
          </cell>
          <cell r="P68">
            <v>5916.666666666667</v>
          </cell>
          <cell r="Q68">
            <v>5916.666666666667</v>
          </cell>
          <cell r="R68">
            <v>5916.666666666667</v>
          </cell>
          <cell r="T68">
            <v>5916.666666666667</v>
          </cell>
          <cell r="U68">
            <v>5916.666666666667</v>
          </cell>
          <cell r="V68">
            <v>5916.666666666667</v>
          </cell>
        </row>
        <row r="69">
          <cell r="H69">
            <v>16175</v>
          </cell>
          <cell r="I69">
            <v>16175</v>
          </cell>
          <cell r="J69">
            <v>16175</v>
          </cell>
          <cell r="L69">
            <v>16175</v>
          </cell>
          <cell r="M69">
            <v>16175</v>
          </cell>
          <cell r="N69">
            <v>16175</v>
          </cell>
          <cell r="P69">
            <v>16175</v>
          </cell>
          <cell r="Q69">
            <v>16175</v>
          </cell>
          <cell r="R69">
            <v>16175</v>
          </cell>
          <cell r="T69">
            <v>16175</v>
          </cell>
          <cell r="U69">
            <v>16175</v>
          </cell>
          <cell r="V69">
            <v>16175</v>
          </cell>
        </row>
        <row r="70">
          <cell r="H70">
            <v>33333.333333333336</v>
          </cell>
          <cell r="I70">
            <v>33333.333333333336</v>
          </cell>
          <cell r="J70">
            <v>33333.333333333336</v>
          </cell>
          <cell r="L70">
            <v>33333.333333333336</v>
          </cell>
          <cell r="M70">
            <v>33333.333333333336</v>
          </cell>
          <cell r="N70">
            <v>33333.333333333336</v>
          </cell>
          <cell r="P70">
            <v>33333.333333333336</v>
          </cell>
          <cell r="Q70">
            <v>33333.333333333336</v>
          </cell>
          <cell r="R70">
            <v>33333.333333333336</v>
          </cell>
          <cell r="T70">
            <v>33333.333333333336</v>
          </cell>
          <cell r="U70">
            <v>33333.333333333336</v>
          </cell>
          <cell r="V70">
            <v>33333.333333333336</v>
          </cell>
        </row>
        <row r="71">
          <cell r="H71">
            <v>73813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N71">
            <v>0</v>
          </cell>
          <cell r="P71">
            <v>73813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</row>
        <row r="74">
          <cell r="H74">
            <v>10000</v>
          </cell>
          <cell r="I74">
            <v>10000</v>
          </cell>
          <cell r="J74">
            <v>10000</v>
          </cell>
          <cell r="L74">
            <v>10000</v>
          </cell>
          <cell r="M74">
            <v>10000</v>
          </cell>
          <cell r="N74">
            <v>10000</v>
          </cell>
          <cell r="P74">
            <v>10000</v>
          </cell>
          <cell r="Q74">
            <v>10000</v>
          </cell>
          <cell r="R74">
            <v>10000</v>
          </cell>
          <cell r="T74">
            <v>10000</v>
          </cell>
          <cell r="U74">
            <v>10000</v>
          </cell>
          <cell r="V74">
            <v>10000</v>
          </cell>
        </row>
        <row r="78">
          <cell r="H78">
            <v>77000</v>
          </cell>
          <cell r="I78">
            <v>77000</v>
          </cell>
          <cell r="J78">
            <v>77000</v>
          </cell>
          <cell r="L78">
            <v>77000</v>
          </cell>
          <cell r="M78">
            <v>77000</v>
          </cell>
          <cell r="N78">
            <v>77000</v>
          </cell>
          <cell r="P78">
            <v>77000</v>
          </cell>
          <cell r="Q78">
            <v>77000</v>
          </cell>
          <cell r="R78">
            <v>77000</v>
          </cell>
          <cell r="T78">
            <v>77000</v>
          </cell>
          <cell r="U78">
            <v>77000</v>
          </cell>
          <cell r="V78">
            <v>77000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alary Temp Consultants"/>
      <sheetName val="Professional Develoment"/>
      <sheetName val="Events Activities"/>
      <sheetName val="Textbooks supplies"/>
      <sheetName val="Special Education"/>
      <sheetName val="Clothing Ath Equip"/>
      <sheetName val="Advertising"/>
    </sheetNames>
    <sheetDataSet>
      <sheetData sheetId="0">
        <row r="9">
          <cell r="G9">
            <v>144301.77960000001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"/>
    </sheetNames>
    <sheetDataSet>
      <sheetData sheetId="0">
        <row r="22">
          <cell r="E22">
            <v>85</v>
          </cell>
        </row>
        <row r="23">
          <cell r="E23">
            <v>63</v>
          </cell>
        </row>
        <row r="24">
          <cell r="E24">
            <v>58</v>
          </cell>
        </row>
        <row r="25">
          <cell r="E25">
            <v>55</v>
          </cell>
        </row>
        <row r="26">
          <cell r="E26">
            <v>45</v>
          </cell>
        </row>
        <row r="27">
          <cell r="E27">
            <v>29</v>
          </cell>
        </row>
        <row r="28">
          <cell r="E28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partments"/>
      <sheetName val="Notes"/>
      <sheetName val="Salaries tab"/>
    </sheetNames>
    <sheetDataSet>
      <sheetData sheetId="0">
        <row r="6">
          <cell r="E6">
            <v>13956637.296193199</v>
          </cell>
          <cell r="G6">
            <v>14293128.700000001</v>
          </cell>
        </row>
        <row r="7">
          <cell r="E7">
            <v>547000</v>
          </cell>
        </row>
        <row r="8">
          <cell r="E8">
            <v>340000</v>
          </cell>
        </row>
        <row r="9">
          <cell r="E9">
            <v>40000</v>
          </cell>
        </row>
        <row r="10">
          <cell r="E10">
            <v>4000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ry"/>
      <sheetName val="100"/>
      <sheetName val="200"/>
      <sheetName val="250"/>
      <sheetName val="300"/>
      <sheetName val="310"/>
      <sheetName val="350"/>
      <sheetName val="400"/>
      <sheetName val="450"/>
      <sheetName val="500"/>
      <sheetName val="600"/>
      <sheetName val="700"/>
      <sheetName val="800"/>
      <sheetName val="900"/>
      <sheetName val="Budget Load"/>
    </sheetNames>
    <sheetDataSet>
      <sheetData sheetId="0">
        <row r="12">
          <cell r="E12">
            <v>64200</v>
          </cell>
        </row>
        <row r="13">
          <cell r="E13">
            <v>37510</v>
          </cell>
        </row>
        <row r="15">
          <cell r="E15">
            <v>921629</v>
          </cell>
        </row>
        <row r="16">
          <cell r="E16">
            <v>8350</v>
          </cell>
        </row>
        <row r="17">
          <cell r="E17">
            <v>178462</v>
          </cell>
        </row>
        <row r="18">
          <cell r="E18">
            <v>16350</v>
          </cell>
        </row>
        <row r="19">
          <cell r="E19">
            <v>25100</v>
          </cell>
        </row>
        <row r="20">
          <cell r="E20">
            <v>14250</v>
          </cell>
        </row>
        <row r="22">
          <cell r="E22">
            <v>144500</v>
          </cell>
        </row>
        <row r="23">
          <cell r="E23">
            <v>39050</v>
          </cell>
        </row>
        <row r="28">
          <cell r="E28">
            <v>20000</v>
          </cell>
        </row>
        <row r="30">
          <cell r="E30">
            <v>11500</v>
          </cell>
        </row>
        <row r="31">
          <cell r="E31">
            <v>22000</v>
          </cell>
        </row>
        <row r="33">
          <cell r="E33">
            <v>133000</v>
          </cell>
        </row>
        <row r="37">
          <cell r="E37">
            <v>20000</v>
          </cell>
        </row>
        <row r="38">
          <cell r="E38">
            <v>69000</v>
          </cell>
        </row>
        <row r="39">
          <cell r="E39">
            <v>40500</v>
          </cell>
        </row>
        <row r="45">
          <cell r="E45">
            <v>62125</v>
          </cell>
        </row>
        <row r="47">
          <cell r="E47">
            <v>33450</v>
          </cell>
        </row>
        <row r="48">
          <cell r="E48">
            <v>7000</v>
          </cell>
        </row>
        <row r="50">
          <cell r="E50">
            <v>264562</v>
          </cell>
        </row>
        <row r="51">
          <cell r="E51">
            <v>313200</v>
          </cell>
        </row>
        <row r="52">
          <cell r="E52">
            <v>105000</v>
          </cell>
        </row>
        <row r="53">
          <cell r="E53">
            <v>345000</v>
          </cell>
        </row>
        <row r="54">
          <cell r="E54">
            <v>40000</v>
          </cell>
        </row>
        <row r="55">
          <cell r="E55">
            <v>39000</v>
          </cell>
        </row>
        <row r="57">
          <cell r="E57">
            <v>11200</v>
          </cell>
        </row>
        <row r="58">
          <cell r="E58">
            <v>182100</v>
          </cell>
        </row>
        <row r="59">
          <cell r="E59">
            <v>125000</v>
          </cell>
        </row>
        <row r="60">
          <cell r="E60">
            <v>25000</v>
          </cell>
        </row>
        <row r="61">
          <cell r="E61">
            <v>118450</v>
          </cell>
        </row>
        <row r="62">
          <cell r="E62">
            <v>400000</v>
          </cell>
        </row>
        <row r="63">
          <cell r="E63">
            <v>146000</v>
          </cell>
        </row>
        <row r="64">
          <cell r="E64">
            <v>340000</v>
          </cell>
        </row>
        <row r="65">
          <cell r="E65">
            <v>77250</v>
          </cell>
        </row>
        <row r="66">
          <cell r="E66">
            <v>12000</v>
          </cell>
        </row>
        <row r="68">
          <cell r="E68">
            <v>20000</v>
          </cell>
        </row>
        <row r="80">
          <cell r="D80">
            <v>70000</v>
          </cell>
        </row>
        <row r="83">
          <cell r="E83">
            <v>73155</v>
          </cell>
        </row>
        <row r="85">
          <cell r="E85">
            <v>80500</v>
          </cell>
        </row>
        <row r="98">
          <cell r="E98">
            <v>6813596.1133333324</v>
          </cell>
        </row>
        <row r="99">
          <cell r="E99">
            <v>44600</v>
          </cell>
        </row>
        <row r="100">
          <cell r="E100">
            <v>553167</v>
          </cell>
        </row>
        <row r="101">
          <cell r="E101">
            <v>72309</v>
          </cell>
        </row>
        <row r="102">
          <cell r="E102">
            <v>1003758</v>
          </cell>
        </row>
        <row r="108">
          <cell r="E108">
            <v>950000</v>
          </cell>
        </row>
      </sheetData>
      <sheetData sheetId="1">
        <row r="19">
          <cell r="D19">
            <v>349516.00000000012</v>
          </cell>
        </row>
        <row r="20">
          <cell r="D20">
            <v>31600</v>
          </cell>
        </row>
      </sheetData>
      <sheetData sheetId="2">
        <row r="28">
          <cell r="D28">
            <v>3064766.6999999993</v>
          </cell>
        </row>
        <row r="29">
          <cell r="D29">
            <v>13000</v>
          </cell>
        </row>
      </sheetData>
      <sheetData sheetId="3"/>
      <sheetData sheetId="4">
        <row r="18">
          <cell r="D18">
            <v>522792</v>
          </cell>
        </row>
      </sheetData>
      <sheetData sheetId="5"/>
      <sheetData sheetId="6">
        <row r="26">
          <cell r="D26">
            <v>1771896.9999999998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alary Temp Consultants"/>
      <sheetName val="Professional Develoment"/>
      <sheetName val="Events Activities"/>
      <sheetName val="Textbooks supplies"/>
      <sheetName val="Special Education"/>
      <sheetName val="Clothing Ath Equip"/>
      <sheetName val="Advertising"/>
    </sheetNames>
    <sheetDataSet>
      <sheetData sheetId="0">
        <row r="9">
          <cell r="G9">
            <v>37855.846933333334</v>
          </cell>
          <cell r="H9">
            <v>37855.846933333334</v>
          </cell>
          <cell r="I9">
            <v>37855.846933333334</v>
          </cell>
          <cell r="J9">
            <v>37855.846933333334</v>
          </cell>
          <cell r="K9">
            <v>37855.846933333334</v>
          </cell>
          <cell r="L9">
            <v>37855.846933333334</v>
          </cell>
          <cell r="M9">
            <v>37855.846933333334</v>
          </cell>
          <cell r="N9">
            <v>37855.846933333334</v>
          </cell>
          <cell r="O9">
            <v>37855.846933333334</v>
          </cell>
          <cell r="P9">
            <v>37855.846933333334</v>
          </cell>
          <cell r="Q9">
            <v>37855.846933333334</v>
          </cell>
          <cell r="R9">
            <v>37855.846933333334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alary Temp Consultants"/>
      <sheetName val="Professional Develoment"/>
      <sheetName val="Events Activities"/>
      <sheetName val="Textbooks supplies"/>
      <sheetName val="Special Education"/>
      <sheetName val="Clothing Ath Equip"/>
      <sheetName val="Advertising"/>
    </sheetNames>
    <sheetDataSet>
      <sheetData sheetId="0">
        <row r="9">
          <cell r="G9">
            <v>295971.4241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alary Temp Consultants"/>
      <sheetName val="Professional Develoment"/>
      <sheetName val="Events Activities"/>
      <sheetName val="Textbooks supplies"/>
      <sheetName val="Special Education"/>
      <sheetName val="Clothing Ath Equip"/>
      <sheetName val="Advertising"/>
    </sheetNames>
    <sheetDataSet>
      <sheetData sheetId="0">
        <row r="9">
          <cell r="G9">
            <v>46440.228933333339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ndt@seedschooldc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10" sqref="A10"/>
    </sheetView>
  </sheetViews>
  <sheetFormatPr defaultColWidth="9.140625" defaultRowHeight="12.75" x14ac:dyDescent="0.2"/>
  <cols>
    <col min="1" max="1" width="49.7109375" style="74" bestFit="1" customWidth="1"/>
    <col min="2" max="3" width="9.140625" style="74"/>
    <col min="4" max="4" width="52.42578125" style="74" customWidth="1"/>
    <col min="5" max="16384" width="9.140625" style="74"/>
  </cols>
  <sheetData>
    <row r="1" spans="1:1" x14ac:dyDescent="0.2">
      <c r="A1" s="73" t="s">
        <v>168</v>
      </c>
    </row>
    <row r="2" spans="1:1" x14ac:dyDescent="0.2">
      <c r="A2" s="75" t="s">
        <v>184</v>
      </c>
    </row>
    <row r="4" spans="1:1" x14ac:dyDescent="0.2">
      <c r="A4" s="75" t="s">
        <v>185</v>
      </c>
    </row>
    <row r="5" spans="1:1" ht="15" x14ac:dyDescent="0.25">
      <c r="A5" s="113" t="s">
        <v>186</v>
      </c>
    </row>
    <row r="6" spans="1:1" x14ac:dyDescent="0.2">
      <c r="A6" s="75" t="s">
        <v>187</v>
      </c>
    </row>
    <row r="8" spans="1:1" x14ac:dyDescent="0.2">
      <c r="A8" s="75">
        <v>2017</v>
      </c>
    </row>
    <row r="9" spans="1:1" x14ac:dyDescent="0.2">
      <c r="A9" s="75" t="s">
        <v>188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31" zoomScaleNormal="115" zoomScaleSheetLayoutView="100" zoomScalePageLayoutView="115" workbookViewId="0">
      <selection activeCell="C14" sqref="C14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6" t="str">
        <f>'Cover Sheet'!A2</f>
        <v>The SEED School of Washignton DC</v>
      </c>
    </row>
    <row r="2" spans="1:4" x14ac:dyDescent="0.2">
      <c r="A2" s="3" t="str">
        <f>'Cover Sheet'!A8&amp;" Enrollment Data"</f>
        <v>2017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4" t="s">
        <v>69</v>
      </c>
      <c r="B4" s="123" t="s">
        <v>112</v>
      </c>
      <c r="C4" s="123" t="s">
        <v>154</v>
      </c>
      <c r="D4" s="123" t="s">
        <v>153</v>
      </c>
    </row>
    <row r="5" spans="1:4" ht="16.5" customHeight="1" x14ac:dyDescent="0.2">
      <c r="A5" s="125"/>
      <c r="B5" s="123"/>
      <c r="C5" s="123"/>
      <c r="D5" s="123"/>
    </row>
    <row r="6" spans="1:4" ht="12.75" customHeight="1" x14ac:dyDescent="0.2">
      <c r="A6" s="8" t="s">
        <v>70</v>
      </c>
      <c r="B6" s="36"/>
      <c r="C6" s="37"/>
      <c r="D6" s="37"/>
    </row>
    <row r="7" spans="1:4" ht="12.75" customHeight="1" x14ac:dyDescent="0.2">
      <c r="A7" s="8" t="s">
        <v>71</v>
      </c>
      <c r="B7" s="36"/>
      <c r="C7" s="37"/>
      <c r="D7" s="37"/>
    </row>
    <row r="8" spans="1:4" ht="12.75" customHeight="1" x14ac:dyDescent="0.2">
      <c r="A8" s="8" t="s">
        <v>72</v>
      </c>
      <c r="B8" s="36"/>
      <c r="C8" s="37"/>
      <c r="D8" s="37"/>
    </row>
    <row r="9" spans="1:4" ht="12.75" customHeight="1" x14ac:dyDescent="0.2">
      <c r="A9" s="8" t="s">
        <v>73</v>
      </c>
      <c r="B9" s="36"/>
      <c r="C9" s="37"/>
      <c r="D9" s="37"/>
    </row>
    <row r="10" spans="1:4" ht="12.75" customHeight="1" x14ac:dyDescent="0.2">
      <c r="A10" s="8" t="s">
        <v>74</v>
      </c>
      <c r="B10" s="36"/>
      <c r="C10" s="37"/>
      <c r="D10" s="37"/>
    </row>
    <row r="11" spans="1:4" ht="12.75" customHeight="1" x14ac:dyDescent="0.2">
      <c r="A11" s="8" t="s">
        <v>75</v>
      </c>
      <c r="B11" s="36"/>
      <c r="C11" s="37"/>
      <c r="D11" s="37"/>
    </row>
    <row r="12" spans="1:4" ht="12.75" customHeight="1" x14ac:dyDescent="0.2">
      <c r="A12" s="8" t="s">
        <v>76</v>
      </c>
      <c r="B12" s="36"/>
      <c r="C12" s="37"/>
      <c r="D12" s="37"/>
    </row>
    <row r="13" spans="1:4" ht="12.75" customHeight="1" x14ac:dyDescent="0.2">
      <c r="A13" s="8" t="s">
        <v>77</v>
      </c>
      <c r="B13" s="36"/>
      <c r="C13" s="37"/>
      <c r="D13" s="37"/>
    </row>
    <row r="14" spans="1:4" ht="12.75" customHeight="1" x14ac:dyDescent="0.2">
      <c r="A14" s="9" t="s">
        <v>78</v>
      </c>
      <c r="B14" s="37">
        <v>77</v>
      </c>
      <c r="C14" s="37">
        <f>[4]SEED!$E22</f>
        <v>85</v>
      </c>
    </row>
    <row r="15" spans="1:4" ht="12.75" customHeight="1" x14ac:dyDescent="0.2">
      <c r="A15" s="9" t="s">
        <v>79</v>
      </c>
      <c r="B15" s="37">
        <v>86</v>
      </c>
      <c r="C15" s="37">
        <f>[4]SEED!$E23</f>
        <v>63</v>
      </c>
    </row>
    <row r="16" spans="1:4" ht="12.75" customHeight="1" x14ac:dyDescent="0.2">
      <c r="A16" s="9" t="s">
        <v>80</v>
      </c>
      <c r="B16" s="37">
        <v>64</v>
      </c>
      <c r="C16" s="37">
        <f>[4]SEED!$E24</f>
        <v>58</v>
      </c>
    </row>
    <row r="17" spans="1:4" ht="12.75" customHeight="1" x14ac:dyDescent="0.2">
      <c r="A17" s="8" t="s">
        <v>81</v>
      </c>
      <c r="B17" s="37">
        <v>48</v>
      </c>
      <c r="C17" s="37">
        <f>[4]SEED!$E25</f>
        <v>55</v>
      </c>
    </row>
    <row r="18" spans="1:4" ht="12.75" customHeight="1" x14ac:dyDescent="0.2">
      <c r="A18" s="8" t="s">
        <v>82</v>
      </c>
      <c r="B18" s="37">
        <v>31</v>
      </c>
      <c r="C18" s="37">
        <f>[4]SEED!$E26</f>
        <v>45</v>
      </c>
    </row>
    <row r="19" spans="1:4" ht="12.75" customHeight="1" x14ac:dyDescent="0.2">
      <c r="A19" s="8" t="s">
        <v>83</v>
      </c>
      <c r="B19" s="37">
        <v>21</v>
      </c>
      <c r="C19" s="37">
        <f>[4]SEED!$E27</f>
        <v>29</v>
      </c>
    </row>
    <row r="20" spans="1:4" ht="12.75" customHeight="1" x14ac:dyDescent="0.2">
      <c r="A20" s="8" t="s">
        <v>84</v>
      </c>
      <c r="B20" s="37">
        <v>25</v>
      </c>
      <c r="C20" s="37">
        <f>[4]SEED!$E28</f>
        <v>20</v>
      </c>
    </row>
    <row r="21" spans="1:4" ht="12.75" customHeight="1" x14ac:dyDescent="0.2">
      <c r="A21" s="8" t="s">
        <v>85</v>
      </c>
      <c r="B21" s="37"/>
      <c r="C21" s="37"/>
    </row>
    <row r="22" spans="1:4" ht="12.75" customHeight="1" x14ac:dyDescent="0.2">
      <c r="A22" s="8" t="s">
        <v>86</v>
      </c>
      <c r="B22" s="36"/>
      <c r="C22" s="37"/>
      <c r="D22" s="37"/>
    </row>
    <row r="23" spans="1:4" ht="13.5" customHeight="1" x14ac:dyDescent="0.2">
      <c r="A23" s="9" t="s">
        <v>87</v>
      </c>
      <c r="B23" s="36"/>
      <c r="C23" s="37"/>
      <c r="D23" s="37"/>
    </row>
    <row r="24" spans="1:4" x14ac:dyDescent="0.2">
      <c r="A24" s="17" t="s">
        <v>88</v>
      </c>
      <c r="B24" s="13">
        <f>SUM(B6:B23)</f>
        <v>352</v>
      </c>
      <c r="C24" s="13">
        <f>SUM(C6:C23)</f>
        <v>355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90</v>
      </c>
      <c r="B27" s="37">
        <v>14</v>
      </c>
      <c r="C27" s="37">
        <f>B27</f>
        <v>14</v>
      </c>
    </row>
    <row r="28" spans="1:4" ht="12.75" customHeight="1" x14ac:dyDescent="0.2">
      <c r="A28" s="8" t="s">
        <v>91</v>
      </c>
      <c r="B28" s="37">
        <v>46</v>
      </c>
      <c r="C28" s="37">
        <f>B28</f>
        <v>46</v>
      </c>
    </row>
    <row r="29" spans="1:4" ht="12.75" customHeight="1" x14ac:dyDescent="0.2">
      <c r="A29" s="8" t="s">
        <v>92</v>
      </c>
      <c r="B29" s="37">
        <v>2</v>
      </c>
      <c r="C29" s="37">
        <f>B29</f>
        <v>2</v>
      </c>
    </row>
    <row r="30" spans="1:4" ht="12.75" customHeight="1" x14ac:dyDescent="0.2">
      <c r="A30" s="8" t="s">
        <v>93</v>
      </c>
      <c r="B30" s="36"/>
      <c r="C30" s="37"/>
      <c r="D30" s="37"/>
    </row>
    <row r="31" spans="1:4" ht="13.5" customHeight="1" x14ac:dyDescent="0.2">
      <c r="A31" s="17" t="s">
        <v>94</v>
      </c>
      <c r="B31" s="13">
        <f>SUM(B27:B30)</f>
        <v>62</v>
      </c>
      <c r="C31" s="13">
        <f>SUM(C27:C30)</f>
        <v>62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96</v>
      </c>
      <c r="B35" s="38"/>
      <c r="C35" s="39"/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98</v>
      </c>
      <c r="B38" s="37">
        <v>14</v>
      </c>
      <c r="C38" s="37">
        <f>B38</f>
        <v>14</v>
      </c>
    </row>
    <row r="39" spans="1:6" ht="12.75" customHeight="1" x14ac:dyDescent="0.2">
      <c r="A39" s="7" t="s">
        <v>99</v>
      </c>
      <c r="B39" s="37">
        <v>46</v>
      </c>
      <c r="C39" s="37">
        <f>B39</f>
        <v>46</v>
      </c>
    </row>
    <row r="40" spans="1:6" ht="12.75" customHeight="1" x14ac:dyDescent="0.2">
      <c r="A40" s="7" t="s">
        <v>100</v>
      </c>
      <c r="B40" s="37">
        <v>2</v>
      </c>
      <c r="C40" s="37">
        <f>B40</f>
        <v>2</v>
      </c>
      <c r="F40" s="4"/>
    </row>
    <row r="41" spans="1:6" ht="12.75" customHeight="1" x14ac:dyDescent="0.2">
      <c r="A41" s="7" t="s">
        <v>101</v>
      </c>
      <c r="B41" s="40"/>
      <c r="C41" s="37"/>
      <c r="D41" s="37"/>
      <c r="F41" s="4"/>
    </row>
    <row r="42" spans="1:6" ht="13.5" customHeight="1" x14ac:dyDescent="0.2">
      <c r="A42" s="24" t="s">
        <v>102</v>
      </c>
      <c r="B42" s="13">
        <f>SUM(B38:B41)</f>
        <v>62</v>
      </c>
      <c r="C42" s="13">
        <f>SUM(C38:C41)</f>
        <v>62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104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105</v>
      </c>
      <c r="B48" s="39">
        <v>352</v>
      </c>
      <c r="C48" s="39">
        <v>355</v>
      </c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152</v>
      </c>
      <c r="B51" s="39">
        <v>174</v>
      </c>
      <c r="C51" s="39">
        <v>174</v>
      </c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107</v>
      </c>
      <c r="B54" s="42"/>
      <c r="C54" s="37"/>
      <c r="D54" s="37"/>
      <c r="F54" s="4"/>
    </row>
    <row r="55" spans="1:6" ht="12.75" customHeight="1" x14ac:dyDescent="0.2">
      <c r="A55" s="7" t="s">
        <v>108</v>
      </c>
      <c r="B55" s="37">
        <v>3</v>
      </c>
      <c r="C55" s="37">
        <v>3</v>
      </c>
      <c r="F55" s="4"/>
    </row>
    <row r="56" spans="1:6" ht="12.75" customHeight="1" x14ac:dyDescent="0.2">
      <c r="A56" s="7" t="s">
        <v>109</v>
      </c>
      <c r="B56" s="37">
        <v>2</v>
      </c>
      <c r="C56" s="37">
        <v>2</v>
      </c>
      <c r="F56" s="4"/>
    </row>
    <row r="57" spans="1:6" ht="12.75" customHeight="1" x14ac:dyDescent="0.2">
      <c r="A57" s="7" t="s">
        <v>110</v>
      </c>
      <c r="B57" s="42"/>
      <c r="C57" s="37"/>
      <c r="D57" s="37"/>
      <c r="F57" s="4"/>
    </row>
    <row r="58" spans="1:6" ht="14.25" customHeight="1" x14ac:dyDescent="0.25">
      <c r="A58" s="30" t="s">
        <v>111</v>
      </c>
      <c r="B58" s="13">
        <f>SUM(B54:B57)</f>
        <v>5</v>
      </c>
      <c r="C58" s="13">
        <f>SUM(C54:C57)</f>
        <v>5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s="3" customFormat="1" x14ac:dyDescent="0.2">
      <c r="F65" s="4"/>
    </row>
    <row r="66" spans="6:6" s="3" customFormat="1" x14ac:dyDescent="0.2">
      <c r="F66" s="4"/>
    </row>
    <row r="67" spans="6:6" s="3" customFormat="1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75"/>
  <sheetViews>
    <sheetView showGridLines="0" tabSelected="1" view="pageBreakPreview" topLeftCell="G39" zoomScaleSheetLayoutView="100" workbookViewId="0">
      <selection activeCell="Y75" sqref="Y75"/>
    </sheetView>
  </sheetViews>
  <sheetFormatPr defaultColWidth="9.140625" defaultRowHeight="12.75" customHeight="1" x14ac:dyDescent="0.25"/>
  <cols>
    <col min="1" max="1" width="1.85546875" style="43" customWidth="1"/>
    <col min="2" max="2" width="30.42578125" style="43" customWidth="1"/>
    <col min="3" max="3" width="2.85546875" style="43" customWidth="1"/>
    <col min="4" max="4" width="13.7109375" style="114" customWidth="1"/>
    <col min="5" max="5" width="2.7109375" style="2" customWidth="1"/>
    <col min="6" max="6" width="10.7109375" style="44" customWidth="1"/>
    <col min="7" max="7" width="2.7109375" style="2" customWidth="1"/>
    <col min="8" max="23" width="13.5703125" style="43" bestFit="1" customWidth="1"/>
    <col min="24" max="24" width="2.7109375" style="43" customWidth="1"/>
    <col min="25" max="25" width="12.85546875" style="43" bestFit="1" customWidth="1"/>
    <col min="27" max="27" width="11.140625" style="43" bestFit="1" customWidth="1"/>
    <col min="28" max="16384" width="9.140625" style="43"/>
  </cols>
  <sheetData>
    <row r="1" spans="1:25" ht="12.75" customHeight="1" x14ac:dyDescent="0.25">
      <c r="A1" s="62" t="str">
        <f>'Cover Sheet'!A2</f>
        <v>The SEED School of Washignton DC</v>
      </c>
      <c r="B1" s="62"/>
    </row>
    <row r="2" spans="1:25" ht="12.75" customHeight="1" x14ac:dyDescent="0.25">
      <c r="A2" s="43" t="str">
        <f>'Cover Sheet'!A8&amp;" Annual Budget"</f>
        <v>2017 Annual Budget</v>
      </c>
    </row>
    <row r="3" spans="1:25" ht="15" x14ac:dyDescent="0.25">
      <c r="A3" s="45"/>
      <c r="B3" s="46"/>
      <c r="C3" s="45"/>
      <c r="D3" s="67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5" x14ac:dyDescent="0.25">
      <c r="A4" s="2"/>
      <c r="B4" s="2"/>
      <c r="C4" s="45"/>
      <c r="D4" s="115" t="s">
        <v>182</v>
      </c>
      <c r="E4" s="50"/>
      <c r="F4" s="50"/>
      <c r="G4" s="50"/>
      <c r="H4" s="49" t="s">
        <v>170</v>
      </c>
      <c r="I4" s="49" t="s">
        <v>171</v>
      </c>
      <c r="J4" s="49" t="s">
        <v>172</v>
      </c>
      <c r="K4" s="49" t="s">
        <v>113</v>
      </c>
      <c r="L4" s="49" t="s">
        <v>173</v>
      </c>
      <c r="M4" s="49" t="s">
        <v>174</v>
      </c>
      <c r="N4" s="49" t="s">
        <v>175</v>
      </c>
      <c r="O4" s="49" t="s">
        <v>114</v>
      </c>
      <c r="P4" s="49" t="s">
        <v>176</v>
      </c>
      <c r="Q4" s="49" t="s">
        <v>177</v>
      </c>
      <c r="R4" s="49" t="s">
        <v>178</v>
      </c>
      <c r="S4" s="49" t="s">
        <v>115</v>
      </c>
      <c r="T4" s="49" t="s">
        <v>179</v>
      </c>
      <c r="U4" s="49" t="s">
        <v>180</v>
      </c>
      <c r="V4" s="49" t="s">
        <v>181</v>
      </c>
      <c r="W4" s="49" t="s">
        <v>116</v>
      </c>
      <c r="X4" s="45"/>
      <c r="Y4" s="49" t="s">
        <v>183</v>
      </c>
    </row>
    <row r="5" spans="1:25" ht="15" x14ac:dyDescent="0.25">
      <c r="B5" s="2"/>
      <c r="C5" s="45"/>
      <c r="D5" s="116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144</v>
      </c>
    </row>
    <row r="6" spans="1:25" ht="15" x14ac:dyDescent="0.25">
      <c r="A6" s="53" t="s">
        <v>4</v>
      </c>
      <c r="B6" s="2"/>
      <c r="C6" s="45"/>
      <c r="X6" s="45"/>
    </row>
    <row r="7" spans="1:25" ht="15" x14ac:dyDescent="0.25">
      <c r="A7" s="46"/>
      <c r="B7" s="46" t="s">
        <v>5</v>
      </c>
      <c r="C7" s="45"/>
      <c r="D7" s="54">
        <f>[5]Summary!$E$6</f>
        <v>13956637.296193199</v>
      </c>
      <c r="E7" s="55"/>
      <c r="F7" s="55"/>
      <c r="G7" s="55"/>
      <c r="H7" s="54">
        <f>[5]Summary!$G$6/12</f>
        <v>1191094.0583333333</v>
      </c>
      <c r="I7" s="54">
        <f>H7</f>
        <v>1191094.0583333333</v>
      </c>
      <c r="J7" s="54">
        <f>I7</f>
        <v>1191094.0583333333</v>
      </c>
      <c r="K7" s="55">
        <f>SUM(H7:J7)</f>
        <v>3573282.1749999998</v>
      </c>
      <c r="L7" s="54">
        <f>J7</f>
        <v>1191094.0583333333</v>
      </c>
      <c r="M7" s="54">
        <f>L7</f>
        <v>1191094.0583333333</v>
      </c>
      <c r="N7" s="54">
        <f>M7</f>
        <v>1191094.0583333333</v>
      </c>
      <c r="O7" s="55">
        <f>SUM(L7:N7)</f>
        <v>3573282.1749999998</v>
      </c>
      <c r="P7" s="54">
        <f>N7</f>
        <v>1191094.0583333333</v>
      </c>
      <c r="Q7" s="54">
        <f>N7</f>
        <v>1191094.0583333333</v>
      </c>
      <c r="R7" s="54">
        <f>Q7</f>
        <v>1191094.0583333333</v>
      </c>
      <c r="S7" s="55">
        <f>SUM(P7:R7)</f>
        <v>3573282.1749999998</v>
      </c>
      <c r="T7" s="54">
        <f>R7</f>
        <v>1191094.0583333333</v>
      </c>
      <c r="U7" s="54">
        <f>T7</f>
        <v>1191094.0583333333</v>
      </c>
      <c r="V7" s="54">
        <f>U7</f>
        <v>1191094.0583333333</v>
      </c>
      <c r="W7" s="55">
        <f>SUM(T7:V7)</f>
        <v>3573282.1749999998</v>
      </c>
      <c r="X7" s="45"/>
      <c r="Y7" s="47">
        <f>SUM(K7,O7,S7,W7)</f>
        <v>14293128.699999999</v>
      </c>
    </row>
    <row r="8" spans="1:25" ht="15" x14ac:dyDescent="0.25">
      <c r="A8" s="46"/>
      <c r="B8" s="46" t="s">
        <v>6</v>
      </c>
      <c r="C8" s="45"/>
      <c r="D8" s="54"/>
      <c r="E8" s="55"/>
      <c r="F8" s="55"/>
      <c r="G8" s="55"/>
      <c r="H8" s="54"/>
      <c r="I8" s="54"/>
      <c r="J8" s="54"/>
      <c r="K8" s="5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 t="s">
        <v>189</v>
      </c>
      <c r="V8" s="54"/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ht="15" x14ac:dyDescent="0.25">
      <c r="A9" s="46"/>
      <c r="B9" s="46" t="s">
        <v>7</v>
      </c>
      <c r="C9" s="45"/>
      <c r="D9" s="54"/>
      <c r="E9" s="55"/>
      <c r="F9" s="55"/>
      <c r="G9" s="55"/>
      <c r="H9" s="54"/>
      <c r="I9" s="54"/>
      <c r="J9" s="54"/>
      <c r="K9" s="55">
        <f t="shared" si="1"/>
        <v>0</v>
      </c>
      <c r="L9" s="54"/>
      <c r="M9" s="54"/>
      <c r="N9" s="54"/>
      <c r="O9" s="55">
        <f t="shared" si="2"/>
        <v>0</v>
      </c>
      <c r="P9" s="54"/>
      <c r="Q9" s="54"/>
      <c r="R9" s="54"/>
      <c r="S9" s="55">
        <f t="shared" si="3"/>
        <v>0</v>
      </c>
      <c r="T9" s="54"/>
      <c r="U9" s="54"/>
      <c r="V9" s="54"/>
      <c r="W9" s="55">
        <f t="shared" si="4"/>
        <v>0</v>
      </c>
      <c r="X9" s="45"/>
      <c r="Y9" s="47">
        <f t="shared" si="5"/>
        <v>0</v>
      </c>
    </row>
    <row r="10" spans="1:25" ht="15" x14ac:dyDescent="0.25">
      <c r="A10" s="46"/>
      <c r="B10" s="46" t="s">
        <v>8</v>
      </c>
      <c r="C10" s="45"/>
      <c r="D10" s="54">
        <f>[5]Summary!$E$7</f>
        <v>547000</v>
      </c>
      <c r="E10" s="55"/>
      <c r="F10" s="55"/>
      <c r="G10" s="55"/>
      <c r="H10" s="54">
        <v>20000</v>
      </c>
      <c r="I10" s="54">
        <v>20000</v>
      </c>
      <c r="J10" s="54">
        <f>(450000-60000)/9</f>
        <v>43333.333333333336</v>
      </c>
      <c r="K10" s="55">
        <f t="shared" si="1"/>
        <v>83333.333333333343</v>
      </c>
      <c r="L10" s="54">
        <f>(450000-60000)/9</f>
        <v>43333.333333333336</v>
      </c>
      <c r="M10" s="54">
        <f>(450000-60000)/9</f>
        <v>43333.333333333336</v>
      </c>
      <c r="N10" s="54">
        <f>(450000-60000)/9</f>
        <v>43333.333333333336</v>
      </c>
      <c r="O10" s="55">
        <f t="shared" si="2"/>
        <v>130000</v>
      </c>
      <c r="P10" s="54">
        <f>(450000-60000)/9</f>
        <v>43333.333333333336</v>
      </c>
      <c r="Q10" s="54">
        <f>(450000-60000)/9</f>
        <v>43333.333333333336</v>
      </c>
      <c r="R10" s="54">
        <f>(450000-60000)/9</f>
        <v>43333.333333333336</v>
      </c>
      <c r="S10" s="55">
        <f t="shared" si="3"/>
        <v>130000</v>
      </c>
      <c r="T10" s="54">
        <f>(450000-60000)/9</f>
        <v>43333.333333333336</v>
      </c>
      <c r="U10" s="54">
        <f>(450000-60000)/9</f>
        <v>43333.333333333336</v>
      </c>
      <c r="V10" s="54">
        <v>20000</v>
      </c>
      <c r="W10" s="55">
        <f t="shared" si="4"/>
        <v>106666.66666666667</v>
      </c>
      <c r="X10" s="45"/>
      <c r="Y10" s="47">
        <f t="shared" si="5"/>
        <v>450000.00000000006</v>
      </c>
    </row>
    <row r="11" spans="1:25" ht="15" x14ac:dyDescent="0.25">
      <c r="A11" s="46"/>
      <c r="B11" s="46" t="s">
        <v>9</v>
      </c>
      <c r="C11" s="45"/>
      <c r="D11" s="54"/>
      <c r="E11" s="55"/>
      <c r="F11" s="55"/>
      <c r="G11" s="55"/>
      <c r="H11" s="54"/>
      <c r="I11" s="54"/>
      <c r="J11" s="54"/>
      <c r="K11" s="55">
        <f t="shared" si="1"/>
        <v>0</v>
      </c>
      <c r="L11" s="54"/>
      <c r="M11" s="54"/>
      <c r="N11" s="54"/>
      <c r="O11" s="55">
        <f t="shared" si="2"/>
        <v>0</v>
      </c>
      <c r="P11" s="54"/>
      <c r="Q11" s="54"/>
      <c r="R11" s="54"/>
      <c r="S11" s="55">
        <f t="shared" si="3"/>
        <v>0</v>
      </c>
      <c r="T11" s="54"/>
      <c r="U11" s="54"/>
      <c r="V11" s="54"/>
      <c r="W11" s="55">
        <f t="shared" si="4"/>
        <v>0</v>
      </c>
      <c r="X11" s="45"/>
      <c r="Y11" s="47">
        <f t="shared" si="5"/>
        <v>0</v>
      </c>
    </row>
    <row r="12" spans="1:25" ht="15" x14ac:dyDescent="0.25">
      <c r="A12" s="46"/>
      <c r="B12" s="46" t="s">
        <v>10</v>
      </c>
      <c r="C12" s="45"/>
      <c r="D12" s="54">
        <f>[5]Summary!$E$8</f>
        <v>340000</v>
      </c>
      <c r="E12" s="55"/>
      <c r="F12" s="55"/>
      <c r="G12" s="55"/>
      <c r="H12" s="54">
        <v>10000</v>
      </c>
      <c r="I12" s="54">
        <v>10000</v>
      </c>
      <c r="J12" s="54">
        <v>10000</v>
      </c>
      <c r="K12" s="55">
        <f t="shared" si="1"/>
        <v>30000</v>
      </c>
      <c r="L12" s="54">
        <v>20000</v>
      </c>
      <c r="M12" s="54">
        <v>20000</v>
      </c>
      <c r="N12" s="54">
        <v>20000</v>
      </c>
      <c r="O12" s="55">
        <f t="shared" si="2"/>
        <v>60000</v>
      </c>
      <c r="P12" s="54">
        <v>30000</v>
      </c>
      <c r="Q12" s="54">
        <v>30000</v>
      </c>
      <c r="R12" s="54">
        <v>30000</v>
      </c>
      <c r="S12" s="55">
        <f t="shared" si="3"/>
        <v>90000</v>
      </c>
      <c r="T12" s="54">
        <v>40000</v>
      </c>
      <c r="U12" s="54">
        <v>40000</v>
      </c>
      <c r="V12" s="54">
        <v>40000</v>
      </c>
      <c r="W12" s="55">
        <f t="shared" si="4"/>
        <v>120000</v>
      </c>
      <c r="X12" s="45"/>
      <c r="Y12" s="47">
        <f t="shared" si="5"/>
        <v>300000</v>
      </c>
    </row>
    <row r="13" spans="1:25" ht="15" x14ac:dyDescent="0.25">
      <c r="A13" s="46"/>
      <c r="B13" s="46" t="s">
        <v>11</v>
      </c>
      <c r="C13" s="45"/>
      <c r="D13" s="54"/>
      <c r="E13" s="55"/>
      <c r="F13" s="55"/>
      <c r="G13" s="55"/>
      <c r="H13" s="54"/>
      <c r="I13" s="54"/>
      <c r="J13" s="54"/>
      <c r="K13" s="55">
        <f t="shared" si="1"/>
        <v>0</v>
      </c>
      <c r="L13" s="54"/>
      <c r="M13" s="54"/>
      <c r="N13" s="54"/>
      <c r="O13" s="55">
        <f t="shared" si="2"/>
        <v>0</v>
      </c>
      <c r="P13" s="54"/>
      <c r="Q13" s="54"/>
      <c r="R13" s="54"/>
      <c r="S13" s="55">
        <f t="shared" si="3"/>
        <v>0</v>
      </c>
      <c r="T13" s="54"/>
      <c r="U13" s="54"/>
      <c r="V13" s="54"/>
      <c r="W13" s="55">
        <f t="shared" si="4"/>
        <v>0</v>
      </c>
      <c r="X13" s="45"/>
      <c r="Y13" s="47">
        <f t="shared" si="5"/>
        <v>0</v>
      </c>
    </row>
    <row r="14" spans="1:25" ht="15" x14ac:dyDescent="0.25">
      <c r="A14" s="46"/>
      <c r="B14" s="46" t="s">
        <v>12</v>
      </c>
      <c r="C14" s="45"/>
      <c r="D14" s="54">
        <f>[5]Summary!$E$9+[5]Summary!$E$10</f>
        <v>44000</v>
      </c>
      <c r="E14" s="55"/>
      <c r="F14" s="55"/>
      <c r="G14" s="55"/>
      <c r="H14" s="54">
        <f>58000/12</f>
        <v>4833.333333333333</v>
      </c>
      <c r="I14" s="54">
        <f>58000/12</f>
        <v>4833.333333333333</v>
      </c>
      <c r="J14" s="54">
        <f>58000/12</f>
        <v>4833.333333333333</v>
      </c>
      <c r="K14" s="55">
        <f t="shared" si="1"/>
        <v>14500</v>
      </c>
      <c r="L14" s="54">
        <f>58000/12</f>
        <v>4833.333333333333</v>
      </c>
      <c r="M14" s="54">
        <f>58000/12</f>
        <v>4833.333333333333</v>
      </c>
      <c r="N14" s="54">
        <f>58000/12</f>
        <v>4833.333333333333</v>
      </c>
      <c r="O14" s="55">
        <f t="shared" si="2"/>
        <v>14500</v>
      </c>
      <c r="P14" s="54">
        <f>58000/12</f>
        <v>4833.333333333333</v>
      </c>
      <c r="Q14" s="54">
        <f>58000/12</f>
        <v>4833.333333333333</v>
      </c>
      <c r="R14" s="54">
        <f>58000/12</f>
        <v>4833.333333333333</v>
      </c>
      <c r="S14" s="55">
        <f t="shared" si="3"/>
        <v>14500</v>
      </c>
      <c r="T14" s="54">
        <f>58000/12</f>
        <v>4833.333333333333</v>
      </c>
      <c r="U14" s="54">
        <f>58000/12</f>
        <v>4833.333333333333</v>
      </c>
      <c r="V14" s="54">
        <f>58000/12</f>
        <v>4833.333333333333</v>
      </c>
      <c r="W14" s="55">
        <f t="shared" si="4"/>
        <v>14500</v>
      </c>
      <c r="X14" s="45"/>
      <c r="Y14" s="48">
        <f t="shared" si="5"/>
        <v>58000</v>
      </c>
    </row>
    <row r="15" spans="1:25" ht="15" x14ac:dyDescent="0.25">
      <c r="A15" s="46"/>
      <c r="B15" s="56" t="s">
        <v>13</v>
      </c>
      <c r="C15" s="45"/>
      <c r="D15" s="117">
        <f>SUM(D7:D14)</f>
        <v>14887637.296193199</v>
      </c>
      <c r="E15" s="109"/>
      <c r="F15" s="109"/>
      <c r="G15" s="109"/>
      <c r="H15" s="80">
        <f>SUM(H7:H14)</f>
        <v>1225927.3916666666</v>
      </c>
      <c r="I15" s="80">
        <f t="shared" ref="I15:J15" si="6">SUM(I7:I14)</f>
        <v>1225927.3916666666</v>
      </c>
      <c r="J15" s="80">
        <f t="shared" si="6"/>
        <v>1249260.7249999999</v>
      </c>
      <c r="K15" s="80">
        <f t="shared" si="1"/>
        <v>3701115.5083333328</v>
      </c>
      <c r="L15" s="80">
        <f>SUM(L7:L14)</f>
        <v>1259260.7249999999</v>
      </c>
      <c r="M15" s="80">
        <f t="shared" ref="M15:N15" si="7">SUM(M7:M14)</f>
        <v>1259260.7249999999</v>
      </c>
      <c r="N15" s="80">
        <f t="shared" si="7"/>
        <v>1259260.7249999999</v>
      </c>
      <c r="O15" s="80">
        <f t="shared" si="2"/>
        <v>3777782.1749999998</v>
      </c>
      <c r="P15" s="80">
        <f>SUM(P7:P14)</f>
        <v>1269260.7249999999</v>
      </c>
      <c r="Q15" s="80">
        <f t="shared" ref="Q15:R15" si="8">SUM(Q7:Q14)</f>
        <v>1269260.7249999999</v>
      </c>
      <c r="R15" s="80">
        <f t="shared" si="8"/>
        <v>1269260.7249999999</v>
      </c>
      <c r="S15" s="80">
        <f t="shared" si="3"/>
        <v>3807782.1749999998</v>
      </c>
      <c r="T15" s="80">
        <f>SUM(T7:T14)</f>
        <v>1279260.7249999999</v>
      </c>
      <c r="U15" s="80">
        <f t="shared" ref="U15:V15" si="9">SUM(U7:U14)</f>
        <v>1279260.7249999999</v>
      </c>
      <c r="V15" s="80">
        <f t="shared" si="9"/>
        <v>1255927.3916666666</v>
      </c>
      <c r="W15" s="80">
        <f t="shared" si="4"/>
        <v>3814448.8416666663</v>
      </c>
      <c r="X15" s="110"/>
      <c r="Y15" s="111">
        <f t="shared" si="5"/>
        <v>15101128.699999999</v>
      </c>
    </row>
    <row r="16" spans="1:25" ht="15" x14ac:dyDescent="0.25">
      <c r="A16" s="46"/>
      <c r="B16" s="59"/>
      <c r="C16" s="45"/>
      <c r="D16" s="118"/>
      <c r="E16" s="61"/>
      <c r="F16" s="61"/>
      <c r="G16" s="6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45"/>
    </row>
    <row r="17" spans="1:27" ht="15" x14ac:dyDescent="0.25">
      <c r="A17" s="62" t="s">
        <v>14</v>
      </c>
      <c r="B17" s="2"/>
      <c r="C17" s="45"/>
      <c r="D17" s="66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45"/>
    </row>
    <row r="18" spans="1:27" ht="15" x14ac:dyDescent="0.25">
      <c r="A18" s="64" t="s">
        <v>15</v>
      </c>
      <c r="B18" s="2"/>
      <c r="C18" s="45"/>
      <c r="D18" s="66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5"/>
    </row>
    <row r="19" spans="1:27" ht="15" x14ac:dyDescent="0.25">
      <c r="A19" s="46"/>
      <c r="B19" s="2" t="s">
        <v>16</v>
      </c>
      <c r="C19" s="45"/>
      <c r="D19" s="65">
        <f>'[6]100'!$D$19+'[6]100'!$D$20</f>
        <v>381116.00000000012</v>
      </c>
      <c r="E19" s="66"/>
      <c r="F19" s="65">
        <v>4</v>
      </c>
      <c r="G19" s="66"/>
      <c r="H19" s="65">
        <f>[7]Summary!G$9</f>
        <v>37855.846933333334</v>
      </c>
      <c r="I19" s="65">
        <f>[7]Summary!H$9</f>
        <v>37855.846933333334</v>
      </c>
      <c r="J19" s="65">
        <f>[7]Summary!I$9</f>
        <v>37855.846933333334</v>
      </c>
      <c r="K19" s="67">
        <f t="shared" ref="K19:K33" si="10">SUM(H19:J19)</f>
        <v>113567.5408</v>
      </c>
      <c r="L19" s="65">
        <f>[7]Summary!J$9</f>
        <v>37855.846933333334</v>
      </c>
      <c r="M19" s="65">
        <f>[7]Summary!K$9</f>
        <v>37855.846933333334</v>
      </c>
      <c r="N19" s="65">
        <f>[7]Summary!L$9</f>
        <v>37855.846933333334</v>
      </c>
      <c r="O19" s="67">
        <f t="shared" ref="O19:O33" si="11">SUM(L19:N19)</f>
        <v>113567.5408</v>
      </c>
      <c r="P19" s="65">
        <f>[7]Summary!M$9</f>
        <v>37855.846933333334</v>
      </c>
      <c r="Q19" s="65">
        <f>[7]Summary!N$9</f>
        <v>37855.846933333334</v>
      </c>
      <c r="R19" s="65">
        <f>[7]Summary!O$9</f>
        <v>37855.846933333334</v>
      </c>
      <c r="S19" s="67">
        <f t="shared" ref="S19:S33" si="12">SUM(P19:R19)</f>
        <v>113567.5408</v>
      </c>
      <c r="T19" s="65">
        <f>[7]Summary!P$9</f>
        <v>37855.846933333334</v>
      </c>
      <c r="U19" s="65">
        <f>[7]Summary!Q$9</f>
        <v>37855.846933333334</v>
      </c>
      <c r="V19" s="65">
        <f>[7]Summary!R$9</f>
        <v>37855.846933333334</v>
      </c>
      <c r="W19" s="67">
        <f t="shared" ref="W19:W33" si="13">SUM(T19:V19)</f>
        <v>113567.5408</v>
      </c>
      <c r="X19" s="45"/>
      <c r="Y19" s="47">
        <f t="shared" ref="Y19:Y33" si="14">SUM(K19,O19,S19,W19)</f>
        <v>454270.16320000001</v>
      </c>
    </row>
    <row r="20" spans="1:27" ht="15" x14ac:dyDescent="0.25">
      <c r="A20" s="46"/>
      <c r="B20" s="2" t="s">
        <v>17</v>
      </c>
      <c r="C20" s="45"/>
      <c r="D20" s="65">
        <f>'[6]200'!$D$28+'[6]200'!$D$29</f>
        <v>3077766.6999999993</v>
      </c>
      <c r="E20" s="66"/>
      <c r="F20" s="65">
        <v>53</v>
      </c>
      <c r="G20" s="66"/>
      <c r="H20" s="65">
        <f>[8]Summary!$G$9</f>
        <v>295971.4241</v>
      </c>
      <c r="I20" s="65">
        <f>H20</f>
        <v>295971.4241</v>
      </c>
      <c r="J20" s="65">
        <f>I20</f>
        <v>295971.4241</v>
      </c>
      <c r="K20" s="67">
        <f t="shared" si="10"/>
        <v>887914.27230000007</v>
      </c>
      <c r="L20" s="65">
        <f>J20</f>
        <v>295971.4241</v>
      </c>
      <c r="M20" s="65">
        <f>L20</f>
        <v>295971.4241</v>
      </c>
      <c r="N20" s="65">
        <f>M20</f>
        <v>295971.4241</v>
      </c>
      <c r="O20" s="67">
        <f t="shared" si="11"/>
        <v>887914.27230000007</v>
      </c>
      <c r="P20" s="65">
        <f>N20</f>
        <v>295971.4241</v>
      </c>
      <c r="Q20" s="65">
        <f>P20</f>
        <v>295971.4241</v>
      </c>
      <c r="R20" s="65">
        <f>Q20</f>
        <v>295971.4241</v>
      </c>
      <c r="S20" s="67">
        <f t="shared" si="12"/>
        <v>887914.27230000007</v>
      </c>
      <c r="T20" s="65">
        <f>R20</f>
        <v>295971.4241</v>
      </c>
      <c r="U20" s="65">
        <f>T20</f>
        <v>295971.4241</v>
      </c>
      <c r="V20" s="65">
        <f>U20</f>
        <v>295971.4241</v>
      </c>
      <c r="W20" s="67">
        <f t="shared" si="13"/>
        <v>887914.27230000007</v>
      </c>
      <c r="X20" s="45"/>
      <c r="Y20" s="47">
        <f t="shared" si="14"/>
        <v>3551657.0892000003</v>
      </c>
    </row>
    <row r="21" spans="1:27" ht="15" x14ac:dyDescent="0.25">
      <c r="A21" s="46"/>
      <c r="B21" s="2" t="s">
        <v>18</v>
      </c>
      <c r="C21" s="45"/>
      <c r="D21" s="65">
        <f>'[6]300'!$D$18</f>
        <v>522792</v>
      </c>
      <c r="E21" s="66"/>
      <c r="F21" s="65">
        <v>9</v>
      </c>
      <c r="G21" s="66"/>
      <c r="H21" s="65">
        <f>[9]Summary!$G$9</f>
        <v>46440.228933333339</v>
      </c>
      <c r="I21" s="65">
        <f>H21</f>
        <v>46440.228933333339</v>
      </c>
      <c r="J21" s="65">
        <f>I21</f>
        <v>46440.228933333339</v>
      </c>
      <c r="K21" s="67">
        <f t="shared" si="10"/>
        <v>139320.68680000002</v>
      </c>
      <c r="L21" s="65">
        <f>J21</f>
        <v>46440.228933333339</v>
      </c>
      <c r="M21" s="65">
        <f>L21</f>
        <v>46440.228933333339</v>
      </c>
      <c r="N21" s="65">
        <f t="shared" ref="N21" si="15">L21</f>
        <v>46440.228933333339</v>
      </c>
      <c r="O21" s="67">
        <f t="shared" si="11"/>
        <v>139320.68680000002</v>
      </c>
      <c r="P21" s="65">
        <f>N21</f>
        <v>46440.228933333339</v>
      </c>
      <c r="Q21" s="65">
        <f>P21</f>
        <v>46440.228933333339</v>
      </c>
      <c r="R21" s="65">
        <f>Q21</f>
        <v>46440.228933333339</v>
      </c>
      <c r="S21" s="67">
        <f t="shared" si="12"/>
        <v>139320.68680000002</v>
      </c>
      <c r="T21" s="65">
        <f>R21</f>
        <v>46440.228933333339</v>
      </c>
      <c r="U21" s="65">
        <f>T21</f>
        <v>46440.228933333339</v>
      </c>
      <c r="V21" s="65">
        <f>U21</f>
        <v>46440.228933333339</v>
      </c>
      <c r="W21" s="67">
        <f t="shared" si="13"/>
        <v>139320.68680000002</v>
      </c>
      <c r="X21" s="45"/>
      <c r="Y21" s="47">
        <f t="shared" si="14"/>
        <v>557282.7472000001</v>
      </c>
    </row>
    <row r="22" spans="1:27" ht="15" x14ac:dyDescent="0.25">
      <c r="A22" s="46"/>
      <c r="B22" s="2" t="s">
        <v>19</v>
      </c>
      <c r="C22" s="45"/>
      <c r="D22" s="65">
        <f>[6]Summarry!$D$80</f>
        <v>70000</v>
      </c>
      <c r="E22" s="66"/>
      <c r="F22" s="65"/>
      <c r="G22" s="66"/>
      <c r="H22" s="65">
        <f>[10]Summary!$H$12</f>
        <v>64000</v>
      </c>
      <c r="I22" s="65">
        <f>[10]Summary!$I$12</f>
        <v>16000</v>
      </c>
      <c r="J22" s="65"/>
      <c r="K22" s="67">
        <f t="shared" si="10"/>
        <v>80000</v>
      </c>
      <c r="L22" s="65"/>
      <c r="M22" s="65"/>
      <c r="N22" s="65"/>
      <c r="O22" s="67">
        <f t="shared" si="11"/>
        <v>0</v>
      </c>
      <c r="P22" s="65"/>
      <c r="Q22" s="65"/>
      <c r="R22" s="65"/>
      <c r="S22" s="67">
        <f t="shared" si="12"/>
        <v>0</v>
      </c>
      <c r="T22" s="65"/>
      <c r="U22" s="65"/>
      <c r="V22" s="65"/>
      <c r="W22" s="67">
        <f t="shared" si="13"/>
        <v>0</v>
      </c>
      <c r="X22" s="45"/>
      <c r="Y22" s="47">
        <f t="shared" si="14"/>
        <v>80000</v>
      </c>
    </row>
    <row r="23" spans="1:27" ht="15" x14ac:dyDescent="0.25">
      <c r="A23" s="46"/>
      <c r="B23" s="2" t="s">
        <v>20</v>
      </c>
      <c r="C23" s="45"/>
      <c r="D23" s="65">
        <f>[6]Summarry!$E$83</f>
        <v>73155</v>
      </c>
      <c r="E23" s="66"/>
      <c r="F23" s="65"/>
      <c r="G23" s="66"/>
      <c r="H23" s="65">
        <f>[10]Summary!H$14</f>
        <v>2083.3333333333335</v>
      </c>
      <c r="I23" s="65">
        <f>[10]Summary!I$14</f>
        <v>2083.3333333333335</v>
      </c>
      <c r="J23" s="65">
        <f>[10]Summary!J$14</f>
        <v>8483.3333333333339</v>
      </c>
      <c r="K23" s="67">
        <f t="shared" si="10"/>
        <v>12650</v>
      </c>
      <c r="L23" s="65">
        <f>[10]Summary!L$14</f>
        <v>8483.3333333333339</v>
      </c>
      <c r="M23" s="65">
        <f>[10]Summary!M$14</f>
        <v>8483.3333333333339</v>
      </c>
      <c r="N23" s="65">
        <f>[10]Summary!N$14</f>
        <v>8483.3333333333339</v>
      </c>
      <c r="O23" s="67">
        <f t="shared" si="11"/>
        <v>25450</v>
      </c>
      <c r="P23" s="65">
        <f>[10]Summary!P$14</f>
        <v>8483.3333333333339</v>
      </c>
      <c r="Q23" s="65">
        <f>[10]Summary!Q$14</f>
        <v>8483.3333333333339</v>
      </c>
      <c r="R23" s="65">
        <f>[10]Summary!R$14</f>
        <v>8483.3333333333339</v>
      </c>
      <c r="S23" s="67">
        <f t="shared" si="12"/>
        <v>25450</v>
      </c>
      <c r="T23" s="65">
        <f>[10]Summary!T$14</f>
        <v>8483.3333333333339</v>
      </c>
      <c r="U23" s="65">
        <f>[10]Summary!U$14</f>
        <v>8483.3333333333339</v>
      </c>
      <c r="V23" s="65">
        <f>[10]Summary!V$14</f>
        <v>8483.3333333333339</v>
      </c>
      <c r="W23" s="67">
        <f t="shared" si="13"/>
        <v>25450</v>
      </c>
      <c r="X23" s="45"/>
      <c r="Y23" s="47">
        <f t="shared" si="14"/>
        <v>89000</v>
      </c>
    </row>
    <row r="24" spans="1:27" ht="15" x14ac:dyDescent="0.25">
      <c r="A24" s="46"/>
      <c r="B24" s="2" t="s">
        <v>21</v>
      </c>
      <c r="C24" s="45"/>
      <c r="D24" s="65">
        <f>'[6]350'!$D$26</f>
        <v>1771896.9999999998</v>
      </c>
      <c r="E24" s="66"/>
      <c r="F24" s="65">
        <v>46</v>
      </c>
      <c r="G24" s="66"/>
      <c r="H24" s="65">
        <f>[11]Summary!$G$9</f>
        <v>144301.77960000001</v>
      </c>
      <c r="I24" s="65">
        <f>H24</f>
        <v>144301.77960000001</v>
      </c>
      <c r="J24" s="65">
        <f>I24</f>
        <v>144301.77960000001</v>
      </c>
      <c r="K24" s="67">
        <f t="shared" si="10"/>
        <v>432905.33880000003</v>
      </c>
      <c r="L24" s="65">
        <f>J24</f>
        <v>144301.77960000001</v>
      </c>
      <c r="M24" s="65">
        <f>L24</f>
        <v>144301.77960000001</v>
      </c>
      <c r="N24" s="65">
        <f>M24</f>
        <v>144301.77960000001</v>
      </c>
      <c r="O24" s="67">
        <f t="shared" si="11"/>
        <v>432905.33880000003</v>
      </c>
      <c r="P24" s="65">
        <f>N24</f>
        <v>144301.77960000001</v>
      </c>
      <c r="Q24" s="65">
        <f>P24</f>
        <v>144301.77960000001</v>
      </c>
      <c r="R24" s="65">
        <f>Q24</f>
        <v>144301.77960000001</v>
      </c>
      <c r="S24" s="67">
        <f t="shared" si="12"/>
        <v>432905.33880000003</v>
      </c>
      <c r="T24" s="65">
        <f>R24</f>
        <v>144301.77960000001</v>
      </c>
      <c r="U24" s="65">
        <f>T24</f>
        <v>144301.77960000001</v>
      </c>
      <c r="V24" s="65">
        <f>U24</f>
        <v>144301.77960000001</v>
      </c>
      <c r="W24" s="67">
        <f t="shared" si="13"/>
        <v>432905.33880000003</v>
      </c>
      <c r="X24" s="45"/>
      <c r="Y24" s="47">
        <f t="shared" si="14"/>
        <v>1731621.3552000001</v>
      </c>
    </row>
    <row r="25" spans="1:27" ht="15" x14ac:dyDescent="0.25">
      <c r="A25" s="46"/>
      <c r="B25" s="2" t="s">
        <v>22</v>
      </c>
      <c r="C25" s="45"/>
      <c r="D25" s="65"/>
      <c r="E25" s="66"/>
      <c r="F25" s="65"/>
      <c r="G25" s="66"/>
      <c r="H25" s="65"/>
      <c r="I25" s="65"/>
      <c r="J25" s="65"/>
      <c r="K25" s="67">
        <f t="shared" si="10"/>
        <v>0</v>
      </c>
      <c r="L25" s="65"/>
      <c r="M25" s="65"/>
      <c r="N25" s="65"/>
      <c r="O25" s="67">
        <f t="shared" si="11"/>
        <v>0</v>
      </c>
      <c r="P25" s="65"/>
      <c r="Q25" s="65"/>
      <c r="R25" s="65"/>
      <c r="S25" s="67">
        <f t="shared" si="12"/>
        <v>0</v>
      </c>
      <c r="T25" s="65"/>
      <c r="U25" s="65"/>
      <c r="V25" s="65"/>
      <c r="W25" s="67">
        <f t="shared" si="13"/>
        <v>0</v>
      </c>
      <c r="X25" s="45"/>
      <c r="Y25" s="47">
        <f t="shared" si="14"/>
        <v>0</v>
      </c>
    </row>
    <row r="26" spans="1:27" ht="15" x14ac:dyDescent="0.25">
      <c r="A26" s="46"/>
      <c r="B26" s="2" t="s">
        <v>23</v>
      </c>
      <c r="C26" s="45"/>
      <c r="D26" s="65">
        <f>[6]Summarry!$E$98+[6]Summarry!$E$99-D19-D20-D21-D24</f>
        <v>1104624.4133333333</v>
      </c>
      <c r="E26" s="66"/>
      <c r="F26" s="65">
        <v>19</v>
      </c>
      <c r="G26" s="66"/>
      <c r="H26" s="65">
        <f>[10]Summary!H$9+[10]Summary!H$10+[10]Summary!H$13-H24-H21-H20-H19</f>
        <v>98556.925399999935</v>
      </c>
      <c r="I26" s="65">
        <f>[10]Summary!I$9+[10]Summary!I$10+[10]Summary!I$13-I24-I21-I20-I19</f>
        <v>98556.925399999935</v>
      </c>
      <c r="J26" s="65">
        <f>[10]Summary!J$9+[10]Summary!J$10+[10]Summary!J$13-J24-J21-J20-J19</f>
        <v>98556.925399999935</v>
      </c>
      <c r="K26" s="67">
        <f t="shared" si="10"/>
        <v>295670.77619999979</v>
      </c>
      <c r="L26" s="65">
        <f>[10]Summary!L$9+[10]Summary!L$10+[10]Summary!L$13-L24-L21-L20-L19</f>
        <v>98556.925399999935</v>
      </c>
      <c r="M26" s="65">
        <f>[10]Summary!M$9+[10]Summary!M$10+[10]Summary!M$13-M24-M21-M20-M19</f>
        <v>98556.925399999935</v>
      </c>
      <c r="N26" s="65">
        <f>[10]Summary!N$9+[10]Summary!N$10+[10]Summary!N$13-N24-N21-N20-N19</f>
        <v>98556.925399999935</v>
      </c>
      <c r="O26" s="67">
        <f t="shared" si="11"/>
        <v>295670.77619999979</v>
      </c>
      <c r="P26" s="65">
        <f>[10]Summary!P$9+[10]Summary!P$10+[10]Summary!P$13-P24-P21-P20-P19</f>
        <v>98556.925399999935</v>
      </c>
      <c r="Q26" s="65">
        <f>[10]Summary!Q$9+[10]Summary!Q$10+[10]Summary!Q$13-Q24-Q21-Q20-Q19</f>
        <v>98556.925399999935</v>
      </c>
      <c r="R26" s="65">
        <f>[10]Summary!R$9+[10]Summary!R$10+[10]Summary!R$13-R24-R21-R20-R19</f>
        <v>98556.925399999935</v>
      </c>
      <c r="S26" s="67">
        <f t="shared" si="12"/>
        <v>295670.77619999979</v>
      </c>
      <c r="T26" s="65">
        <f>[10]Summary!T$9+[10]Summary!T$10+[10]Summary!T$13-T24-T21-T20-T19</f>
        <v>98556.925399999935</v>
      </c>
      <c r="U26" s="65">
        <f>[10]Summary!U$9+[10]Summary!U$10+[10]Summary!U$13-U24-U21-U20-U19</f>
        <v>98556.925399999935</v>
      </c>
      <c r="V26" s="65">
        <f>[10]Summary!V$9+[10]Summary!V$10+[10]Summary!V$13-V24-V21-V20-V19</f>
        <v>98556.925399999935</v>
      </c>
      <c r="W26" s="67">
        <f t="shared" si="13"/>
        <v>295670.77619999979</v>
      </c>
      <c r="X26" s="45"/>
      <c r="Y26" s="47">
        <f t="shared" si="14"/>
        <v>1182683.1047999992</v>
      </c>
      <c r="AA26" s="47" t="s">
        <v>189</v>
      </c>
    </row>
    <row r="27" spans="1:27" ht="15" x14ac:dyDescent="0.25">
      <c r="A27" s="46"/>
      <c r="B27" s="2" t="s">
        <v>24</v>
      </c>
      <c r="C27" s="45"/>
      <c r="D27" s="65"/>
      <c r="E27" s="66"/>
      <c r="F27" s="65"/>
      <c r="G27" s="66"/>
      <c r="H27" s="65"/>
      <c r="I27" s="65"/>
      <c r="J27" s="65"/>
      <c r="K27" s="67">
        <f t="shared" si="10"/>
        <v>0</v>
      </c>
      <c r="L27" s="65"/>
      <c r="M27" s="65"/>
      <c r="N27" s="65"/>
      <c r="O27" s="67">
        <f t="shared" si="11"/>
        <v>0</v>
      </c>
      <c r="P27" s="65"/>
      <c r="Q27" s="65"/>
      <c r="R27" s="65"/>
      <c r="S27" s="67">
        <f t="shared" si="12"/>
        <v>0</v>
      </c>
      <c r="T27" s="65"/>
      <c r="U27" s="65"/>
      <c r="V27" s="65"/>
      <c r="W27" s="67">
        <f t="shared" si="13"/>
        <v>0</v>
      </c>
      <c r="X27" s="45"/>
      <c r="Y27" s="47">
        <f t="shared" si="14"/>
        <v>0</v>
      </c>
      <c r="AA27" s="122" t="s">
        <v>189</v>
      </c>
    </row>
    <row r="28" spans="1:27" ht="15" x14ac:dyDescent="0.25">
      <c r="A28" s="46"/>
      <c r="B28" s="2" t="s">
        <v>25</v>
      </c>
      <c r="C28" s="45"/>
      <c r="D28" s="65"/>
      <c r="E28" s="66"/>
      <c r="F28" s="65"/>
      <c r="G28" s="66"/>
      <c r="H28" s="65"/>
      <c r="I28" s="65"/>
      <c r="J28" s="65"/>
      <c r="K28" s="67">
        <f t="shared" si="10"/>
        <v>0</v>
      </c>
      <c r="L28" s="65"/>
      <c r="M28" s="65"/>
      <c r="N28" s="65"/>
      <c r="O28" s="67">
        <f t="shared" si="11"/>
        <v>0</v>
      </c>
      <c r="P28" s="65"/>
      <c r="Q28" s="65"/>
      <c r="R28" s="65"/>
      <c r="S28" s="67">
        <f t="shared" si="12"/>
        <v>0</v>
      </c>
      <c r="T28" s="65"/>
      <c r="U28" s="65"/>
      <c r="V28" s="65"/>
      <c r="W28" s="67">
        <f t="shared" si="13"/>
        <v>0</v>
      </c>
      <c r="X28" s="45"/>
      <c r="Y28" s="47">
        <f t="shared" si="14"/>
        <v>0</v>
      </c>
    </row>
    <row r="29" spans="1:27" ht="15" x14ac:dyDescent="0.25">
      <c r="A29" s="46"/>
      <c r="B29" s="2" t="s">
        <v>26</v>
      </c>
      <c r="C29" s="45"/>
      <c r="D29" s="65"/>
      <c r="E29" s="66"/>
      <c r="F29" s="65"/>
      <c r="G29" s="66"/>
      <c r="H29" s="65"/>
      <c r="I29" s="65"/>
      <c r="J29" s="65"/>
      <c r="K29" s="67">
        <f t="shared" si="10"/>
        <v>0</v>
      </c>
      <c r="L29" s="65"/>
      <c r="M29" s="65"/>
      <c r="N29" s="65"/>
      <c r="O29" s="67">
        <f t="shared" si="11"/>
        <v>0</v>
      </c>
      <c r="P29" s="65"/>
      <c r="Q29" s="65"/>
      <c r="R29" s="65"/>
      <c r="S29" s="67">
        <f t="shared" si="12"/>
        <v>0</v>
      </c>
      <c r="T29" s="65"/>
      <c r="U29" s="65"/>
      <c r="V29" s="65"/>
      <c r="W29" s="67">
        <f t="shared" si="13"/>
        <v>0</v>
      </c>
      <c r="X29" s="45"/>
      <c r="Y29" s="47">
        <f t="shared" si="14"/>
        <v>0</v>
      </c>
    </row>
    <row r="30" spans="1:27" ht="15" x14ac:dyDescent="0.25">
      <c r="A30" s="46"/>
      <c r="B30" s="2" t="s">
        <v>27</v>
      </c>
      <c r="C30" s="45"/>
      <c r="D30" s="65">
        <f>[6]Summarry!$E$100+[6]Summarry!$E$101+[6]Summarry!$E$102</f>
        <v>1629234</v>
      </c>
      <c r="E30" s="66"/>
      <c r="F30" s="65"/>
      <c r="G30" s="66"/>
      <c r="H30" s="65">
        <f>[10]Summary!H$16+[10]Summary!H$17+[10]Summary!H$18+[10]Summary!H$19+[10]Summary!H$20+[10]Summary!H$21</f>
        <v>137965.74409035928</v>
      </c>
      <c r="I30" s="65">
        <f>[10]Summary!I$16+[10]Summary!I$17+[10]Summary!I$18+[10]Summary!I$19+[10]Summary!I$20+[10]Summary!I$21</f>
        <v>137965.74409035928</v>
      </c>
      <c r="J30" s="65">
        <f>[10]Summary!J$16+[10]Summary!J$17+[10]Summary!J$18+[10]Summary!J$19+[10]Summary!J$20+[10]Summary!J$21</f>
        <v>137965.74409035928</v>
      </c>
      <c r="K30" s="67">
        <f t="shared" si="10"/>
        <v>413897.23227107781</v>
      </c>
      <c r="L30" s="65">
        <f>[10]Summary!L$16+[10]Summary!L$17+[10]Summary!L$18+[10]Summary!L$19+[10]Summary!L$20+[10]Summary!L$21</f>
        <v>137965.74409035928</v>
      </c>
      <c r="M30" s="65">
        <f>[10]Summary!M$16+[10]Summary!M$17+[10]Summary!M$18+[10]Summary!M$19+[10]Summary!M$20+[10]Summary!M$21</f>
        <v>137965.74409035928</v>
      </c>
      <c r="N30" s="65">
        <f>[10]Summary!N$16+[10]Summary!N$17+[10]Summary!N$18+[10]Summary!N$19+[10]Summary!N$20+[10]Summary!N$21</f>
        <v>137965.74409035928</v>
      </c>
      <c r="O30" s="67">
        <f t="shared" si="11"/>
        <v>413897.23227107781</v>
      </c>
      <c r="P30" s="65">
        <f>[10]Summary!P$16+[10]Summary!P$17+[10]Summary!P$18+[10]Summary!P$19+[10]Summary!P$20+[10]Summary!P$21</f>
        <v>137965.74409035928</v>
      </c>
      <c r="Q30" s="65">
        <f>[10]Summary!Q$16+[10]Summary!Q$17+[10]Summary!Q$18+[10]Summary!Q$19+[10]Summary!Q$20+[10]Summary!Q$21</f>
        <v>137965.74409035928</v>
      </c>
      <c r="R30" s="65">
        <f>[10]Summary!R$16+[10]Summary!R$17+[10]Summary!R$18+[10]Summary!R$19+[10]Summary!R$20+[10]Summary!R$21</f>
        <v>137965.74409035928</v>
      </c>
      <c r="S30" s="67">
        <f t="shared" si="12"/>
        <v>413897.23227107781</v>
      </c>
      <c r="T30" s="65">
        <f>[10]Summary!T$16+[10]Summary!T$17+[10]Summary!T$18+[10]Summary!T$19+[10]Summary!T$20+[10]Summary!T$21</f>
        <v>137965.74409035928</v>
      </c>
      <c r="U30" s="65">
        <f>[10]Summary!U$16+[10]Summary!U$17+[10]Summary!U$18+[10]Summary!U$19+[10]Summary!U$20+[10]Summary!U$21</f>
        <v>137965.74409035928</v>
      </c>
      <c r="V30" s="65">
        <f>[10]Summary!V$16+[10]Summary!V$17+[10]Summary!V$18+[10]Summary!V$19+[10]Summary!V$20+[10]Summary!V$21</f>
        <v>137965.74409035928</v>
      </c>
      <c r="W30" s="67">
        <f t="shared" si="13"/>
        <v>413897.23227107781</v>
      </c>
      <c r="X30" s="45"/>
      <c r="Y30" s="47">
        <f t="shared" si="14"/>
        <v>1655588.9290843112</v>
      </c>
    </row>
    <row r="31" spans="1:27" ht="15" x14ac:dyDescent="0.25">
      <c r="A31" s="46"/>
      <c r="B31" s="2" t="s">
        <v>28</v>
      </c>
      <c r="C31" s="45"/>
      <c r="D31" s="65">
        <f>[6]Summarry!$E$17</f>
        <v>178462</v>
      </c>
      <c r="E31" s="66"/>
      <c r="F31" s="65"/>
      <c r="G31" s="66"/>
      <c r="H31" s="65">
        <f>[10]Summary!H$68</f>
        <v>5916.666666666667</v>
      </c>
      <c r="I31" s="65">
        <f>[10]Summary!I$68</f>
        <v>5916.666666666667</v>
      </c>
      <c r="J31" s="65">
        <f>[10]Summary!J$68</f>
        <v>5916.666666666667</v>
      </c>
      <c r="K31" s="67">
        <f t="shared" si="10"/>
        <v>17750</v>
      </c>
      <c r="L31" s="65">
        <f>[10]Summary!L$68</f>
        <v>5916.666666666667</v>
      </c>
      <c r="M31" s="65">
        <f>[10]Summary!M$68</f>
        <v>5916.666666666667</v>
      </c>
      <c r="N31" s="65">
        <f>[10]Summary!N$68</f>
        <v>5916.666666666667</v>
      </c>
      <c r="O31" s="67">
        <f t="shared" si="11"/>
        <v>17750</v>
      </c>
      <c r="P31" s="65">
        <f>[10]Summary!P$68</f>
        <v>5916.666666666667</v>
      </c>
      <c r="Q31" s="65">
        <f>[10]Summary!Q$68</f>
        <v>5916.666666666667</v>
      </c>
      <c r="R31" s="65">
        <f>[10]Summary!R$68</f>
        <v>5916.666666666667</v>
      </c>
      <c r="S31" s="67">
        <f t="shared" si="12"/>
        <v>17750</v>
      </c>
      <c r="T31" s="65">
        <f>[10]Summary!T$68</f>
        <v>5916.666666666667</v>
      </c>
      <c r="U31" s="65">
        <f>[10]Summary!U$68</f>
        <v>5916.666666666667</v>
      </c>
      <c r="V31" s="65">
        <f>[10]Summary!V$68</f>
        <v>5916.666666666667</v>
      </c>
      <c r="W31" s="67">
        <f t="shared" si="13"/>
        <v>17750</v>
      </c>
      <c r="X31" s="45"/>
      <c r="Y31" s="47">
        <f t="shared" si="14"/>
        <v>71000</v>
      </c>
    </row>
    <row r="32" spans="1:27" ht="15" x14ac:dyDescent="0.25">
      <c r="A32" s="46"/>
      <c r="B32" s="2" t="s">
        <v>29</v>
      </c>
      <c r="C32" s="45"/>
      <c r="D32" s="65">
        <f>[6]Summarry!$E$85</f>
        <v>80500</v>
      </c>
      <c r="E32" s="66"/>
      <c r="F32" s="65"/>
      <c r="G32" s="66"/>
      <c r="H32" s="65">
        <f>[10]Summary!H$22</f>
        <v>875</v>
      </c>
      <c r="I32" s="65">
        <f>[10]Summary!I$22</f>
        <v>875</v>
      </c>
      <c r="J32" s="65">
        <f>[10]Summary!J$22</f>
        <v>11152.777777777777</v>
      </c>
      <c r="K32" s="67">
        <f t="shared" si="10"/>
        <v>12902.777777777777</v>
      </c>
      <c r="L32" s="65">
        <f>[10]Summary!L$22</f>
        <v>11152.777777777777</v>
      </c>
      <c r="M32" s="65">
        <f>[10]Summary!M$22</f>
        <v>11152.777777777777</v>
      </c>
      <c r="N32" s="65">
        <f>[10]Summary!N$22</f>
        <v>11152.777777777777</v>
      </c>
      <c r="O32" s="67">
        <f t="shared" si="11"/>
        <v>33458.333333333328</v>
      </c>
      <c r="P32" s="65">
        <f>[10]Summary!P$22</f>
        <v>11152.777777777777</v>
      </c>
      <c r="Q32" s="65">
        <f>[10]Summary!Q$22</f>
        <v>11152.777777777777</v>
      </c>
      <c r="R32" s="65">
        <f>[10]Summary!R$22</f>
        <v>11152.777777777777</v>
      </c>
      <c r="S32" s="67">
        <f t="shared" si="12"/>
        <v>33458.333333333328</v>
      </c>
      <c r="T32" s="65">
        <f>[10]Summary!T$22</f>
        <v>11152.777777777777</v>
      </c>
      <c r="U32" s="65">
        <f>[10]Summary!U$22</f>
        <v>8652.7777777777774</v>
      </c>
      <c r="V32" s="65">
        <f>[10]Summary!V$22</f>
        <v>875</v>
      </c>
      <c r="W32" s="67">
        <f t="shared" si="13"/>
        <v>20680.555555555555</v>
      </c>
      <c r="X32" s="45"/>
      <c r="Y32" s="48">
        <f t="shared" si="14"/>
        <v>100500</v>
      </c>
    </row>
    <row r="33" spans="1:25" ht="15" x14ac:dyDescent="0.25">
      <c r="A33" s="2"/>
      <c r="B33" s="56" t="s">
        <v>30</v>
      </c>
      <c r="C33" s="45"/>
      <c r="D33" s="117">
        <f>SUM(D19:D32)</f>
        <v>8889547.1133333333</v>
      </c>
      <c r="E33" s="109"/>
      <c r="F33" s="80">
        <f>SUM(F19:F32)</f>
        <v>131</v>
      </c>
      <c r="G33" s="109"/>
      <c r="H33" s="80">
        <f>SUM(H19:H32)</f>
        <v>833966.94905702595</v>
      </c>
      <c r="I33" s="80">
        <f>SUM(I19:I32)</f>
        <v>785966.94905702595</v>
      </c>
      <c r="J33" s="80">
        <f>SUM(J19:J32)</f>
        <v>786644.7268348037</v>
      </c>
      <c r="K33" s="80">
        <f t="shared" si="10"/>
        <v>2406578.6249488555</v>
      </c>
      <c r="L33" s="80">
        <f>SUM(L19:L32)</f>
        <v>786644.7268348037</v>
      </c>
      <c r="M33" s="80">
        <f>SUM(M19:M32)</f>
        <v>786644.7268348037</v>
      </c>
      <c r="N33" s="80">
        <f>SUM(N19:N32)</f>
        <v>786644.7268348037</v>
      </c>
      <c r="O33" s="80">
        <f t="shared" si="11"/>
        <v>2359934.180504411</v>
      </c>
      <c r="P33" s="80">
        <f>SUM(P19:P32)</f>
        <v>786644.7268348037</v>
      </c>
      <c r="Q33" s="80">
        <f>SUM(Q19:Q32)</f>
        <v>786644.7268348037</v>
      </c>
      <c r="R33" s="80">
        <f>SUM(R19:R32)</f>
        <v>786644.7268348037</v>
      </c>
      <c r="S33" s="80">
        <f t="shared" si="12"/>
        <v>2359934.180504411</v>
      </c>
      <c r="T33" s="80">
        <f>SUM(T19:T32)</f>
        <v>786644.7268348037</v>
      </c>
      <c r="U33" s="80">
        <f>SUM(U19:U32)</f>
        <v>784144.7268348037</v>
      </c>
      <c r="V33" s="80">
        <f>SUM(V19:V32)</f>
        <v>776366.94905702595</v>
      </c>
      <c r="W33" s="80">
        <f t="shared" si="13"/>
        <v>2347156.4027266335</v>
      </c>
      <c r="X33" s="110"/>
      <c r="Y33" s="111">
        <f t="shared" si="14"/>
        <v>9473603.3886843119</v>
      </c>
    </row>
    <row r="34" spans="1:25" ht="15" x14ac:dyDescent="0.25">
      <c r="A34" s="2"/>
      <c r="C34" s="45"/>
      <c r="D34" s="11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5"/>
    </row>
    <row r="35" spans="1:25" ht="15" x14ac:dyDescent="0.25">
      <c r="A35" s="64" t="s">
        <v>31</v>
      </c>
      <c r="B35" s="2"/>
      <c r="C35" s="45"/>
      <c r="D35" s="66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5"/>
    </row>
    <row r="36" spans="1:25" ht="15" x14ac:dyDescent="0.25">
      <c r="A36" s="46"/>
      <c r="B36" s="2" t="s">
        <v>32</v>
      </c>
      <c r="C36" s="45"/>
      <c r="D36" s="65">
        <f>[6]Summarry!$E$28</f>
        <v>20000</v>
      </c>
      <c r="E36" s="66"/>
      <c r="F36" s="66"/>
      <c r="G36" s="66"/>
      <c r="H36" s="65">
        <f>[10]Summary!H$31</f>
        <v>2500</v>
      </c>
      <c r="I36" s="65">
        <f>[10]Summary!I$31</f>
        <v>2500</v>
      </c>
      <c r="J36" s="65">
        <f>[10]Summary!J$31</f>
        <v>0</v>
      </c>
      <c r="K36" s="67">
        <f t="shared" ref="K36:K42" si="16">SUM(H36:J36)</f>
        <v>5000</v>
      </c>
      <c r="L36" s="65">
        <f>[10]Summary!M$31</f>
        <v>0</v>
      </c>
      <c r="M36" s="65">
        <f>[10]Summary!N$31</f>
        <v>0</v>
      </c>
      <c r="N36" s="65">
        <f>[10]Summary!P$31</f>
        <v>0</v>
      </c>
      <c r="O36" s="67">
        <f t="shared" ref="O36:O42" si="17">SUM(L36:N36)</f>
        <v>0</v>
      </c>
      <c r="P36" s="65">
        <f>N36</f>
        <v>0</v>
      </c>
      <c r="Q36" s="65">
        <f>P36</f>
        <v>0</v>
      </c>
      <c r="R36" s="65">
        <f>Q36</f>
        <v>0</v>
      </c>
      <c r="S36" s="67">
        <f t="shared" ref="S36:S42" si="18">SUM(P36:R36)</f>
        <v>0</v>
      </c>
      <c r="T36" s="65">
        <v>0</v>
      </c>
      <c r="U36" s="65">
        <v>0</v>
      </c>
      <c r="V36" s="65">
        <v>0</v>
      </c>
      <c r="W36" s="67">
        <f t="shared" ref="W36:W42" si="19">SUM(T36:V36)</f>
        <v>0</v>
      </c>
      <c r="X36" s="45"/>
      <c r="Y36" s="47">
        <f t="shared" ref="Y36:Y42" si="20">SUM(K36,O36,S36,W36)</f>
        <v>5000</v>
      </c>
    </row>
    <row r="37" spans="1:25" ht="15" x14ac:dyDescent="0.25">
      <c r="A37" s="46"/>
      <c r="B37" s="2" t="s">
        <v>33</v>
      </c>
      <c r="C37" s="45"/>
      <c r="D37" s="65">
        <f>[6]Summarry!$E$13</f>
        <v>37510</v>
      </c>
      <c r="E37" s="66"/>
      <c r="F37" s="66"/>
      <c r="G37" s="66"/>
      <c r="H37" s="65">
        <f>[10]Summary!H$33</f>
        <v>3050</v>
      </c>
      <c r="I37" s="65">
        <f>[10]Summary!I$33</f>
        <v>3050</v>
      </c>
      <c r="J37" s="65">
        <f>[10]Summary!J$33</f>
        <v>1050</v>
      </c>
      <c r="K37" s="67">
        <f t="shared" si="16"/>
        <v>7150</v>
      </c>
      <c r="L37" s="65">
        <f>[10]Summary!L$33</f>
        <v>4175</v>
      </c>
      <c r="M37" s="65">
        <f>[10]Summary!M$33</f>
        <v>1050</v>
      </c>
      <c r="N37" s="65">
        <f>[10]Summary!N$33</f>
        <v>1050</v>
      </c>
      <c r="O37" s="67">
        <f t="shared" si="17"/>
        <v>6275</v>
      </c>
      <c r="P37" s="65">
        <f>[10]Summary!P$33</f>
        <v>4175</v>
      </c>
      <c r="Q37" s="65">
        <f>[10]Summary!Q$33</f>
        <v>1050</v>
      </c>
      <c r="R37" s="65">
        <f>[10]Summary!R$33</f>
        <v>1050</v>
      </c>
      <c r="S37" s="67">
        <f t="shared" si="18"/>
        <v>6275</v>
      </c>
      <c r="T37" s="65">
        <f>[10]Summary!T$33</f>
        <v>4175</v>
      </c>
      <c r="U37" s="65">
        <f>[10]Summary!U$33</f>
        <v>1050</v>
      </c>
      <c r="V37" s="65">
        <f>[10]Summary!V$33</f>
        <v>3175</v>
      </c>
      <c r="W37" s="67">
        <f t="shared" si="19"/>
        <v>8400</v>
      </c>
      <c r="X37" s="45"/>
      <c r="Y37" s="47">
        <f t="shared" si="20"/>
        <v>28100</v>
      </c>
    </row>
    <row r="38" spans="1:25" ht="15" x14ac:dyDescent="0.25">
      <c r="A38" s="46"/>
      <c r="B38" s="2" t="s">
        <v>34</v>
      </c>
      <c r="C38" s="45"/>
      <c r="D38" s="65">
        <f>[6]Summarry!$E$48</f>
        <v>7000</v>
      </c>
      <c r="E38" s="66"/>
      <c r="F38" s="66"/>
      <c r="G38" s="66"/>
      <c r="H38" s="65">
        <f>[10]Summary!H$45</f>
        <v>500</v>
      </c>
      <c r="I38" s="65">
        <f>[10]Summary!I$45</f>
        <v>500</v>
      </c>
      <c r="J38" s="65">
        <f>[10]Summary!J$45</f>
        <v>500</v>
      </c>
      <c r="K38" s="67">
        <f t="shared" si="16"/>
        <v>1500</v>
      </c>
      <c r="L38" s="65">
        <f>[10]Summary!L$45</f>
        <v>500</v>
      </c>
      <c r="M38" s="65">
        <f>[10]Summary!M$45</f>
        <v>500</v>
      </c>
      <c r="N38" s="65">
        <f>[10]Summary!N$45</f>
        <v>500</v>
      </c>
      <c r="O38" s="67">
        <f t="shared" si="17"/>
        <v>1500</v>
      </c>
      <c r="P38" s="65">
        <f>[10]Summary!P$45</f>
        <v>500</v>
      </c>
      <c r="Q38" s="65">
        <f>[10]Summary!Q$45</f>
        <v>500</v>
      </c>
      <c r="R38" s="65">
        <f>[10]Summary!R$45</f>
        <v>500</v>
      </c>
      <c r="S38" s="67">
        <f t="shared" si="18"/>
        <v>1500</v>
      </c>
      <c r="T38" s="65">
        <f>[10]Summary!T$45</f>
        <v>500</v>
      </c>
      <c r="U38" s="65">
        <f>[10]Summary!U$45</f>
        <v>500</v>
      </c>
      <c r="V38" s="65">
        <f>[10]Summary!V$45</f>
        <v>500</v>
      </c>
      <c r="W38" s="67">
        <f t="shared" si="19"/>
        <v>1500</v>
      </c>
      <c r="X38" s="45"/>
      <c r="Y38" s="47">
        <f t="shared" si="20"/>
        <v>6000</v>
      </c>
    </row>
    <row r="39" spans="1:25" ht="15" x14ac:dyDescent="0.25">
      <c r="A39" s="46"/>
      <c r="B39" s="2" t="s">
        <v>35</v>
      </c>
      <c r="C39" s="45"/>
      <c r="D39" s="65">
        <f>[6]Summarry!$E$31</f>
        <v>22000</v>
      </c>
      <c r="E39" s="66"/>
      <c r="F39" s="66"/>
      <c r="G39" s="66"/>
      <c r="H39" s="65">
        <f>[10]Summary!H$40</f>
        <v>1250</v>
      </c>
      <c r="I39" s="65">
        <f>[10]Summary!I$40</f>
        <v>1250</v>
      </c>
      <c r="J39" s="65">
        <f>[10]Summary!J$40</f>
        <v>1250</v>
      </c>
      <c r="K39" s="67">
        <f t="shared" si="16"/>
        <v>3750</v>
      </c>
      <c r="L39" s="65">
        <f>[10]Summary!L$40</f>
        <v>1250</v>
      </c>
      <c r="M39" s="65">
        <f>[10]Summary!M$40</f>
        <v>1250</v>
      </c>
      <c r="N39" s="65">
        <f>[10]Summary!N$40</f>
        <v>1250</v>
      </c>
      <c r="O39" s="67">
        <f t="shared" si="17"/>
        <v>3750</v>
      </c>
      <c r="P39" s="65">
        <f>[10]Summary!P$40</f>
        <v>1250</v>
      </c>
      <c r="Q39" s="65">
        <f>[10]Summary!Q$40</f>
        <v>1250</v>
      </c>
      <c r="R39" s="65">
        <f>[10]Summary!R$40</f>
        <v>1250</v>
      </c>
      <c r="S39" s="67">
        <f t="shared" si="18"/>
        <v>3750</v>
      </c>
      <c r="T39" s="65">
        <f>[10]Summary!T$40</f>
        <v>1250</v>
      </c>
      <c r="U39" s="65">
        <f>[10]Summary!U$40</f>
        <v>1250</v>
      </c>
      <c r="V39" s="65">
        <f>[10]Summary!V$40</f>
        <v>1250</v>
      </c>
      <c r="W39" s="67">
        <f t="shared" si="19"/>
        <v>3750</v>
      </c>
      <c r="X39" s="45"/>
      <c r="Y39" s="47">
        <f t="shared" si="20"/>
        <v>15000</v>
      </c>
    </row>
    <row r="40" spans="1:25" ht="15" x14ac:dyDescent="0.25">
      <c r="A40" s="46"/>
      <c r="B40" s="2" t="s">
        <v>36</v>
      </c>
      <c r="C40" s="45"/>
      <c r="D40" s="65">
        <f>[6]Summarry!$E$33+[6]Summarry!$E$68</f>
        <v>153000</v>
      </c>
      <c r="E40" s="66"/>
      <c r="F40" s="66"/>
      <c r="G40" s="66"/>
      <c r="H40" s="65">
        <f>[10]Summary!H$44+[10]Summary!H$34</f>
        <v>6200</v>
      </c>
      <c r="I40" s="65">
        <f>[10]Summary!I$44+[10]Summary!I$34</f>
        <v>8700</v>
      </c>
      <c r="J40" s="65">
        <f>[10]Summary!J$44+[10]Summary!J$34</f>
        <v>13200</v>
      </c>
      <c r="K40" s="67">
        <f t="shared" si="16"/>
        <v>28100</v>
      </c>
      <c r="L40" s="65">
        <f>[10]Summary!L$44+[10]Summary!L$34</f>
        <v>13200</v>
      </c>
      <c r="M40" s="65">
        <f>[10]Summary!M$44+[10]Summary!M$34</f>
        <v>13200</v>
      </c>
      <c r="N40" s="65">
        <f>[10]Summary!N$44+[10]Summary!N$34</f>
        <v>13200</v>
      </c>
      <c r="O40" s="67">
        <f t="shared" si="17"/>
        <v>39600</v>
      </c>
      <c r="P40" s="65">
        <f>[10]Summary!P$44+[10]Summary!P$34</f>
        <v>13200</v>
      </c>
      <c r="Q40" s="65">
        <f>[10]Summary!Q$44+[10]Summary!Q$34</f>
        <v>13200</v>
      </c>
      <c r="R40" s="65">
        <f>[10]Summary!R$44+[10]Summary!R$34</f>
        <v>13200</v>
      </c>
      <c r="S40" s="67">
        <f t="shared" si="18"/>
        <v>39600</v>
      </c>
      <c r="T40" s="65">
        <f>[10]Summary!T$44+[10]Summary!T$34</f>
        <v>11200</v>
      </c>
      <c r="U40" s="65">
        <f>[10]Summary!U$44+[10]Summary!U$34</f>
        <v>11200</v>
      </c>
      <c r="V40" s="65">
        <f>[10]Summary!V$44+[10]Summary!V$34</f>
        <v>6200</v>
      </c>
      <c r="W40" s="67">
        <f t="shared" si="19"/>
        <v>28600</v>
      </c>
      <c r="X40" s="45"/>
      <c r="Y40" s="47">
        <f t="shared" si="20"/>
        <v>135900</v>
      </c>
    </row>
    <row r="41" spans="1:25" ht="15" x14ac:dyDescent="0.25">
      <c r="A41" s="46"/>
      <c r="B41" s="2" t="s">
        <v>37</v>
      </c>
      <c r="C41" s="45"/>
      <c r="D41" s="65">
        <f>[6]Summarry!$E$22+[6]Summarry!$E$20+[6]Summarry!$E$45+[6]Summarry!$E$47</f>
        <v>254325</v>
      </c>
      <c r="E41" s="66"/>
      <c r="F41" s="66"/>
      <c r="G41" s="66"/>
      <c r="H41" s="65">
        <f>[10]Summary!H$29+[10]Summary!H$36+[10]Summary!H$43</f>
        <v>2666.6666666666665</v>
      </c>
      <c r="I41" s="65">
        <f>[10]Summary!I$29+[10]Summary!I$36+[10]Summary!I$43</f>
        <v>7666.666666666667</v>
      </c>
      <c r="J41" s="65">
        <f>[10]Summary!J$29+[10]Summary!J$36+[10]Summary!J$43</f>
        <v>12666.666666666668</v>
      </c>
      <c r="K41" s="67">
        <f t="shared" si="16"/>
        <v>23000</v>
      </c>
      <c r="L41" s="65">
        <f>[10]Summary!L$29+[10]Summary!L$36+[10]Summary!L$43</f>
        <v>14166.666666666668</v>
      </c>
      <c r="M41" s="65">
        <f>[10]Summary!M$29+[10]Summary!M$36+[10]Summary!M$43</f>
        <v>12666.666666666668</v>
      </c>
      <c r="N41" s="65">
        <f>[10]Summary!N$29+[10]Summary!N$36+[10]Summary!N$43</f>
        <v>46166.666666666672</v>
      </c>
      <c r="O41" s="67">
        <f t="shared" si="17"/>
        <v>73000</v>
      </c>
      <c r="P41" s="65">
        <f>[10]Summary!P$29+[10]Summary!P$36+[10]Summary!P$43</f>
        <v>22666.666666666668</v>
      </c>
      <c r="Q41" s="65">
        <f>[10]Summary!Q$29+[10]Summary!Q$36+[10]Summary!Q$43</f>
        <v>41166.666666666672</v>
      </c>
      <c r="R41" s="65">
        <f>[10]Summary!R$29+[10]Summary!R$36+[10]Summary!R$43</f>
        <v>22666.666666666664</v>
      </c>
      <c r="S41" s="67">
        <f t="shared" si="18"/>
        <v>86500</v>
      </c>
      <c r="T41" s="65">
        <f>[10]Summary!T$29+[10]Summary!T$36+[10]Summary!T$43</f>
        <v>22666.666666666664</v>
      </c>
      <c r="U41" s="65">
        <f>[10]Summary!U$29+[10]Summary!U$36+[10]Summary!U$43</f>
        <v>41666.666666666672</v>
      </c>
      <c r="V41" s="65">
        <f>[10]Summary!V$29+[10]Summary!V$36+[10]Summary!V$43</f>
        <v>35166.666666666672</v>
      </c>
      <c r="W41" s="67">
        <f t="shared" si="19"/>
        <v>99500</v>
      </c>
      <c r="X41" s="45"/>
      <c r="Y41" s="48">
        <f t="shared" si="20"/>
        <v>282000</v>
      </c>
    </row>
    <row r="42" spans="1:25" ht="15" x14ac:dyDescent="0.25">
      <c r="A42" s="2"/>
      <c r="B42" s="56" t="s">
        <v>38</v>
      </c>
      <c r="C42" s="45"/>
      <c r="D42" s="117">
        <f>SUM(D36:D41)</f>
        <v>493835</v>
      </c>
      <c r="E42" s="58"/>
      <c r="F42" s="58"/>
      <c r="G42" s="58"/>
      <c r="H42" s="57">
        <f>SUM(H36:H41)</f>
        <v>16166.666666666666</v>
      </c>
      <c r="I42" s="57">
        <f t="shared" ref="I42:J42" si="21">SUM(I36:I41)</f>
        <v>23666.666666666668</v>
      </c>
      <c r="J42" s="57">
        <f t="shared" si="21"/>
        <v>28666.666666666668</v>
      </c>
      <c r="K42" s="57">
        <f t="shared" si="16"/>
        <v>68500</v>
      </c>
      <c r="L42" s="57">
        <f>SUM(L36:L41)</f>
        <v>33291.666666666672</v>
      </c>
      <c r="M42" s="57">
        <f t="shared" ref="M42:N42" si="22">SUM(M36:M41)</f>
        <v>28666.666666666668</v>
      </c>
      <c r="N42" s="57">
        <f t="shared" si="22"/>
        <v>62166.666666666672</v>
      </c>
      <c r="O42" s="57">
        <f t="shared" si="17"/>
        <v>124125.00000000001</v>
      </c>
      <c r="P42" s="57">
        <f>SUM(P36:P41)</f>
        <v>41791.666666666672</v>
      </c>
      <c r="Q42" s="57">
        <f t="shared" ref="Q42:R42" si="23">SUM(Q36:Q41)</f>
        <v>57166.666666666672</v>
      </c>
      <c r="R42" s="57">
        <f t="shared" si="23"/>
        <v>38666.666666666664</v>
      </c>
      <c r="S42" s="57">
        <f t="shared" si="18"/>
        <v>137625</v>
      </c>
      <c r="T42" s="57">
        <f>SUM(T36:T41)</f>
        <v>39791.666666666664</v>
      </c>
      <c r="U42" s="57">
        <f t="shared" ref="U42:V42" si="24">SUM(U36:U41)</f>
        <v>55666.666666666672</v>
      </c>
      <c r="V42" s="57">
        <f t="shared" si="24"/>
        <v>46291.666666666672</v>
      </c>
      <c r="W42" s="57">
        <f t="shared" si="19"/>
        <v>141750</v>
      </c>
      <c r="X42" s="45"/>
      <c r="Y42" s="47">
        <f t="shared" si="20"/>
        <v>472000</v>
      </c>
    </row>
    <row r="43" spans="1:25" ht="15" x14ac:dyDescent="0.25">
      <c r="A43" s="53"/>
      <c r="B43" s="53"/>
      <c r="C43" s="45"/>
      <c r="D43" s="67"/>
      <c r="F43" s="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5"/>
    </row>
    <row r="44" spans="1:25" ht="15" x14ac:dyDescent="0.25">
      <c r="A44" s="68" t="s">
        <v>39</v>
      </c>
      <c r="B44" s="46"/>
      <c r="C44" s="45"/>
      <c r="D44" s="67"/>
      <c r="E44" s="66"/>
      <c r="F44" s="66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45"/>
    </row>
    <row r="45" spans="1:25" ht="15" x14ac:dyDescent="0.25">
      <c r="A45" s="46"/>
      <c r="B45" s="46" t="s">
        <v>40</v>
      </c>
      <c r="C45" s="45"/>
      <c r="D45" s="65">
        <f>[6]Summarry!$E$66</f>
        <v>12000</v>
      </c>
      <c r="E45" s="66"/>
      <c r="F45" s="66"/>
      <c r="G45" s="66"/>
      <c r="H45" s="65">
        <f>[10]Summary!H$56</f>
        <v>1000</v>
      </c>
      <c r="I45" s="65">
        <f>[10]Summary!I$56</f>
        <v>1000</v>
      </c>
      <c r="J45" s="65">
        <f>[10]Summary!J$56</f>
        <v>1000</v>
      </c>
      <c r="K45" s="67">
        <f t="shared" ref="K45:K50" si="25">SUM(H45:J45)</f>
        <v>3000</v>
      </c>
      <c r="L45" s="65">
        <f>[10]Summary!L$56</f>
        <v>1000</v>
      </c>
      <c r="M45" s="65">
        <f>[10]Summary!M$56</f>
        <v>1000</v>
      </c>
      <c r="N45" s="65">
        <f>[10]Summary!N$56</f>
        <v>1000</v>
      </c>
      <c r="O45" s="67">
        <f t="shared" ref="O45:O50" si="26">SUM(L45:N45)</f>
        <v>3000</v>
      </c>
      <c r="P45" s="65">
        <f>[10]Summary!P$56</f>
        <v>1000</v>
      </c>
      <c r="Q45" s="65">
        <f>[10]Summary!Q$56</f>
        <v>1000</v>
      </c>
      <c r="R45" s="65">
        <f>[10]Summary!R$56</f>
        <v>1000</v>
      </c>
      <c r="S45" s="67">
        <f t="shared" ref="S45:S50" si="27">SUM(P45:R45)</f>
        <v>3000</v>
      </c>
      <c r="T45" s="65">
        <f>[10]Summary!T$56</f>
        <v>1000</v>
      </c>
      <c r="U45" s="65">
        <f>[10]Summary!U$56</f>
        <v>1000</v>
      </c>
      <c r="V45" s="65">
        <f>[10]Summary!V$56</f>
        <v>1000</v>
      </c>
      <c r="W45" s="67">
        <f t="shared" ref="W45:W50" si="28">SUM(T45:V45)</f>
        <v>3000</v>
      </c>
      <c r="X45" s="45"/>
      <c r="Y45" s="47">
        <f t="shared" ref="Y45:Y50" si="29">SUM(K45,O45,S45,W45)</f>
        <v>12000</v>
      </c>
    </row>
    <row r="46" spans="1:25" ht="15" x14ac:dyDescent="0.25">
      <c r="A46" s="46"/>
      <c r="B46" s="46" t="s">
        <v>41</v>
      </c>
      <c r="C46" s="45"/>
      <c r="D46" s="65">
        <f>[6]Summarry!$E$53+[6]Summarry!$E$54+[6]Summarry!$E$55+[6]Summarry!$E$52</f>
        <v>529000</v>
      </c>
      <c r="E46" s="66"/>
      <c r="F46" s="66"/>
      <c r="G46" s="66"/>
      <c r="H46" s="65">
        <f>[10]Summary!H$51+[10]Summary!H$52+[10]Summary!H$50</f>
        <v>32250</v>
      </c>
      <c r="I46" s="65">
        <f>[10]Summary!I$51+[10]Summary!I$52+[10]Summary!I$50</f>
        <v>32250</v>
      </c>
      <c r="J46" s="65">
        <f>[10]Summary!J$51+[10]Summary!J$52+[10]Summary!J$50</f>
        <v>32250</v>
      </c>
      <c r="K46" s="67">
        <f t="shared" si="25"/>
        <v>96750</v>
      </c>
      <c r="L46" s="65">
        <f>[10]Summary!L$51+[10]Summary!L$52+[10]Summary!L$50</f>
        <v>32250</v>
      </c>
      <c r="M46" s="65">
        <f>[10]Summary!M$51+[10]Summary!M$52+[10]Summary!M$50</f>
        <v>32250</v>
      </c>
      <c r="N46" s="65">
        <f>[10]Summary!N$51+[10]Summary!N$52+[10]Summary!N$50</f>
        <v>32250</v>
      </c>
      <c r="O46" s="67">
        <f t="shared" si="26"/>
        <v>96750</v>
      </c>
      <c r="P46" s="65">
        <f>[10]Summary!P$51+[10]Summary!P$52+[10]Summary!P$50</f>
        <v>32250</v>
      </c>
      <c r="Q46" s="65">
        <f>[10]Summary!Q$51+[10]Summary!Q$52+[10]Summary!Q$50</f>
        <v>32250</v>
      </c>
      <c r="R46" s="65">
        <f>[10]Summary!R$51+[10]Summary!R$52+[10]Summary!R$50</f>
        <v>32250</v>
      </c>
      <c r="S46" s="67">
        <f t="shared" si="27"/>
        <v>96750</v>
      </c>
      <c r="T46" s="65">
        <f>[10]Summary!T$51+[10]Summary!T$52+[10]Summary!T$50</f>
        <v>32250</v>
      </c>
      <c r="U46" s="65">
        <f>[10]Summary!U$51+[10]Summary!U$52+[10]Summary!U$50</f>
        <v>32250</v>
      </c>
      <c r="V46" s="65">
        <f>[10]Summary!V$51+[10]Summary!V$52+[10]Summary!V$50</f>
        <v>32250</v>
      </c>
      <c r="W46" s="67">
        <f t="shared" si="28"/>
        <v>96750</v>
      </c>
      <c r="X46" s="45"/>
      <c r="Y46" s="47">
        <f t="shared" si="29"/>
        <v>387000</v>
      </c>
    </row>
    <row r="47" spans="1:25" ht="15" x14ac:dyDescent="0.25">
      <c r="A47" s="46"/>
      <c r="B47" s="46" t="s">
        <v>42</v>
      </c>
      <c r="C47" s="45"/>
      <c r="D47" s="65">
        <f>[6]Summarry!$E$64</f>
        <v>340000</v>
      </c>
      <c r="E47" s="66"/>
      <c r="F47" s="66"/>
      <c r="G47" s="66"/>
      <c r="H47" s="65">
        <f>[10]Summary!H$54</f>
        <v>26000</v>
      </c>
      <c r="I47" s="65">
        <f>[10]Summary!I$54</f>
        <v>26000</v>
      </c>
      <c r="J47" s="65">
        <f>[10]Summary!J$54</f>
        <v>26000</v>
      </c>
      <c r="K47" s="67">
        <f t="shared" si="25"/>
        <v>78000</v>
      </c>
      <c r="L47" s="65">
        <f>[10]Summary!L$54</f>
        <v>26000</v>
      </c>
      <c r="M47" s="65">
        <f>[10]Summary!M$54</f>
        <v>26000</v>
      </c>
      <c r="N47" s="65">
        <f>[10]Summary!N$54</f>
        <v>26000</v>
      </c>
      <c r="O47" s="67">
        <f t="shared" si="26"/>
        <v>78000</v>
      </c>
      <c r="P47" s="65">
        <f>[10]Summary!P$54</f>
        <v>26000</v>
      </c>
      <c r="Q47" s="65">
        <f>[10]Summary!Q$54</f>
        <v>26000</v>
      </c>
      <c r="R47" s="65">
        <f>[10]Summary!R$54</f>
        <v>26000</v>
      </c>
      <c r="S47" s="67">
        <f t="shared" si="27"/>
        <v>78000</v>
      </c>
      <c r="T47" s="65">
        <f>[10]Summary!T$54</f>
        <v>26000</v>
      </c>
      <c r="U47" s="65">
        <f>[10]Summary!U$54</f>
        <v>26000</v>
      </c>
      <c r="V47" s="65">
        <f>[10]Summary!V$54</f>
        <v>26000</v>
      </c>
      <c r="W47" s="67">
        <f t="shared" si="28"/>
        <v>78000</v>
      </c>
      <c r="X47" s="45"/>
      <c r="Y47" s="47">
        <f t="shared" si="29"/>
        <v>312000</v>
      </c>
    </row>
    <row r="48" spans="1:25" ht="15" x14ac:dyDescent="0.25">
      <c r="A48" s="46"/>
      <c r="B48" s="46" t="s">
        <v>43</v>
      </c>
      <c r="C48" s="45"/>
      <c r="D48" s="65">
        <f>[6]Summarry!$E$50</f>
        <v>264562</v>
      </c>
      <c r="E48" s="66"/>
      <c r="F48" s="66"/>
      <c r="G48" s="66"/>
      <c r="H48" s="65">
        <f>[10]Summary!H$48</f>
        <v>15000</v>
      </c>
      <c r="I48" s="65">
        <f>[10]Summary!I$48</f>
        <v>15000</v>
      </c>
      <c r="J48" s="65">
        <f>[10]Summary!J$48</f>
        <v>21500</v>
      </c>
      <c r="K48" s="67">
        <f t="shared" si="25"/>
        <v>51500</v>
      </c>
      <c r="L48" s="65">
        <f>[10]Summary!L$48</f>
        <v>21500</v>
      </c>
      <c r="M48" s="65">
        <f>[10]Summary!M$48</f>
        <v>21500</v>
      </c>
      <c r="N48" s="65">
        <f>[10]Summary!N$48</f>
        <v>21500</v>
      </c>
      <c r="O48" s="67">
        <f t="shared" si="26"/>
        <v>64500</v>
      </c>
      <c r="P48" s="65">
        <f>[10]Summary!P$48</f>
        <v>21500</v>
      </c>
      <c r="Q48" s="65">
        <f>[10]Summary!Q$48</f>
        <v>21500</v>
      </c>
      <c r="R48" s="65">
        <f>[10]Summary!R$48</f>
        <v>21500</v>
      </c>
      <c r="S48" s="67">
        <f t="shared" si="27"/>
        <v>64500</v>
      </c>
      <c r="T48" s="65">
        <f>[10]Summary!T$48</f>
        <v>21500</v>
      </c>
      <c r="U48" s="65">
        <f>[10]Summary!U$48</f>
        <v>21500</v>
      </c>
      <c r="V48" s="65">
        <f>[10]Summary!V$48</f>
        <v>18000</v>
      </c>
      <c r="W48" s="67">
        <f t="shared" si="28"/>
        <v>61000</v>
      </c>
      <c r="X48" s="45"/>
      <c r="Y48" s="47">
        <f t="shared" si="29"/>
        <v>241500</v>
      </c>
    </row>
    <row r="49" spans="1:25" ht="15" x14ac:dyDescent="0.25">
      <c r="A49" s="46"/>
      <c r="B49" s="46" t="s">
        <v>44</v>
      </c>
      <c r="C49" s="45"/>
      <c r="D49" s="65">
        <f>[6]Summarry!$E$51</f>
        <v>313200</v>
      </c>
      <c r="E49" s="66"/>
      <c r="F49" s="66"/>
      <c r="G49" s="66"/>
      <c r="H49" s="65">
        <f>[10]Summary!H$49</f>
        <v>20000</v>
      </c>
      <c r="I49" s="65">
        <f>[10]Summary!I$49</f>
        <v>20000</v>
      </c>
      <c r="J49" s="65">
        <f>[10]Summary!J$49</f>
        <v>20000</v>
      </c>
      <c r="K49" s="67">
        <f t="shared" si="25"/>
        <v>60000</v>
      </c>
      <c r="L49" s="65">
        <f>[10]Summary!L$49</f>
        <v>20000</v>
      </c>
      <c r="M49" s="65">
        <f>[10]Summary!M$49</f>
        <v>20000</v>
      </c>
      <c r="N49" s="65">
        <f>[10]Summary!N$49</f>
        <v>20000</v>
      </c>
      <c r="O49" s="67">
        <f t="shared" si="26"/>
        <v>60000</v>
      </c>
      <c r="P49" s="65">
        <f>[10]Summary!P$49</f>
        <v>20000</v>
      </c>
      <c r="Q49" s="65">
        <f>[10]Summary!Q$49</f>
        <v>20000</v>
      </c>
      <c r="R49" s="65">
        <f>[10]Summary!R$49</f>
        <v>20000</v>
      </c>
      <c r="S49" s="67">
        <f t="shared" si="27"/>
        <v>60000</v>
      </c>
      <c r="T49" s="65">
        <f>[10]Summary!T$49</f>
        <v>20000</v>
      </c>
      <c r="U49" s="65">
        <f>[10]Summary!U$49</f>
        <v>20000</v>
      </c>
      <c r="V49" s="65">
        <f>[10]Summary!V$49</f>
        <v>20000</v>
      </c>
      <c r="W49" s="67">
        <f t="shared" si="28"/>
        <v>60000</v>
      </c>
      <c r="X49" s="45"/>
      <c r="Y49" s="48">
        <f t="shared" si="29"/>
        <v>240000</v>
      </c>
    </row>
    <row r="50" spans="1:25" ht="15" x14ac:dyDescent="0.25">
      <c r="A50" s="46"/>
      <c r="B50" s="56" t="s">
        <v>45</v>
      </c>
      <c r="C50" s="45"/>
      <c r="D50" s="117">
        <f>SUM(D45:D49)</f>
        <v>1458762</v>
      </c>
      <c r="E50" s="58"/>
      <c r="F50" s="58"/>
      <c r="G50" s="58"/>
      <c r="H50" s="57">
        <f>SUM(H45:H49)</f>
        <v>94250</v>
      </c>
      <c r="I50" s="57">
        <f t="shared" ref="I50:J50" si="30">SUM(I45:I49)</f>
        <v>94250</v>
      </c>
      <c r="J50" s="57">
        <f t="shared" si="30"/>
        <v>100750</v>
      </c>
      <c r="K50" s="57">
        <f t="shared" si="25"/>
        <v>289250</v>
      </c>
      <c r="L50" s="57">
        <f>SUM(L45:L49)</f>
        <v>100750</v>
      </c>
      <c r="M50" s="57">
        <f t="shared" ref="M50:N50" si="31">SUM(M45:M49)</f>
        <v>100750</v>
      </c>
      <c r="N50" s="57">
        <f t="shared" si="31"/>
        <v>100750</v>
      </c>
      <c r="O50" s="57">
        <f t="shared" si="26"/>
        <v>302250</v>
      </c>
      <c r="P50" s="57">
        <f>SUM(P45:P49)</f>
        <v>100750</v>
      </c>
      <c r="Q50" s="57">
        <f t="shared" ref="Q50:R50" si="32">SUM(Q45:Q49)</f>
        <v>100750</v>
      </c>
      <c r="R50" s="57">
        <f t="shared" si="32"/>
        <v>100750</v>
      </c>
      <c r="S50" s="57">
        <f t="shared" si="27"/>
        <v>302250</v>
      </c>
      <c r="T50" s="57">
        <f>SUM(T45:T49)</f>
        <v>100750</v>
      </c>
      <c r="U50" s="57">
        <f t="shared" ref="U50:V50" si="33">SUM(U45:U49)</f>
        <v>100750</v>
      </c>
      <c r="V50" s="57">
        <f t="shared" si="33"/>
        <v>97250</v>
      </c>
      <c r="W50" s="57">
        <f t="shared" si="28"/>
        <v>298750</v>
      </c>
      <c r="X50" s="45"/>
      <c r="Y50" s="47">
        <f t="shared" si="29"/>
        <v>1192500</v>
      </c>
    </row>
    <row r="51" spans="1:25" ht="15" x14ac:dyDescent="0.25">
      <c r="A51" s="46"/>
      <c r="B51" s="53"/>
      <c r="C51" s="45"/>
      <c r="D51" s="119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45"/>
    </row>
    <row r="52" spans="1:25" ht="15" x14ac:dyDescent="0.25">
      <c r="A52" s="68" t="s">
        <v>46</v>
      </c>
      <c r="B52" s="46"/>
      <c r="C52" s="45"/>
      <c r="D52" s="67"/>
      <c r="F52" s="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</row>
    <row r="53" spans="1:25" ht="15" x14ac:dyDescent="0.25">
      <c r="A53" s="46"/>
      <c r="B53" s="46" t="s">
        <v>47</v>
      </c>
      <c r="C53" s="45"/>
      <c r="D53" s="65">
        <f>[6]Summarry!$E$12</f>
        <v>64200</v>
      </c>
      <c r="E53" s="66"/>
      <c r="F53" s="66"/>
      <c r="G53" s="66"/>
      <c r="H53" s="65">
        <f>[10]Summary!H$65</f>
        <v>2985</v>
      </c>
      <c r="I53" s="65">
        <f>[10]Summary!I$65</f>
        <v>2985</v>
      </c>
      <c r="J53" s="65">
        <f>[10]Summary!J$65</f>
        <v>2985</v>
      </c>
      <c r="K53" s="67">
        <f t="shared" ref="K53:K60" si="34">SUM(H53:J53)</f>
        <v>8955</v>
      </c>
      <c r="L53" s="65">
        <f>[10]Summary!L$65</f>
        <v>2985</v>
      </c>
      <c r="M53" s="65">
        <f>[10]Summary!M$65</f>
        <v>2985</v>
      </c>
      <c r="N53" s="65">
        <f>[10]Summary!N$65</f>
        <v>2985</v>
      </c>
      <c r="O53" s="67">
        <f t="shared" ref="O53:O60" si="35">SUM(L53:N53)</f>
        <v>8955</v>
      </c>
      <c r="P53" s="65">
        <f>[10]Summary!P$65</f>
        <v>2985</v>
      </c>
      <c r="Q53" s="65">
        <f>[10]Summary!Q$65</f>
        <v>2985</v>
      </c>
      <c r="R53" s="65">
        <f>[10]Summary!R$65</f>
        <v>2985</v>
      </c>
      <c r="S53" s="67">
        <f t="shared" ref="S53:S60" si="36">SUM(P53:R53)</f>
        <v>8955</v>
      </c>
      <c r="T53" s="65">
        <f>[10]Summary!T$65</f>
        <v>2985</v>
      </c>
      <c r="U53" s="65">
        <f>[10]Summary!U$65</f>
        <v>2985</v>
      </c>
      <c r="V53" s="65">
        <f>[10]Summary!V$65</f>
        <v>2985</v>
      </c>
      <c r="W53" s="67">
        <f t="shared" ref="W53:W60" si="37">SUM(T53:V53)</f>
        <v>8955</v>
      </c>
      <c r="X53" s="45"/>
      <c r="Y53" s="47">
        <f t="shared" ref="Y53:Y60" si="38">SUM(K53,O53,S53,W53)</f>
        <v>35820</v>
      </c>
    </row>
    <row r="54" spans="1:25" ht="15" x14ac:dyDescent="0.25">
      <c r="A54" s="46"/>
      <c r="B54" s="46" t="s">
        <v>48</v>
      </c>
      <c r="C54" s="45"/>
      <c r="D54" s="65">
        <f>[6]Summarry!$E$57</f>
        <v>11200</v>
      </c>
      <c r="E54" s="66"/>
      <c r="F54" s="66"/>
      <c r="G54" s="66"/>
      <c r="H54" s="65">
        <f>[10]Summary!H$53</f>
        <v>3260</v>
      </c>
      <c r="I54" s="65">
        <f>[10]Summary!I$53</f>
        <v>3260</v>
      </c>
      <c r="J54" s="65">
        <f>[10]Summary!J$53</f>
        <v>3260</v>
      </c>
      <c r="K54" s="67">
        <f t="shared" si="34"/>
        <v>9780</v>
      </c>
      <c r="L54" s="65">
        <f>[10]Summary!L$53</f>
        <v>3260</v>
      </c>
      <c r="M54" s="65">
        <f>[10]Summary!M$53</f>
        <v>3260</v>
      </c>
      <c r="N54" s="65">
        <f>[10]Summary!N$53</f>
        <v>3260</v>
      </c>
      <c r="O54" s="67">
        <f t="shared" si="35"/>
        <v>9780</v>
      </c>
      <c r="P54" s="65">
        <f>[10]Summary!P$53</f>
        <v>3260</v>
      </c>
      <c r="Q54" s="65">
        <f>[10]Summary!Q$53</f>
        <v>3260</v>
      </c>
      <c r="R54" s="65">
        <f>[10]Summary!R$53</f>
        <v>3260</v>
      </c>
      <c r="S54" s="67">
        <f t="shared" si="36"/>
        <v>9780</v>
      </c>
      <c r="T54" s="65">
        <f>[10]Summary!T$53</f>
        <v>3260</v>
      </c>
      <c r="U54" s="65">
        <f>[10]Summary!U$53</f>
        <v>3260</v>
      </c>
      <c r="V54" s="65">
        <f>[10]Summary!V$53</f>
        <v>3260</v>
      </c>
      <c r="W54" s="67">
        <f t="shared" si="37"/>
        <v>9780</v>
      </c>
      <c r="X54" s="45"/>
      <c r="Y54" s="47">
        <f t="shared" si="38"/>
        <v>39120</v>
      </c>
    </row>
    <row r="55" spans="1:25" ht="15" x14ac:dyDescent="0.25">
      <c r="A55" s="46"/>
      <c r="B55" s="46" t="s">
        <v>49</v>
      </c>
      <c r="C55" s="45"/>
      <c r="D55" s="65">
        <f>[6]Summarry!$E$65+[6]Summarry!$E$37+[6]Summarry!$E$38+[6]Summarry!$E$39</f>
        <v>206750</v>
      </c>
      <c r="E55" s="66"/>
      <c r="F55" s="66"/>
      <c r="G55" s="66"/>
      <c r="H55" s="65">
        <f>[10]Summary!H$57+[10]Summary!H$58+[10]Summary!H$59+[10]Summary!H$64</f>
        <v>14216.666666666668</v>
      </c>
      <c r="I55" s="65">
        <f>[10]Summary!I$57+[10]Summary!I$58+[10]Summary!I$59+[10]Summary!I$64</f>
        <v>14216.666666666668</v>
      </c>
      <c r="J55" s="65">
        <f>[10]Summary!J$57+[10]Summary!J$58+[10]Summary!J$59+[10]Summary!J$64</f>
        <v>14216.666666666668</v>
      </c>
      <c r="K55" s="67">
        <f t="shared" si="34"/>
        <v>42650</v>
      </c>
      <c r="L55" s="65">
        <f>[10]Summary!L$57+[10]Summary!L$58+[10]Summary!L$59+[10]Summary!L$64</f>
        <v>14216.666666666668</v>
      </c>
      <c r="M55" s="65">
        <f>[10]Summary!M$57+[10]Summary!M$58+[10]Summary!M$59+[10]Summary!M$64</f>
        <v>14216.666666666668</v>
      </c>
      <c r="N55" s="65">
        <f>[10]Summary!N$57+[10]Summary!N$58+[10]Summary!N$59+[10]Summary!N$64</f>
        <v>14216.666666666668</v>
      </c>
      <c r="O55" s="67">
        <f t="shared" si="35"/>
        <v>42650</v>
      </c>
      <c r="P55" s="65">
        <f>[10]Summary!P$57+[10]Summary!P$58+[10]Summary!P$59+[10]Summary!P$64</f>
        <v>14216.666666666668</v>
      </c>
      <c r="Q55" s="65">
        <f>[10]Summary!Q$57+[10]Summary!Q$58+[10]Summary!Q$59+[10]Summary!Q$64</f>
        <v>14216.666666666668</v>
      </c>
      <c r="R55" s="65">
        <f>[10]Summary!R$57+[10]Summary!R$58+[10]Summary!R$59+[10]Summary!R$64</f>
        <v>14216.666666666668</v>
      </c>
      <c r="S55" s="67">
        <f t="shared" si="36"/>
        <v>42650</v>
      </c>
      <c r="T55" s="65">
        <f>[10]Summary!T$57+[10]Summary!T$58+[10]Summary!T$59+[10]Summary!T$64</f>
        <v>14216.666666666668</v>
      </c>
      <c r="U55" s="65">
        <f>[10]Summary!U$57+[10]Summary!U$58+[10]Summary!U$59+[10]Summary!U$64</f>
        <v>14216.666666666668</v>
      </c>
      <c r="V55" s="65">
        <f>[10]Summary!V$57+[10]Summary!V$58+[10]Summary!V$59+[10]Summary!V$64</f>
        <v>14216.666666666668</v>
      </c>
      <c r="W55" s="67">
        <f t="shared" si="37"/>
        <v>42650</v>
      </c>
      <c r="X55" s="45"/>
      <c r="Y55" s="47">
        <f t="shared" si="38"/>
        <v>170600</v>
      </c>
    </row>
    <row r="56" spans="1:25" ht="15" x14ac:dyDescent="0.25">
      <c r="A56" s="46"/>
      <c r="B56" s="46" t="s">
        <v>50</v>
      </c>
      <c r="C56" s="45"/>
      <c r="D56" s="65">
        <f>[6]Summarry!$E$60+[6]Summarry!$E$61</f>
        <v>143450</v>
      </c>
      <c r="E56" s="66"/>
      <c r="F56" s="66"/>
      <c r="G56" s="66"/>
      <c r="H56" s="65">
        <f>[10]Summary!H$66+[10]Summary!H$67</f>
        <v>12537.5</v>
      </c>
      <c r="I56" s="65">
        <f>[10]Summary!I$66+[10]Summary!I$67</f>
        <v>12537.5</v>
      </c>
      <c r="J56" s="65">
        <f>[10]Summary!J$66+[10]Summary!J$67</f>
        <v>12537.5</v>
      </c>
      <c r="K56" s="67">
        <f t="shared" si="34"/>
        <v>37612.5</v>
      </c>
      <c r="L56" s="65">
        <f>[10]Summary!L$66+[10]Summary!L$67</f>
        <v>12537.5</v>
      </c>
      <c r="M56" s="65">
        <f>[10]Summary!M$66+[10]Summary!M$67</f>
        <v>12537.5</v>
      </c>
      <c r="N56" s="65">
        <f>[10]Summary!N$66+[10]Summary!N$67</f>
        <v>12537.5</v>
      </c>
      <c r="O56" s="67">
        <f t="shared" si="35"/>
        <v>37612.5</v>
      </c>
      <c r="P56" s="65">
        <f>[10]Summary!P$66+[10]Summary!P$67</f>
        <v>12537.5</v>
      </c>
      <c r="Q56" s="65">
        <f>[10]Summary!Q$66+[10]Summary!Q$67</f>
        <v>12537.5</v>
      </c>
      <c r="R56" s="65">
        <f>[10]Summary!R$66+[10]Summary!R$67</f>
        <v>12537.5</v>
      </c>
      <c r="S56" s="67">
        <f t="shared" si="36"/>
        <v>37612.5</v>
      </c>
      <c r="T56" s="65">
        <f>[10]Summary!T$66+[10]Summary!T$67</f>
        <v>12537.5</v>
      </c>
      <c r="U56" s="65">
        <f>[10]Summary!U$66+[10]Summary!U$67</f>
        <v>12537.5</v>
      </c>
      <c r="V56" s="65">
        <f>[10]Summary!V$66+[10]Summary!V$67</f>
        <v>12537.5</v>
      </c>
      <c r="W56" s="67">
        <f t="shared" si="37"/>
        <v>37612.5</v>
      </c>
      <c r="X56" s="45"/>
      <c r="Y56" s="47">
        <f t="shared" si="38"/>
        <v>150450</v>
      </c>
    </row>
    <row r="57" spans="1:25" ht="15" x14ac:dyDescent="0.25">
      <c r="A57" s="46"/>
      <c r="B57" s="46" t="s">
        <v>51</v>
      </c>
      <c r="C57" s="45"/>
      <c r="D57" s="65">
        <f>[6]Summarry!$E$19</f>
        <v>25100</v>
      </c>
      <c r="E57" s="66"/>
      <c r="F57" s="66"/>
      <c r="G57" s="66"/>
      <c r="H57" s="65">
        <f>[10]Summary!H$63</f>
        <v>1008.3333333333335</v>
      </c>
      <c r="I57" s="65">
        <f>[10]Summary!I$63</f>
        <v>1008.3333333333335</v>
      </c>
      <c r="J57" s="65">
        <f>[10]Summary!J$63</f>
        <v>1008.3333333333335</v>
      </c>
      <c r="K57" s="67">
        <f t="shared" si="34"/>
        <v>3025.0000000000005</v>
      </c>
      <c r="L57" s="65">
        <f>[10]Summary!L$63</f>
        <v>1008.3333333333335</v>
      </c>
      <c r="M57" s="65">
        <f>[10]Summary!M$63</f>
        <v>1008.3333333333335</v>
      </c>
      <c r="N57" s="65">
        <f>[10]Summary!N$63</f>
        <v>1008.3333333333335</v>
      </c>
      <c r="O57" s="67">
        <f t="shared" si="35"/>
        <v>3025.0000000000005</v>
      </c>
      <c r="P57" s="65">
        <f>[10]Summary!P$63</f>
        <v>1008.3333333333335</v>
      </c>
      <c r="Q57" s="65">
        <f>[10]Summary!Q$63</f>
        <v>1008.3333333333335</v>
      </c>
      <c r="R57" s="65">
        <f>[10]Summary!R$63</f>
        <v>1008.3333333333335</v>
      </c>
      <c r="S57" s="67">
        <f t="shared" si="36"/>
        <v>3025.0000000000005</v>
      </c>
      <c r="T57" s="65">
        <f>[10]Summary!T$63</f>
        <v>1008.3333333333335</v>
      </c>
      <c r="U57" s="65">
        <f>[10]Summary!U$63</f>
        <v>1008.3333333333335</v>
      </c>
      <c r="V57" s="65">
        <f>[10]Summary!V$63</f>
        <v>1008.3333333333335</v>
      </c>
      <c r="W57" s="67">
        <f t="shared" si="37"/>
        <v>3025.0000000000005</v>
      </c>
      <c r="X57" s="45"/>
      <c r="Y57" s="47">
        <f t="shared" si="38"/>
        <v>12100.000000000002</v>
      </c>
    </row>
    <row r="58" spans="1:25" ht="15" x14ac:dyDescent="0.25">
      <c r="A58" s="46"/>
      <c r="B58" s="46" t="s">
        <v>52</v>
      </c>
      <c r="C58" s="45"/>
      <c r="D58" s="65">
        <f>[6]Summarry!$E$18</f>
        <v>16350</v>
      </c>
      <c r="E58" s="66"/>
      <c r="F58" s="66"/>
      <c r="G58" s="66"/>
      <c r="H58" s="65">
        <f>[10]Summary!H$62</f>
        <v>570</v>
      </c>
      <c r="I58" s="65">
        <f>[10]Summary!I$62</f>
        <v>570</v>
      </c>
      <c r="J58" s="65">
        <f>[10]Summary!J$62</f>
        <v>570</v>
      </c>
      <c r="K58" s="67">
        <f t="shared" si="34"/>
        <v>1710</v>
      </c>
      <c r="L58" s="65">
        <f>[10]Summary!L$62</f>
        <v>570</v>
      </c>
      <c r="M58" s="65">
        <f>[10]Summary!M$62</f>
        <v>570</v>
      </c>
      <c r="N58" s="65">
        <f>[10]Summary!N$62</f>
        <v>570</v>
      </c>
      <c r="O58" s="67">
        <f t="shared" si="35"/>
        <v>1710</v>
      </c>
      <c r="P58" s="65">
        <f>[10]Summary!P$62</f>
        <v>570</v>
      </c>
      <c r="Q58" s="65">
        <f>[10]Summary!Q$62</f>
        <v>570</v>
      </c>
      <c r="R58" s="65">
        <f>[10]Summary!R$62</f>
        <v>570</v>
      </c>
      <c r="S58" s="67">
        <f t="shared" si="36"/>
        <v>1710</v>
      </c>
      <c r="T58" s="65">
        <f>[10]Summary!T$62</f>
        <v>570</v>
      </c>
      <c r="U58" s="65">
        <f>[10]Summary!U$62</f>
        <v>570</v>
      </c>
      <c r="V58" s="65">
        <f>[10]Summary!V$62</f>
        <v>570</v>
      </c>
      <c r="W58" s="67">
        <f t="shared" si="37"/>
        <v>1710</v>
      </c>
      <c r="X58" s="45"/>
      <c r="Y58" s="47">
        <f t="shared" si="38"/>
        <v>6840</v>
      </c>
    </row>
    <row r="59" spans="1:25" ht="15" x14ac:dyDescent="0.25">
      <c r="A59" s="46"/>
      <c r="B59" s="46" t="s">
        <v>53</v>
      </c>
      <c r="C59" s="45"/>
      <c r="D59" s="65"/>
      <c r="E59" s="66"/>
      <c r="F59" s="66"/>
      <c r="G59" s="66"/>
      <c r="H59" s="65"/>
      <c r="I59" s="65"/>
      <c r="J59" s="65"/>
      <c r="K59" s="67">
        <f t="shared" si="34"/>
        <v>0</v>
      </c>
      <c r="L59" s="65"/>
      <c r="M59" s="65"/>
      <c r="N59" s="65"/>
      <c r="O59" s="67">
        <f t="shared" si="35"/>
        <v>0</v>
      </c>
      <c r="P59" s="65"/>
      <c r="Q59" s="65"/>
      <c r="R59" s="65"/>
      <c r="S59" s="67">
        <f t="shared" si="36"/>
        <v>0</v>
      </c>
      <c r="T59" s="65"/>
      <c r="U59" s="65"/>
      <c r="V59" s="65"/>
      <c r="W59" s="67">
        <f t="shared" si="37"/>
        <v>0</v>
      </c>
      <c r="X59" s="45"/>
      <c r="Y59" s="48">
        <f t="shared" si="38"/>
        <v>0</v>
      </c>
    </row>
    <row r="60" spans="1:25" ht="15" x14ac:dyDescent="0.25">
      <c r="A60" s="46"/>
      <c r="B60" s="56" t="s">
        <v>54</v>
      </c>
      <c r="C60" s="45"/>
      <c r="D60" s="117">
        <f>SUM(D53:D59)</f>
        <v>467050</v>
      </c>
      <c r="E60" s="58"/>
      <c r="F60" s="58"/>
      <c r="G60" s="58"/>
      <c r="H60" s="57">
        <f>SUM(H53:H59)</f>
        <v>34577.500000000007</v>
      </c>
      <c r="I60" s="57">
        <f t="shared" ref="I60:J60" si="39">SUM(I53:I59)</f>
        <v>34577.500000000007</v>
      </c>
      <c r="J60" s="57">
        <f t="shared" si="39"/>
        <v>34577.500000000007</v>
      </c>
      <c r="K60" s="57">
        <f t="shared" si="34"/>
        <v>103732.50000000003</v>
      </c>
      <c r="L60" s="57">
        <f>SUM(L53:L59)</f>
        <v>34577.500000000007</v>
      </c>
      <c r="M60" s="57">
        <f t="shared" ref="M60:N60" si="40">SUM(M53:M59)</f>
        <v>34577.500000000007</v>
      </c>
      <c r="N60" s="57">
        <f t="shared" si="40"/>
        <v>34577.500000000007</v>
      </c>
      <c r="O60" s="57">
        <f t="shared" si="35"/>
        <v>103732.50000000003</v>
      </c>
      <c r="P60" s="57">
        <f>SUM(P53:P59)</f>
        <v>34577.500000000007</v>
      </c>
      <c r="Q60" s="57">
        <f t="shared" ref="Q60:R60" si="41">SUM(Q53:Q59)</f>
        <v>34577.500000000007</v>
      </c>
      <c r="R60" s="57">
        <f t="shared" si="41"/>
        <v>34577.500000000007</v>
      </c>
      <c r="S60" s="57">
        <f t="shared" si="36"/>
        <v>103732.50000000003</v>
      </c>
      <c r="T60" s="57">
        <f>SUM(T53:T59)</f>
        <v>34577.500000000007</v>
      </c>
      <c r="U60" s="57">
        <f t="shared" ref="U60:V60" si="42">SUM(U53:U59)</f>
        <v>34577.500000000007</v>
      </c>
      <c r="V60" s="57">
        <f t="shared" si="42"/>
        <v>34577.500000000007</v>
      </c>
      <c r="W60" s="57">
        <f t="shared" si="37"/>
        <v>103732.50000000003</v>
      </c>
      <c r="X60" s="45"/>
      <c r="Y60" s="47">
        <f t="shared" si="38"/>
        <v>414930.00000000012</v>
      </c>
    </row>
    <row r="61" spans="1:25" ht="15" x14ac:dyDescent="0.25">
      <c r="A61" s="46"/>
      <c r="B61" s="53"/>
      <c r="C61" s="45"/>
      <c r="D61" s="119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45"/>
    </row>
    <row r="62" spans="1:25" ht="15" x14ac:dyDescent="0.25">
      <c r="A62" s="68" t="s">
        <v>55</v>
      </c>
      <c r="B62" s="46"/>
      <c r="C62" s="45"/>
      <c r="D62" s="67"/>
      <c r="E62" s="66"/>
      <c r="F62" s="66"/>
      <c r="G62" s="6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45"/>
    </row>
    <row r="63" spans="1:25" ht="15" x14ac:dyDescent="0.25">
      <c r="A63" s="46"/>
      <c r="B63" s="46" t="s">
        <v>56</v>
      </c>
      <c r="C63" s="45"/>
      <c r="D63" s="65">
        <f>[6]Summarry!$E$58</f>
        <v>182100</v>
      </c>
      <c r="E63" s="66"/>
      <c r="F63" s="66"/>
      <c r="G63" s="66"/>
      <c r="H63" s="65">
        <f>[10]Summary!H$69</f>
        <v>16175</v>
      </c>
      <c r="I63" s="65">
        <f>[10]Summary!I$69</f>
        <v>16175</v>
      </c>
      <c r="J63" s="65">
        <f>[10]Summary!J$69</f>
        <v>16175</v>
      </c>
      <c r="K63" s="67">
        <f t="shared" ref="K63:K70" si="43">SUM(H63:J63)</f>
        <v>48525</v>
      </c>
      <c r="L63" s="65">
        <f>[10]Summary!L$69</f>
        <v>16175</v>
      </c>
      <c r="M63" s="65">
        <f>[10]Summary!M$69</f>
        <v>16175</v>
      </c>
      <c r="N63" s="65">
        <f>[10]Summary!N$69</f>
        <v>16175</v>
      </c>
      <c r="O63" s="67">
        <f t="shared" ref="O63:O70" si="44">SUM(L63:N63)</f>
        <v>48525</v>
      </c>
      <c r="P63" s="65">
        <f>[10]Summary!P$69</f>
        <v>16175</v>
      </c>
      <c r="Q63" s="65">
        <f>[10]Summary!Q$69</f>
        <v>16175</v>
      </c>
      <c r="R63" s="65">
        <f>[10]Summary!R$69</f>
        <v>16175</v>
      </c>
      <c r="S63" s="67">
        <f t="shared" ref="S63:S70" si="45">SUM(P63:R63)</f>
        <v>48525</v>
      </c>
      <c r="T63" s="65">
        <f>[10]Summary!T$69</f>
        <v>16175</v>
      </c>
      <c r="U63" s="65">
        <f>[10]Summary!U$69</f>
        <v>16175</v>
      </c>
      <c r="V63" s="65">
        <f>[10]Summary!V$69</f>
        <v>16175</v>
      </c>
      <c r="W63" s="67">
        <f t="shared" ref="W63:W70" si="46">SUM(T63:V63)</f>
        <v>48525</v>
      </c>
      <c r="X63" s="45"/>
      <c r="Y63" s="47">
        <f t="shared" ref="Y63:Y72" si="47">SUM(K63,O63,S63,W63)</f>
        <v>194100</v>
      </c>
    </row>
    <row r="64" spans="1:25" ht="15" x14ac:dyDescent="0.25">
      <c r="A64" s="46"/>
      <c r="B64" s="46" t="s">
        <v>57</v>
      </c>
      <c r="C64" s="45"/>
      <c r="D64" s="65">
        <f>[6]Summarry!$E$30+[6]Summarry!$E$23</f>
        <v>50550</v>
      </c>
      <c r="E64" s="66"/>
      <c r="F64" s="66"/>
      <c r="G64" s="66"/>
      <c r="H64" s="65">
        <f>[10]Summary!H$39+[10]Summary!H$38</f>
        <v>4533.3333333333339</v>
      </c>
      <c r="I64" s="65">
        <f>[10]Summary!I$39+[10]Summary!I$38</f>
        <v>4533.3333333333339</v>
      </c>
      <c r="J64" s="65">
        <f>[10]Summary!J$39+[10]Summary!J$38</f>
        <v>4533.3333333333339</v>
      </c>
      <c r="K64" s="67">
        <f t="shared" si="43"/>
        <v>13600.000000000002</v>
      </c>
      <c r="L64" s="65">
        <f>[10]Summary!L$39+[10]Summary!L$38</f>
        <v>4533.336666666667</v>
      </c>
      <c r="M64" s="65">
        <f>[10]Summary!M$39+[10]Summary!M$38</f>
        <v>4533.336666666667</v>
      </c>
      <c r="N64" s="65">
        <f>[10]Summary!N$39+[10]Summary!N$38</f>
        <v>4533.336666666667</v>
      </c>
      <c r="O64" s="67">
        <f t="shared" si="44"/>
        <v>13600.010000000002</v>
      </c>
      <c r="P64" s="65">
        <f>[10]Summary!P$39+[10]Summary!P$38</f>
        <v>4533.336666666667</v>
      </c>
      <c r="Q64" s="65">
        <f>[10]Summary!Q$39+[10]Summary!Q$38</f>
        <v>4533.336666666667</v>
      </c>
      <c r="R64" s="65">
        <f>[10]Summary!R$39+[10]Summary!R$38</f>
        <v>4533.336666666667</v>
      </c>
      <c r="S64" s="67">
        <f t="shared" si="45"/>
        <v>13600.010000000002</v>
      </c>
      <c r="T64" s="65">
        <f>[10]Summary!T$39+[10]Summary!T$38</f>
        <v>4533.336666666667</v>
      </c>
      <c r="U64" s="65">
        <f>[10]Summary!U$39+[10]Summary!U$38</f>
        <v>4533.336666666667</v>
      </c>
      <c r="V64" s="65">
        <f>[10]Summary!V$39+[10]Summary!V$38</f>
        <v>4533.336666666667</v>
      </c>
      <c r="W64" s="67">
        <f t="shared" si="46"/>
        <v>13600.010000000002</v>
      </c>
      <c r="X64" s="45"/>
      <c r="Y64" s="47">
        <f t="shared" si="47"/>
        <v>54400.030000000006</v>
      </c>
    </row>
    <row r="65" spans="1:25" ht="15" x14ac:dyDescent="0.25">
      <c r="A65" s="46"/>
      <c r="B65" s="46" t="s">
        <v>58</v>
      </c>
      <c r="C65" s="45"/>
      <c r="D65" s="65">
        <f>[6]Summarry!$E$15+[6]Summarry!$E$16</f>
        <v>929979</v>
      </c>
      <c r="E65" s="66"/>
      <c r="F65" s="66"/>
      <c r="G65" s="66"/>
      <c r="H65" s="65">
        <f>[10]Summary!H$35+[10]Summary!H$28</f>
        <v>45644.166666666664</v>
      </c>
      <c r="I65" s="65">
        <f>[10]Summary!I$35+[10]Summary!I$28</f>
        <v>45644.166666666664</v>
      </c>
      <c r="J65" s="65">
        <f>[10]Summary!J$35+[10]Summary!J$28</f>
        <v>85644.166666666672</v>
      </c>
      <c r="K65" s="67">
        <f t="shared" si="43"/>
        <v>176932.5</v>
      </c>
      <c r="L65" s="65">
        <f>[10]Summary!L$35+[10]Summary!L$28</f>
        <v>85644.166666666672</v>
      </c>
      <c r="M65" s="65">
        <f>[10]Summary!M$35+[10]Summary!M$28</f>
        <v>85644.166666666672</v>
      </c>
      <c r="N65" s="65">
        <f>[10]Summary!N$35+[10]Summary!N$28</f>
        <v>50644.166666666664</v>
      </c>
      <c r="O65" s="67">
        <f t="shared" si="44"/>
        <v>221932.5</v>
      </c>
      <c r="P65" s="65">
        <f>[10]Summary!P$35+[10]Summary!P$28</f>
        <v>85644.166666666672</v>
      </c>
      <c r="Q65" s="65">
        <f>[10]Summary!Q$35+[10]Summary!Q$28</f>
        <v>85644.166666666672</v>
      </c>
      <c r="R65" s="65">
        <f>[10]Summary!R$35+[10]Summary!R$28</f>
        <v>85644.166666666672</v>
      </c>
      <c r="S65" s="67">
        <f t="shared" si="45"/>
        <v>256932.5</v>
      </c>
      <c r="T65" s="65">
        <f>[10]Summary!T$35+[10]Summary!T$28</f>
        <v>85644.166666666672</v>
      </c>
      <c r="U65" s="65">
        <f>[10]Summary!U$35+[10]Summary!U$28</f>
        <v>85644.166666666672</v>
      </c>
      <c r="V65" s="65">
        <f>[10]Summary!V$35+[10]Summary!V$28</f>
        <v>50644.166666666664</v>
      </c>
      <c r="W65" s="67">
        <f t="shared" si="46"/>
        <v>221932.5</v>
      </c>
      <c r="X65" s="45"/>
      <c r="Y65" s="47">
        <f t="shared" si="47"/>
        <v>877730</v>
      </c>
    </row>
    <row r="66" spans="1:25" ht="15" x14ac:dyDescent="0.25">
      <c r="A66" s="46"/>
      <c r="B66" s="46" t="s">
        <v>59</v>
      </c>
      <c r="C66" s="45"/>
      <c r="D66" s="65">
        <f>[6]Summarry!$E$63</f>
        <v>146000</v>
      </c>
      <c r="E66" s="66"/>
      <c r="F66" s="66"/>
      <c r="G66" s="66"/>
      <c r="H66" s="65">
        <f>[10]Summary!H$71</f>
        <v>73813</v>
      </c>
      <c r="I66" s="65">
        <f>[10]Summary!I$71</f>
        <v>0</v>
      </c>
      <c r="J66" s="65">
        <f>[10]Summary!J$71</f>
        <v>0</v>
      </c>
      <c r="K66" s="67">
        <f t="shared" si="43"/>
        <v>73813</v>
      </c>
      <c r="L66" s="65">
        <f>[10]Summary!L$71</f>
        <v>0</v>
      </c>
      <c r="M66" s="65">
        <f>[10]Summary!M$71</f>
        <v>0</v>
      </c>
      <c r="N66" s="65">
        <f>[10]Summary!N$71</f>
        <v>0</v>
      </c>
      <c r="O66" s="67">
        <f t="shared" si="44"/>
        <v>0</v>
      </c>
      <c r="P66" s="65">
        <f>[10]Summary!P$71</f>
        <v>73813</v>
      </c>
      <c r="Q66" s="65">
        <f>[10]Summary!Q$71</f>
        <v>0</v>
      </c>
      <c r="R66" s="65">
        <f>[10]Summary!R$71</f>
        <v>0</v>
      </c>
      <c r="S66" s="67">
        <f t="shared" si="45"/>
        <v>73813</v>
      </c>
      <c r="T66" s="65">
        <f>[10]Summary!T$71</f>
        <v>0</v>
      </c>
      <c r="U66" s="65">
        <f>[10]Summary!U$71</f>
        <v>0</v>
      </c>
      <c r="V66" s="65">
        <f>[10]Summary!V$71</f>
        <v>0</v>
      </c>
      <c r="W66" s="67">
        <f t="shared" si="46"/>
        <v>0</v>
      </c>
      <c r="X66" s="45"/>
      <c r="Y66" s="47">
        <f t="shared" si="47"/>
        <v>147626</v>
      </c>
    </row>
    <row r="67" spans="1:25" ht="15" x14ac:dyDescent="0.25">
      <c r="A67" s="46"/>
      <c r="B67" s="46" t="s">
        <v>60</v>
      </c>
      <c r="C67" s="45"/>
      <c r="D67" s="65">
        <f>[6]Summarry!$E$62</f>
        <v>400000</v>
      </c>
      <c r="E67" s="66"/>
      <c r="F67" s="66"/>
      <c r="G67" s="66"/>
      <c r="H67" s="65">
        <f>[10]Summary!H$70</f>
        <v>33333.333333333336</v>
      </c>
      <c r="I67" s="65">
        <f>[10]Summary!I$70</f>
        <v>33333.333333333336</v>
      </c>
      <c r="J67" s="65">
        <f>[10]Summary!J$70</f>
        <v>33333.333333333336</v>
      </c>
      <c r="K67" s="67">
        <f t="shared" si="43"/>
        <v>100000</v>
      </c>
      <c r="L67" s="65">
        <f>[10]Summary!L$70</f>
        <v>33333.333333333336</v>
      </c>
      <c r="M67" s="65">
        <f>[10]Summary!M$70</f>
        <v>33333.333333333336</v>
      </c>
      <c r="N67" s="65">
        <f>[10]Summary!N$70</f>
        <v>33333.333333333336</v>
      </c>
      <c r="O67" s="67">
        <f t="shared" si="44"/>
        <v>100000</v>
      </c>
      <c r="P67" s="65">
        <f>[10]Summary!P$70</f>
        <v>33333.333333333336</v>
      </c>
      <c r="Q67" s="65">
        <f>[10]Summary!Q$70</f>
        <v>33333.333333333336</v>
      </c>
      <c r="R67" s="65">
        <f>[10]Summary!R$70</f>
        <v>33333.333333333336</v>
      </c>
      <c r="S67" s="67">
        <f t="shared" si="45"/>
        <v>100000</v>
      </c>
      <c r="T67" s="65">
        <f>[10]Summary!T$70</f>
        <v>33333.333333333336</v>
      </c>
      <c r="U67" s="65">
        <f>[10]Summary!U$70</f>
        <v>33333.333333333336</v>
      </c>
      <c r="V67" s="65">
        <f>[10]Summary!V$70</f>
        <v>33333.333333333336</v>
      </c>
      <c r="W67" s="67">
        <f t="shared" si="46"/>
        <v>100000</v>
      </c>
      <c r="X67" s="45"/>
      <c r="Y67" s="47">
        <f t="shared" si="47"/>
        <v>400000</v>
      </c>
    </row>
    <row r="68" spans="1:25" ht="15" x14ac:dyDescent="0.25">
      <c r="A68" s="46"/>
      <c r="B68" s="46" t="s">
        <v>68</v>
      </c>
      <c r="C68" s="45"/>
      <c r="D68" s="65">
        <f>[6]Summarry!$E$59</f>
        <v>125000</v>
      </c>
      <c r="E68" s="66"/>
      <c r="F68" s="66"/>
      <c r="G68" s="66"/>
      <c r="H68" s="65">
        <f>[10]Summary!H$74</f>
        <v>10000</v>
      </c>
      <c r="I68" s="65">
        <f>[10]Summary!I$74</f>
        <v>10000</v>
      </c>
      <c r="J68" s="65">
        <f>[10]Summary!J$74</f>
        <v>10000</v>
      </c>
      <c r="K68" s="67">
        <f t="shared" si="43"/>
        <v>30000</v>
      </c>
      <c r="L68" s="65">
        <f>[10]Summary!L$74</f>
        <v>10000</v>
      </c>
      <c r="M68" s="65">
        <f>[10]Summary!M$74</f>
        <v>10000</v>
      </c>
      <c r="N68" s="65">
        <f>[10]Summary!N$74</f>
        <v>10000</v>
      </c>
      <c r="O68" s="67">
        <f t="shared" si="44"/>
        <v>30000</v>
      </c>
      <c r="P68" s="65">
        <f>[10]Summary!P$74</f>
        <v>10000</v>
      </c>
      <c r="Q68" s="65">
        <f>[10]Summary!Q$74</f>
        <v>10000</v>
      </c>
      <c r="R68" s="65">
        <f>[10]Summary!R$74</f>
        <v>10000</v>
      </c>
      <c r="S68" s="67">
        <f t="shared" si="45"/>
        <v>30000</v>
      </c>
      <c r="T68" s="65">
        <f>[10]Summary!T$74</f>
        <v>10000</v>
      </c>
      <c r="U68" s="65">
        <f>[10]Summary!U$74</f>
        <v>10000</v>
      </c>
      <c r="V68" s="65">
        <f>[10]Summary!V$74</f>
        <v>10000</v>
      </c>
      <c r="W68" s="67">
        <f t="shared" si="46"/>
        <v>30000</v>
      </c>
      <c r="X68" s="45"/>
      <c r="Y68" s="47">
        <f t="shared" si="47"/>
        <v>120000</v>
      </c>
    </row>
    <row r="69" spans="1:25" ht="15" x14ac:dyDescent="0.25">
      <c r="A69" s="46"/>
      <c r="B69" s="46" t="s">
        <v>61</v>
      </c>
      <c r="C69" s="45"/>
      <c r="D69" s="65">
        <f>794814-403789</f>
        <v>391025</v>
      </c>
      <c r="E69" s="66"/>
      <c r="F69" s="66"/>
      <c r="G69" s="66"/>
      <c r="H69" s="65">
        <v>26875</v>
      </c>
      <c r="I69" s="65">
        <v>56875</v>
      </c>
      <c r="J69" s="65">
        <v>11875</v>
      </c>
      <c r="K69" s="67">
        <f t="shared" si="43"/>
        <v>95625</v>
      </c>
      <c r="L69" s="65">
        <v>19375</v>
      </c>
      <c r="M69" s="65">
        <v>19375</v>
      </c>
      <c r="N69" s="65">
        <v>12375</v>
      </c>
      <c r="O69" s="67">
        <f t="shared" si="44"/>
        <v>51125</v>
      </c>
      <c r="P69" s="65">
        <v>12375</v>
      </c>
      <c r="Q69" s="65">
        <v>31375</v>
      </c>
      <c r="R69" s="65">
        <v>33875</v>
      </c>
      <c r="S69" s="67">
        <f t="shared" si="45"/>
        <v>77625</v>
      </c>
      <c r="T69" s="65">
        <v>53875</v>
      </c>
      <c r="U69" s="65">
        <v>28375</v>
      </c>
      <c r="V69" s="65">
        <v>8875</v>
      </c>
      <c r="W69" s="67">
        <f t="shared" si="46"/>
        <v>91125</v>
      </c>
      <c r="X69" s="45"/>
      <c r="Y69" s="48">
        <f t="shared" si="47"/>
        <v>315500</v>
      </c>
    </row>
    <row r="70" spans="1:25" ht="15" x14ac:dyDescent="0.25">
      <c r="A70" s="46"/>
      <c r="B70" s="69" t="s">
        <v>62</v>
      </c>
      <c r="C70" s="45"/>
      <c r="D70" s="120">
        <f>SUM(D63:D69)</f>
        <v>2224654</v>
      </c>
      <c r="E70" s="58"/>
      <c r="F70" s="58"/>
      <c r="G70" s="58"/>
      <c r="H70" s="70">
        <f>SUM(H63:H69)</f>
        <v>210373.83333333334</v>
      </c>
      <c r="I70" s="70">
        <f>SUM(I63:I69)</f>
        <v>166560.83333333334</v>
      </c>
      <c r="J70" s="70">
        <f>SUM(J63:J69)</f>
        <v>161560.83333333334</v>
      </c>
      <c r="K70" s="70">
        <f t="shared" si="43"/>
        <v>538495.5</v>
      </c>
      <c r="L70" s="70">
        <f>SUM(L63:L69)</f>
        <v>169060.83666666667</v>
      </c>
      <c r="M70" s="70">
        <f>SUM(M63:M69)</f>
        <v>169060.83666666667</v>
      </c>
      <c r="N70" s="70">
        <f>SUM(N63:N69)</f>
        <v>127060.83666666667</v>
      </c>
      <c r="O70" s="70">
        <f t="shared" si="44"/>
        <v>465182.51</v>
      </c>
      <c r="P70" s="70">
        <f>SUM(P63:P69)</f>
        <v>235873.8366666667</v>
      </c>
      <c r="Q70" s="70">
        <f>SUM(Q63:Q69)</f>
        <v>181060.83666666667</v>
      </c>
      <c r="R70" s="70">
        <f>SUM(R63:R69)</f>
        <v>183560.83666666667</v>
      </c>
      <c r="S70" s="70">
        <f t="shared" si="45"/>
        <v>600495.51</v>
      </c>
      <c r="T70" s="70">
        <f>SUM(T63:T69)</f>
        <v>203560.83666666667</v>
      </c>
      <c r="U70" s="70">
        <f>SUM(U63:U69)</f>
        <v>178060.83666666667</v>
      </c>
      <c r="V70" s="70">
        <f>SUM(V63:V69)</f>
        <v>123560.83666666667</v>
      </c>
      <c r="W70" s="70">
        <f t="shared" si="46"/>
        <v>505182.51</v>
      </c>
      <c r="X70" s="45"/>
      <c r="Y70" s="48">
        <f t="shared" si="47"/>
        <v>2109356.0300000003</v>
      </c>
    </row>
    <row r="71" spans="1:25" ht="15" x14ac:dyDescent="0.25">
      <c r="A71" s="46"/>
      <c r="B71" s="56" t="s">
        <v>63</v>
      </c>
      <c r="C71" s="45"/>
      <c r="D71" s="117">
        <f>D70+D60+D50+D42+D33</f>
        <v>13533848.113333333</v>
      </c>
      <c r="E71" s="58"/>
      <c r="F71" s="58"/>
      <c r="G71" s="58"/>
      <c r="H71" s="57">
        <f t="shared" ref="H71:W71" si="48">H70+H60+H50+H42+H33</f>
        <v>1189334.9490570261</v>
      </c>
      <c r="I71" s="57">
        <f t="shared" si="48"/>
        <v>1105021.9490570261</v>
      </c>
      <c r="J71" s="57">
        <f t="shared" si="48"/>
        <v>1112199.7268348038</v>
      </c>
      <c r="K71" s="57">
        <f t="shared" si="48"/>
        <v>3406556.6249488555</v>
      </c>
      <c r="L71" s="57">
        <f t="shared" si="48"/>
        <v>1124324.730168137</v>
      </c>
      <c r="M71" s="57">
        <f t="shared" si="48"/>
        <v>1119699.730168137</v>
      </c>
      <c r="N71" s="57">
        <f t="shared" si="48"/>
        <v>1111199.730168137</v>
      </c>
      <c r="O71" s="57">
        <f t="shared" si="48"/>
        <v>3355224.1905044112</v>
      </c>
      <c r="P71" s="57">
        <f t="shared" si="48"/>
        <v>1199637.7301681372</v>
      </c>
      <c r="Q71" s="57">
        <f t="shared" si="48"/>
        <v>1160199.730168137</v>
      </c>
      <c r="R71" s="57">
        <f t="shared" si="48"/>
        <v>1144199.730168137</v>
      </c>
      <c r="S71" s="57">
        <f t="shared" si="48"/>
        <v>3504037.1905044112</v>
      </c>
      <c r="T71" s="57">
        <f t="shared" si="48"/>
        <v>1165324.730168137</v>
      </c>
      <c r="U71" s="57">
        <f t="shared" si="48"/>
        <v>1153199.730168137</v>
      </c>
      <c r="V71" s="57">
        <f t="shared" si="48"/>
        <v>1078046.9523903592</v>
      </c>
      <c r="W71" s="71">
        <f t="shared" si="48"/>
        <v>3396571.4127266333</v>
      </c>
      <c r="X71" s="45"/>
      <c r="Y71" s="48">
        <f t="shared" si="47"/>
        <v>13662389.418684311</v>
      </c>
    </row>
    <row r="72" spans="1:25" ht="12.75" customHeight="1" x14ac:dyDescent="0.25">
      <c r="A72" s="59" t="s">
        <v>64</v>
      </c>
      <c r="B72" s="56"/>
      <c r="C72" s="45"/>
      <c r="D72" s="117">
        <f>D15-D71</f>
        <v>1353789.1828598659</v>
      </c>
      <c r="E72" s="58"/>
      <c r="F72" s="58"/>
      <c r="G72" s="58"/>
      <c r="H72" s="57">
        <f t="shared" ref="H72:W72" si="49">H15-H71</f>
        <v>36592.442609640537</v>
      </c>
      <c r="I72" s="57">
        <f t="shared" si="49"/>
        <v>120905.44260964054</v>
      </c>
      <c r="J72" s="57">
        <f t="shared" si="49"/>
        <v>137060.99816519604</v>
      </c>
      <c r="K72" s="57">
        <f t="shared" si="49"/>
        <v>294558.88338447735</v>
      </c>
      <c r="L72" s="57">
        <f t="shared" si="49"/>
        <v>134935.99483186286</v>
      </c>
      <c r="M72" s="57">
        <f t="shared" si="49"/>
        <v>139560.99483186286</v>
      </c>
      <c r="N72" s="57">
        <f t="shared" si="49"/>
        <v>148060.99483186286</v>
      </c>
      <c r="O72" s="57">
        <f t="shared" si="49"/>
        <v>422557.98449558858</v>
      </c>
      <c r="P72" s="57">
        <f t="shared" si="49"/>
        <v>69622.994831862627</v>
      </c>
      <c r="Q72" s="57">
        <f t="shared" si="49"/>
        <v>109060.99483186286</v>
      </c>
      <c r="R72" s="57">
        <f t="shared" si="49"/>
        <v>125060.99483186286</v>
      </c>
      <c r="S72" s="57">
        <f t="shared" si="49"/>
        <v>303744.98449558858</v>
      </c>
      <c r="T72" s="57">
        <f t="shared" si="49"/>
        <v>113935.99483186286</v>
      </c>
      <c r="U72" s="57">
        <f t="shared" si="49"/>
        <v>126060.99483186286</v>
      </c>
      <c r="V72" s="57">
        <f t="shared" si="49"/>
        <v>177880.43927630736</v>
      </c>
      <c r="W72" s="57">
        <f t="shared" si="49"/>
        <v>417877.42894003307</v>
      </c>
      <c r="X72" s="45"/>
      <c r="Y72" s="47">
        <f t="shared" si="47"/>
        <v>1438739.2813156876</v>
      </c>
    </row>
    <row r="73" spans="1:25" ht="12.75" customHeight="1" x14ac:dyDescent="0.25">
      <c r="A73" s="59"/>
      <c r="B73" s="53"/>
      <c r="C73" s="45"/>
      <c r="D73" s="121"/>
      <c r="E73" s="58"/>
      <c r="F73" s="58"/>
      <c r="G73" s="58"/>
      <c r="H73" s="72"/>
      <c r="I73" s="72"/>
      <c r="J73" s="72"/>
      <c r="K73" s="58"/>
      <c r="L73" s="72"/>
      <c r="M73" s="72"/>
      <c r="N73" s="72"/>
      <c r="O73" s="58"/>
      <c r="P73" s="72"/>
      <c r="Q73" s="72"/>
      <c r="R73" s="72"/>
      <c r="S73" s="58"/>
      <c r="T73" s="72"/>
      <c r="U73" s="72"/>
      <c r="V73" s="72"/>
      <c r="W73" s="58"/>
      <c r="X73" s="45"/>
    </row>
    <row r="74" spans="1:25" ht="12.75" customHeight="1" x14ac:dyDescent="0.25">
      <c r="A74" s="46"/>
      <c r="B74" s="46" t="s">
        <v>65</v>
      </c>
      <c r="C74" s="45"/>
      <c r="D74" s="65">
        <f>[6]Summarry!$E$108</f>
        <v>950000</v>
      </c>
      <c r="E74" s="66"/>
      <c r="F74" s="66"/>
      <c r="G74" s="66"/>
      <c r="H74" s="65">
        <f>[10]Summary!H$78</f>
        <v>77000</v>
      </c>
      <c r="I74" s="65">
        <f>[10]Summary!I$78</f>
        <v>77000</v>
      </c>
      <c r="J74" s="65">
        <f>[10]Summary!J$78</f>
        <v>77000</v>
      </c>
      <c r="K74" s="67">
        <f t="shared" ref="K74" si="50">SUM(H74:J74)</f>
        <v>231000</v>
      </c>
      <c r="L74" s="65">
        <f>[10]Summary!L$78</f>
        <v>77000</v>
      </c>
      <c r="M74" s="65">
        <f>[10]Summary!M$78</f>
        <v>77000</v>
      </c>
      <c r="N74" s="65">
        <f>[10]Summary!N$78</f>
        <v>77000</v>
      </c>
      <c r="O74" s="67">
        <f t="shared" ref="O74" si="51">SUM(L74:N74)</f>
        <v>231000</v>
      </c>
      <c r="P74" s="65">
        <f>[10]Summary!P$78</f>
        <v>77000</v>
      </c>
      <c r="Q74" s="65">
        <f>[10]Summary!Q$78</f>
        <v>77000</v>
      </c>
      <c r="R74" s="65">
        <f>[10]Summary!R$78</f>
        <v>77000</v>
      </c>
      <c r="S74" s="67">
        <f t="shared" ref="S74" si="52">SUM(P74:R74)</f>
        <v>231000</v>
      </c>
      <c r="T74" s="65">
        <f>[10]Summary!T$78</f>
        <v>77000</v>
      </c>
      <c r="U74" s="65">
        <f>[10]Summary!U$78</f>
        <v>77000</v>
      </c>
      <c r="V74" s="65">
        <f>[10]Summary!V$78</f>
        <v>77000</v>
      </c>
      <c r="W74" s="67">
        <f t="shared" ref="W74" si="53">SUM(T74:V74)</f>
        <v>231000</v>
      </c>
      <c r="X74" s="45"/>
      <c r="Y74" s="48">
        <f t="shared" ref="Y74:Y75" si="54">SUM(K74,O74,S74,W74)</f>
        <v>924000</v>
      </c>
    </row>
    <row r="75" spans="1:25" ht="15" x14ac:dyDescent="0.25">
      <c r="A75" s="59" t="s">
        <v>66</v>
      </c>
      <c r="B75" s="56"/>
      <c r="C75" s="45"/>
      <c r="D75" s="117">
        <f>D72-D74</f>
        <v>403789.18285986595</v>
      </c>
      <c r="E75" s="106"/>
      <c r="F75" s="106"/>
      <c r="G75" s="106"/>
      <c r="H75" s="105">
        <f t="shared" ref="H75:W75" si="55">H72-H74</f>
        <v>-40407.557390359463</v>
      </c>
      <c r="I75" s="105">
        <f t="shared" si="55"/>
        <v>43905.442609640537</v>
      </c>
      <c r="J75" s="105">
        <f t="shared" si="55"/>
        <v>60060.998165196041</v>
      </c>
      <c r="K75" s="105">
        <f t="shared" si="55"/>
        <v>63558.883384477347</v>
      </c>
      <c r="L75" s="105">
        <f t="shared" si="55"/>
        <v>57935.994831862859</v>
      </c>
      <c r="M75" s="105">
        <f t="shared" si="55"/>
        <v>62560.994831862859</v>
      </c>
      <c r="N75" s="105">
        <f t="shared" si="55"/>
        <v>71060.994831862859</v>
      </c>
      <c r="O75" s="105">
        <f t="shared" si="55"/>
        <v>191557.98449558858</v>
      </c>
      <c r="P75" s="105">
        <f t="shared" si="55"/>
        <v>-7377.0051681373734</v>
      </c>
      <c r="Q75" s="105">
        <f t="shared" si="55"/>
        <v>32060.994831862859</v>
      </c>
      <c r="R75" s="105">
        <f t="shared" si="55"/>
        <v>48060.994831862859</v>
      </c>
      <c r="S75" s="105">
        <f t="shared" si="55"/>
        <v>72744.984495588578</v>
      </c>
      <c r="T75" s="105">
        <f t="shared" si="55"/>
        <v>36935.994831862859</v>
      </c>
      <c r="U75" s="105">
        <f t="shared" si="55"/>
        <v>49060.994831862859</v>
      </c>
      <c r="V75" s="105">
        <f t="shared" si="55"/>
        <v>100880.43927630736</v>
      </c>
      <c r="W75" s="105">
        <f t="shared" si="55"/>
        <v>186877.42894003307</v>
      </c>
      <c r="X75" s="107"/>
      <c r="Y75" s="108">
        <f t="shared" si="54"/>
        <v>514739.28131568758</v>
      </c>
    </row>
  </sheetData>
  <pageMargins left="0.75" right="0.35" top="0.5" bottom="0.5" header="0.5" footer="0.5"/>
  <pageSetup scale="31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H18" sqref="H18"/>
    </sheetView>
  </sheetViews>
  <sheetFormatPr defaultColWidth="9.140625" defaultRowHeight="12.75" customHeight="1" x14ac:dyDescent="0.2"/>
  <cols>
    <col min="1" max="1" width="1.85546875" style="43" customWidth="1"/>
    <col min="2" max="2" width="30.42578125" style="43" customWidth="1"/>
    <col min="3" max="3" width="2.85546875" style="43" customWidth="1"/>
    <col min="4" max="4" width="10.7109375" style="43" customWidth="1"/>
    <col min="5" max="5" width="2.85546875" style="2" customWidth="1"/>
    <col min="6" max="21" width="10.7109375" style="43" customWidth="1"/>
    <col min="22" max="22" width="2.7109375" style="43" customWidth="1"/>
    <col min="23" max="23" width="9.7109375" style="43" bestFit="1" customWidth="1"/>
    <col min="24" max="24" width="11.140625" style="43" customWidth="1"/>
    <col min="25" max="25" width="14.42578125" style="43" customWidth="1"/>
    <col min="26" max="16384" width="9.140625" style="43"/>
  </cols>
  <sheetData>
    <row r="1" spans="1:27" ht="12.75" customHeight="1" x14ac:dyDescent="0.2">
      <c r="A1" s="62" t="str">
        <f>'Cover Sheet'!A2</f>
        <v>The SEED School of Washignton DC</v>
      </c>
    </row>
    <row r="2" spans="1:27" x14ac:dyDescent="0.2">
      <c r="A2" s="43" t="str">
        <f>'Cover Sheet'!A8&amp;" "&amp;'Cover Sheet'!$A$9&amp;" Financials"</f>
        <v>2017 7/1/16 to 6/30/17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7"/>
    </row>
    <row r="3" spans="1:27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7" x14ac:dyDescent="0.2">
      <c r="A4" s="2"/>
      <c r="B4" s="2"/>
      <c r="C4" s="45"/>
      <c r="D4" s="49" t="s">
        <v>182</v>
      </c>
      <c r="E4" s="50"/>
      <c r="F4" s="49" t="s">
        <v>170</v>
      </c>
      <c r="G4" s="49" t="s">
        <v>171</v>
      </c>
      <c r="H4" s="49" t="s">
        <v>172</v>
      </c>
      <c r="I4" s="49" t="s">
        <v>113</v>
      </c>
      <c r="J4" s="49" t="s">
        <v>173</v>
      </c>
      <c r="K4" s="49" t="s">
        <v>174</v>
      </c>
      <c r="L4" s="49" t="s">
        <v>175</v>
      </c>
      <c r="M4" s="49" t="s">
        <v>114</v>
      </c>
      <c r="N4" s="49" t="s">
        <v>176</v>
      </c>
      <c r="O4" s="49" t="s">
        <v>177</v>
      </c>
      <c r="P4" s="49" t="s">
        <v>178</v>
      </c>
      <c r="Q4" s="49" t="s">
        <v>115</v>
      </c>
      <c r="R4" s="49" t="s">
        <v>179</v>
      </c>
      <c r="S4" s="49" t="s">
        <v>180</v>
      </c>
      <c r="T4" s="49" t="s">
        <v>181</v>
      </c>
      <c r="U4" s="49" t="s">
        <v>116</v>
      </c>
      <c r="V4" s="45"/>
      <c r="W4" s="78"/>
      <c r="X4" s="79" t="s">
        <v>0</v>
      </c>
      <c r="Y4" s="78"/>
    </row>
    <row r="5" spans="1:27" x14ac:dyDescent="0.2">
      <c r="B5" s="2"/>
      <c r="C5" s="45"/>
      <c r="D5" s="51" t="s">
        <v>67</v>
      </c>
      <c r="E5" s="52"/>
      <c r="F5" s="51" t="s">
        <v>67</v>
      </c>
      <c r="G5" s="51" t="s">
        <v>67</v>
      </c>
      <c r="H5" s="51" t="s">
        <v>67</v>
      </c>
      <c r="I5" s="51" t="s">
        <v>67</v>
      </c>
      <c r="J5" s="51" t="s">
        <v>67</v>
      </c>
      <c r="K5" s="51" t="s">
        <v>67</v>
      </c>
      <c r="L5" s="51" t="s">
        <v>67</v>
      </c>
      <c r="M5" s="51" t="s">
        <v>67</v>
      </c>
      <c r="N5" s="51" t="s">
        <v>67</v>
      </c>
      <c r="O5" s="51" t="s">
        <v>67</v>
      </c>
      <c r="P5" s="51" t="s">
        <v>67</v>
      </c>
      <c r="Q5" s="51" t="s">
        <v>67</v>
      </c>
      <c r="R5" s="51" t="s">
        <v>67</v>
      </c>
      <c r="S5" s="51" t="s">
        <v>67</v>
      </c>
      <c r="T5" s="51" t="s">
        <v>67</v>
      </c>
      <c r="U5" s="51" t="s">
        <v>67</v>
      </c>
      <c r="V5" s="45"/>
      <c r="W5" s="51" t="s">
        <v>1</v>
      </c>
      <c r="X5" s="51" t="s">
        <v>2</v>
      </c>
      <c r="Y5" s="51" t="s">
        <v>3</v>
      </c>
    </row>
    <row r="6" spans="1:27" x14ac:dyDescent="0.2">
      <c r="A6" s="53" t="s">
        <v>4</v>
      </c>
      <c r="B6" s="2"/>
      <c r="C6" s="45"/>
      <c r="V6" s="45"/>
      <c r="W6" s="52"/>
      <c r="X6" s="52"/>
      <c r="Y6" s="52"/>
    </row>
    <row r="7" spans="1:27" x14ac:dyDescent="0.2">
      <c r="A7" s="46"/>
      <c r="B7" s="46" t="s">
        <v>5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14293128.699999999</v>
      </c>
      <c r="Y7" s="67">
        <f>W7-X7</f>
        <v>-14293128.699999999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3573282.1749999998</v>
      </c>
    </row>
    <row r="8" spans="1:27" x14ac:dyDescent="0.2">
      <c r="A8" s="46"/>
      <c r="B8" s="46" t="s">
        <v>7</v>
      </c>
      <c r="C8" s="45"/>
      <c r="D8" s="54"/>
      <c r="E8" s="55"/>
      <c r="F8" s="54"/>
      <c r="G8" s="54"/>
      <c r="H8" s="54"/>
      <c r="I8" s="55">
        <f t="shared" ref="I8:I14" si="0">SUM(F8:H8)</f>
        <v>0</v>
      </c>
      <c r="J8" s="54"/>
      <c r="K8" s="54"/>
      <c r="L8" s="54"/>
      <c r="M8" s="55">
        <f t="shared" ref="M8:M14" si="1">SUM(J8:L8)</f>
        <v>0</v>
      </c>
      <c r="N8" s="54"/>
      <c r="O8" s="54"/>
      <c r="P8" s="54"/>
      <c r="Q8" s="55">
        <f t="shared" ref="Q8:Q14" si="2">SUM(N8:P8)</f>
        <v>0</v>
      </c>
      <c r="R8" s="54"/>
      <c r="S8" s="54"/>
      <c r="T8" s="54"/>
      <c r="U8" s="55">
        <f t="shared" ref="U8:U14" si="3">SUM(R8:T8)</f>
        <v>0</v>
      </c>
      <c r="V8" s="45"/>
      <c r="W8" s="55">
        <f t="shared" ref="W8:W13" si="4">SUM(I8,M8,Q8,U8)</f>
        <v>0</v>
      </c>
      <c r="X8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0</v>
      </c>
      <c r="Y8" s="67">
        <f t="shared" ref="Y8:Y14" si="5">W8-X8</f>
        <v>0</v>
      </c>
    </row>
    <row r="9" spans="1:27" x14ac:dyDescent="0.2">
      <c r="A9" s="46"/>
      <c r="B9" s="46" t="s">
        <v>8</v>
      </c>
      <c r="C9" s="45"/>
      <c r="D9" s="54"/>
      <c r="E9" s="55"/>
      <c r="F9" s="54"/>
      <c r="G9" s="54"/>
      <c r="H9" s="54"/>
      <c r="I9" s="55">
        <f t="shared" si="0"/>
        <v>0</v>
      </c>
      <c r="J9" s="54"/>
      <c r="K9" s="54"/>
      <c r="L9" s="54"/>
      <c r="M9" s="55">
        <f t="shared" si="1"/>
        <v>0</v>
      </c>
      <c r="N9" s="54"/>
      <c r="O9" s="54"/>
      <c r="P9" s="54"/>
      <c r="Q9" s="55">
        <f t="shared" si="2"/>
        <v>0</v>
      </c>
      <c r="R9" s="54"/>
      <c r="S9" s="54"/>
      <c r="T9" s="54"/>
      <c r="U9" s="55">
        <f t="shared" si="3"/>
        <v>0</v>
      </c>
      <c r="V9" s="45"/>
      <c r="W9" s="55">
        <f t="shared" si="4"/>
        <v>0</v>
      </c>
      <c r="X9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450000.00000000006</v>
      </c>
      <c r="Y9" s="67">
        <f t="shared" si="5"/>
        <v>-450000.00000000006</v>
      </c>
    </row>
    <row r="10" spans="1:27" x14ac:dyDescent="0.2">
      <c r="A10" s="46"/>
      <c r="B10" s="46" t="s">
        <v>9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0" s="67">
        <f t="shared" si="5"/>
        <v>0</v>
      </c>
    </row>
    <row r="11" spans="1:27" x14ac:dyDescent="0.2">
      <c r="A11" s="46"/>
      <c r="B11" s="46" t="s">
        <v>10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300000</v>
      </c>
      <c r="Y11" s="67">
        <f t="shared" si="5"/>
        <v>-300000</v>
      </c>
    </row>
    <row r="12" spans="1:27" x14ac:dyDescent="0.2">
      <c r="A12" s="46"/>
      <c r="B12" s="46" t="s">
        <v>11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67">
        <f t="shared" si="5"/>
        <v>0</v>
      </c>
    </row>
    <row r="13" spans="1:27" x14ac:dyDescent="0.2">
      <c r="A13" s="46"/>
      <c r="B13" s="46" t="s">
        <v>12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58000</v>
      </c>
      <c r="Y13" s="67">
        <f t="shared" si="5"/>
        <v>-58000</v>
      </c>
    </row>
    <row r="14" spans="1:27" x14ac:dyDescent="0.2">
      <c r="A14" s="46"/>
      <c r="B14" s="56" t="s">
        <v>13</v>
      </c>
      <c r="C14" s="45"/>
      <c r="D14" s="57">
        <f>SUM(D7:D13)</f>
        <v>0</v>
      </c>
      <c r="E14" s="58"/>
      <c r="F14" s="57">
        <f>SUM(F7:F13)</f>
        <v>0</v>
      </c>
      <c r="G14" s="57">
        <f>SUM(G7:G13)</f>
        <v>0</v>
      </c>
      <c r="H14" s="57">
        <f>SUM(H7:H13)</f>
        <v>0</v>
      </c>
      <c r="I14" s="57">
        <f t="shared" si="0"/>
        <v>0</v>
      </c>
      <c r="J14" s="57">
        <f>SUM(J7:J13)</f>
        <v>0</v>
      </c>
      <c r="K14" s="57">
        <f>SUM(K7:K13)</f>
        <v>0</v>
      </c>
      <c r="L14" s="57">
        <f>SUM(L7:L13)</f>
        <v>0</v>
      </c>
      <c r="M14" s="57">
        <f t="shared" si="1"/>
        <v>0</v>
      </c>
      <c r="N14" s="57">
        <f>SUM(N7:N13)</f>
        <v>0</v>
      </c>
      <c r="O14" s="57">
        <f>SUM(O7:O13)</f>
        <v>0</v>
      </c>
      <c r="P14" s="57">
        <f>SUM(P7:P13)</f>
        <v>0</v>
      </c>
      <c r="Q14" s="57">
        <f t="shared" si="2"/>
        <v>0</v>
      </c>
      <c r="R14" s="57">
        <f>SUM(R7:R13)</f>
        <v>0</v>
      </c>
      <c r="S14" s="57">
        <f>SUM(S7:S13)</f>
        <v>0</v>
      </c>
      <c r="T14" s="57">
        <f>SUM(T7:T13)</f>
        <v>0</v>
      </c>
      <c r="U14" s="57">
        <f t="shared" si="3"/>
        <v>0</v>
      </c>
      <c r="V14" s="45"/>
      <c r="W14" s="57">
        <f>SUM(W7:W13)</f>
        <v>0</v>
      </c>
      <c r="X14" s="57">
        <f>SUM(X7:X13)</f>
        <v>15101128.699999999</v>
      </c>
      <c r="Y14" s="57">
        <f t="shared" si="5"/>
        <v>-15101128.699999999</v>
      </c>
    </row>
    <row r="15" spans="1:27" x14ac:dyDescent="0.2">
      <c r="A15" s="46"/>
      <c r="B15" s="59"/>
      <c r="C15" s="45"/>
      <c r="D15" s="60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5"/>
      <c r="W15" s="60"/>
      <c r="X15" s="60"/>
      <c r="Y15" s="60"/>
    </row>
    <row r="16" spans="1:27" x14ac:dyDescent="0.2">
      <c r="A16" s="62" t="s">
        <v>14</v>
      </c>
      <c r="B16" s="2"/>
      <c r="C16" s="4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45"/>
      <c r="W16" s="63"/>
      <c r="X16" s="63"/>
      <c r="Y16" s="63"/>
    </row>
    <row r="17" spans="1:25" ht="13.5" x14ac:dyDescent="0.25">
      <c r="A17" s="64" t="s">
        <v>15</v>
      </c>
      <c r="B17" s="2"/>
      <c r="C17" s="45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5"/>
      <c r="W17" s="2"/>
      <c r="X17" s="2"/>
      <c r="Y17" s="2"/>
    </row>
    <row r="18" spans="1:25" x14ac:dyDescent="0.2">
      <c r="A18" s="46"/>
      <c r="B18" s="2" t="s">
        <v>16</v>
      </c>
      <c r="C18" s="45"/>
      <c r="D18" s="65"/>
      <c r="E18" s="66"/>
      <c r="F18" s="65"/>
      <c r="G18" s="65"/>
      <c r="H18" s="65"/>
      <c r="I18" s="67">
        <f t="shared" ref="I18:I32" si="6">SUM(F18:H18)</f>
        <v>0</v>
      </c>
      <c r="J18" s="65"/>
      <c r="K18" s="65"/>
      <c r="L18" s="65"/>
      <c r="M18" s="67">
        <f t="shared" ref="M18:M32" si="7">SUM(J18:L18)</f>
        <v>0</v>
      </c>
      <c r="N18" s="65"/>
      <c r="O18" s="65"/>
      <c r="P18" s="65"/>
      <c r="Q18" s="67">
        <f t="shared" ref="Q18:Q32" si="8">SUM(N18:P18)</f>
        <v>0</v>
      </c>
      <c r="R18" s="65"/>
      <c r="S18" s="65"/>
      <c r="T18" s="65"/>
      <c r="U18" s="67">
        <f t="shared" ref="U18:U32" si="9">SUM(R18:T18)</f>
        <v>0</v>
      </c>
      <c r="V18" s="45"/>
      <c r="W18" s="55">
        <f t="shared" ref="W18:W31" si="10">SUM(I18,M18,Q18,U18)</f>
        <v>0</v>
      </c>
      <c r="X18" s="67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454270.16320000001</v>
      </c>
      <c r="Y18" s="67">
        <f>X18-W18</f>
        <v>454270.16320000001</v>
      </c>
    </row>
    <row r="19" spans="1:25" x14ac:dyDescent="0.2">
      <c r="A19" s="46"/>
      <c r="B19" s="2" t="s">
        <v>17</v>
      </c>
      <c r="C19" s="45"/>
      <c r="D19" s="65"/>
      <c r="E19" s="66"/>
      <c r="F19" s="65"/>
      <c r="G19" s="65"/>
      <c r="H19" s="65"/>
      <c r="I19" s="67">
        <f t="shared" si="6"/>
        <v>0</v>
      </c>
      <c r="J19" s="65"/>
      <c r="K19" s="65"/>
      <c r="L19" s="65"/>
      <c r="M19" s="67">
        <f t="shared" si="7"/>
        <v>0</v>
      </c>
      <c r="N19" s="65"/>
      <c r="O19" s="65"/>
      <c r="P19" s="65"/>
      <c r="Q19" s="67">
        <f t="shared" si="8"/>
        <v>0</v>
      </c>
      <c r="R19" s="65"/>
      <c r="S19" s="65"/>
      <c r="T19" s="65"/>
      <c r="U19" s="67">
        <f t="shared" si="9"/>
        <v>0</v>
      </c>
      <c r="V19" s="45"/>
      <c r="W19" s="55">
        <f t="shared" si="10"/>
        <v>0</v>
      </c>
      <c r="X19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3551657.0892000003</v>
      </c>
      <c r="Y19" s="67">
        <f t="shared" ref="Y19:Y31" si="11">X19-W19</f>
        <v>3551657.0892000003</v>
      </c>
    </row>
    <row r="20" spans="1:25" x14ac:dyDescent="0.2">
      <c r="A20" s="46"/>
      <c r="B20" s="2" t="s">
        <v>18</v>
      </c>
      <c r="C20" s="45"/>
      <c r="D20" s="65"/>
      <c r="E20" s="66"/>
      <c r="F20" s="65"/>
      <c r="G20" s="65"/>
      <c r="H20" s="65"/>
      <c r="I20" s="67">
        <f t="shared" si="6"/>
        <v>0</v>
      </c>
      <c r="J20" s="65"/>
      <c r="K20" s="65"/>
      <c r="L20" s="65"/>
      <c r="M20" s="67">
        <f t="shared" si="7"/>
        <v>0</v>
      </c>
      <c r="N20" s="65"/>
      <c r="O20" s="65"/>
      <c r="P20" s="65"/>
      <c r="Q20" s="67">
        <f t="shared" si="8"/>
        <v>0</v>
      </c>
      <c r="R20" s="65"/>
      <c r="S20" s="65"/>
      <c r="T20" s="65"/>
      <c r="U20" s="67">
        <f t="shared" si="9"/>
        <v>0</v>
      </c>
      <c r="V20" s="45"/>
      <c r="W20" s="55">
        <f t="shared" si="10"/>
        <v>0</v>
      </c>
      <c r="X20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557282.7472000001</v>
      </c>
      <c r="Y20" s="67">
        <f t="shared" si="11"/>
        <v>557282.7472000001</v>
      </c>
    </row>
    <row r="21" spans="1:25" x14ac:dyDescent="0.2">
      <c r="A21" s="46"/>
      <c r="B21" s="2" t="s">
        <v>19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80000</v>
      </c>
      <c r="Y21" s="67">
        <f t="shared" si="11"/>
        <v>80000</v>
      </c>
    </row>
    <row r="22" spans="1:25" x14ac:dyDescent="0.2">
      <c r="A22" s="46"/>
      <c r="B22" s="2" t="s">
        <v>20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89000</v>
      </c>
      <c r="Y22" s="67">
        <f t="shared" si="11"/>
        <v>89000</v>
      </c>
    </row>
    <row r="23" spans="1:25" x14ac:dyDescent="0.2">
      <c r="A23" s="46"/>
      <c r="B23" s="2" t="s">
        <v>21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1731621.3552000001</v>
      </c>
      <c r="Y23" s="67">
        <f t="shared" si="11"/>
        <v>1731621.3552000001</v>
      </c>
    </row>
    <row r="24" spans="1:25" x14ac:dyDescent="0.2">
      <c r="A24" s="46"/>
      <c r="B24" s="2" t="s">
        <v>22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4" s="67">
        <f t="shared" si="11"/>
        <v>0</v>
      </c>
    </row>
    <row r="25" spans="1:25" x14ac:dyDescent="0.2">
      <c r="A25" s="46"/>
      <c r="B25" s="2" t="s">
        <v>23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1182683.1047999992</v>
      </c>
      <c r="Y25" s="67">
        <f t="shared" si="11"/>
        <v>1182683.1047999992</v>
      </c>
    </row>
    <row r="26" spans="1:25" x14ac:dyDescent="0.2">
      <c r="A26" s="46"/>
      <c r="B26" s="2" t="s">
        <v>24</v>
      </c>
      <c r="C26" s="45"/>
      <c r="D26" s="65"/>
      <c r="E26" s="66"/>
      <c r="F26" s="65"/>
      <c r="G26" s="65"/>
      <c r="H26" s="65"/>
      <c r="I26" s="67">
        <f t="shared" si="6"/>
        <v>0</v>
      </c>
      <c r="J26" s="65"/>
      <c r="K26" s="65"/>
      <c r="L26" s="65"/>
      <c r="M26" s="67">
        <f t="shared" si="7"/>
        <v>0</v>
      </c>
      <c r="N26" s="65"/>
      <c r="O26" s="65"/>
      <c r="P26" s="65"/>
      <c r="Q26" s="67">
        <f t="shared" si="8"/>
        <v>0</v>
      </c>
      <c r="R26" s="65"/>
      <c r="S26" s="65"/>
      <c r="T26" s="65"/>
      <c r="U26" s="67">
        <f t="shared" si="9"/>
        <v>0</v>
      </c>
      <c r="V26" s="45"/>
      <c r="W26" s="55">
        <f t="shared" si="10"/>
        <v>0</v>
      </c>
      <c r="X26" s="67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0</v>
      </c>
      <c r="Y26" s="67">
        <f t="shared" si="11"/>
        <v>0</v>
      </c>
    </row>
    <row r="27" spans="1:25" x14ac:dyDescent="0.2">
      <c r="A27" s="46"/>
      <c r="B27" s="2" t="s">
        <v>25</v>
      </c>
      <c r="C27" s="45"/>
      <c r="D27" s="65"/>
      <c r="E27" s="66"/>
      <c r="F27" s="65"/>
      <c r="G27" s="65"/>
      <c r="H27" s="65"/>
      <c r="I27" s="67">
        <f t="shared" si="6"/>
        <v>0</v>
      </c>
      <c r="J27" s="65"/>
      <c r="K27" s="65"/>
      <c r="L27" s="65"/>
      <c r="M27" s="67">
        <f t="shared" si="7"/>
        <v>0</v>
      </c>
      <c r="N27" s="65"/>
      <c r="O27" s="65"/>
      <c r="P27" s="65"/>
      <c r="Q27" s="67">
        <f t="shared" si="8"/>
        <v>0</v>
      </c>
      <c r="R27" s="65"/>
      <c r="S27" s="65"/>
      <c r="T27" s="65"/>
      <c r="U27" s="67">
        <f t="shared" si="9"/>
        <v>0</v>
      </c>
      <c r="V27" s="45"/>
      <c r="W27" s="55">
        <f t="shared" si="10"/>
        <v>0</v>
      </c>
      <c r="X27" s="67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0</v>
      </c>
      <c r="Y27" s="67">
        <f t="shared" si="11"/>
        <v>0</v>
      </c>
    </row>
    <row r="28" spans="1:25" x14ac:dyDescent="0.2">
      <c r="A28" s="46"/>
      <c r="B28" s="2" t="s">
        <v>26</v>
      </c>
      <c r="C28" s="45"/>
      <c r="D28" s="65"/>
      <c r="E28" s="66"/>
      <c r="F28" s="65"/>
      <c r="G28" s="65"/>
      <c r="H28" s="65"/>
      <c r="I28" s="67">
        <f t="shared" si="6"/>
        <v>0</v>
      </c>
      <c r="J28" s="65"/>
      <c r="K28" s="65"/>
      <c r="L28" s="65"/>
      <c r="M28" s="67">
        <f t="shared" si="7"/>
        <v>0</v>
      </c>
      <c r="N28" s="65"/>
      <c r="O28" s="65"/>
      <c r="P28" s="65"/>
      <c r="Q28" s="67">
        <f t="shared" si="8"/>
        <v>0</v>
      </c>
      <c r="R28" s="65"/>
      <c r="S28" s="65"/>
      <c r="T28" s="65"/>
      <c r="U28" s="67">
        <f t="shared" si="9"/>
        <v>0</v>
      </c>
      <c r="V28" s="45"/>
      <c r="W28" s="55">
        <f t="shared" si="10"/>
        <v>0</v>
      </c>
      <c r="X28" s="67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0</v>
      </c>
      <c r="Y28" s="67">
        <f t="shared" si="11"/>
        <v>0</v>
      </c>
    </row>
    <row r="29" spans="1:25" x14ac:dyDescent="0.2">
      <c r="A29" s="46"/>
      <c r="B29" s="2" t="s">
        <v>27</v>
      </c>
      <c r="C29" s="45"/>
      <c r="D29" s="65"/>
      <c r="E29" s="66"/>
      <c r="F29" s="65"/>
      <c r="G29" s="65"/>
      <c r="H29" s="65"/>
      <c r="I29" s="67">
        <f t="shared" si="6"/>
        <v>0</v>
      </c>
      <c r="J29" s="65"/>
      <c r="K29" s="65"/>
      <c r="L29" s="65"/>
      <c r="M29" s="67">
        <f t="shared" si="7"/>
        <v>0</v>
      </c>
      <c r="N29" s="65"/>
      <c r="O29" s="65"/>
      <c r="P29" s="65"/>
      <c r="Q29" s="67">
        <f t="shared" si="8"/>
        <v>0</v>
      </c>
      <c r="R29" s="65"/>
      <c r="S29" s="65"/>
      <c r="T29" s="65"/>
      <c r="U29" s="67">
        <f t="shared" si="9"/>
        <v>0</v>
      </c>
      <c r="V29" s="45"/>
      <c r="W29" s="55">
        <f t="shared" si="10"/>
        <v>0</v>
      </c>
      <c r="X29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1655588.9290843112</v>
      </c>
      <c r="Y29" s="67">
        <f t="shared" si="11"/>
        <v>1655588.9290843112</v>
      </c>
    </row>
    <row r="30" spans="1:25" x14ac:dyDescent="0.2">
      <c r="A30" s="46"/>
      <c r="B30" s="2" t="s">
        <v>28</v>
      </c>
      <c r="C30" s="45"/>
      <c r="D30" s="65"/>
      <c r="E30" s="66"/>
      <c r="F30" s="65"/>
      <c r="G30" s="65"/>
      <c r="H30" s="65"/>
      <c r="I30" s="67">
        <f t="shared" si="6"/>
        <v>0</v>
      </c>
      <c r="J30" s="65"/>
      <c r="K30" s="65"/>
      <c r="L30" s="65"/>
      <c r="M30" s="67">
        <f t="shared" si="7"/>
        <v>0</v>
      </c>
      <c r="N30" s="65"/>
      <c r="O30" s="65"/>
      <c r="P30" s="65"/>
      <c r="Q30" s="67">
        <f t="shared" si="8"/>
        <v>0</v>
      </c>
      <c r="R30" s="65"/>
      <c r="S30" s="65"/>
      <c r="T30" s="65"/>
      <c r="U30" s="67">
        <f t="shared" si="9"/>
        <v>0</v>
      </c>
      <c r="V30" s="45"/>
      <c r="W30" s="55">
        <f t="shared" si="10"/>
        <v>0</v>
      </c>
      <c r="X30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71000</v>
      </c>
      <c r="Y30" s="67">
        <f t="shared" si="11"/>
        <v>71000</v>
      </c>
    </row>
    <row r="31" spans="1:25" x14ac:dyDescent="0.2">
      <c r="A31" s="46"/>
      <c r="B31" s="2" t="s">
        <v>29</v>
      </c>
      <c r="C31" s="45"/>
      <c r="D31" s="65"/>
      <c r="E31" s="66"/>
      <c r="F31" s="65"/>
      <c r="G31" s="65"/>
      <c r="H31" s="65"/>
      <c r="I31" s="67">
        <f t="shared" si="6"/>
        <v>0</v>
      </c>
      <c r="J31" s="65"/>
      <c r="K31" s="65"/>
      <c r="L31" s="65"/>
      <c r="M31" s="67">
        <f t="shared" si="7"/>
        <v>0</v>
      </c>
      <c r="N31" s="65"/>
      <c r="O31" s="65"/>
      <c r="P31" s="65"/>
      <c r="Q31" s="67">
        <f t="shared" si="8"/>
        <v>0</v>
      </c>
      <c r="R31" s="65"/>
      <c r="S31" s="65"/>
      <c r="T31" s="65"/>
      <c r="U31" s="67">
        <f t="shared" si="9"/>
        <v>0</v>
      </c>
      <c r="V31" s="45"/>
      <c r="W31" s="55">
        <f t="shared" si="10"/>
        <v>0</v>
      </c>
      <c r="X31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100500</v>
      </c>
      <c r="Y31" s="67">
        <f t="shared" si="11"/>
        <v>100500</v>
      </c>
    </row>
    <row r="32" spans="1:25" x14ac:dyDescent="0.2">
      <c r="A32" s="2"/>
      <c r="B32" s="56" t="s">
        <v>30</v>
      </c>
      <c r="C32" s="45"/>
      <c r="D32" s="57">
        <f>SUM(D18:D31)</f>
        <v>0</v>
      </c>
      <c r="E32" s="58"/>
      <c r="F32" s="57">
        <f>SUM(F18:F31)</f>
        <v>0</v>
      </c>
      <c r="G32" s="57">
        <f>SUM(G18:G31)</f>
        <v>0</v>
      </c>
      <c r="H32" s="57">
        <f>SUM(H18:H31)</f>
        <v>0</v>
      </c>
      <c r="I32" s="57">
        <f t="shared" si="6"/>
        <v>0</v>
      </c>
      <c r="J32" s="57">
        <f>SUM(J18:J31)</f>
        <v>0</v>
      </c>
      <c r="K32" s="57">
        <f>SUM(K18:K31)</f>
        <v>0</v>
      </c>
      <c r="L32" s="57">
        <f>SUM(L18:L31)</f>
        <v>0</v>
      </c>
      <c r="M32" s="57">
        <f t="shared" si="7"/>
        <v>0</v>
      </c>
      <c r="N32" s="57">
        <f>SUM(N18:N31)</f>
        <v>0</v>
      </c>
      <c r="O32" s="57">
        <f>SUM(O18:O31)</f>
        <v>0</v>
      </c>
      <c r="P32" s="57">
        <f>SUM(P18:P31)</f>
        <v>0</v>
      </c>
      <c r="Q32" s="57">
        <f t="shared" si="8"/>
        <v>0</v>
      </c>
      <c r="R32" s="57">
        <f>SUM(R18:R31)</f>
        <v>0</v>
      </c>
      <c r="S32" s="57">
        <f>SUM(S18:S31)</f>
        <v>0</v>
      </c>
      <c r="T32" s="57">
        <f>SUM(T18:T31)</f>
        <v>0</v>
      </c>
      <c r="U32" s="57">
        <f t="shared" si="9"/>
        <v>0</v>
      </c>
      <c r="V32" s="45"/>
      <c r="W32" s="57">
        <f>SUM(W18:W31)</f>
        <v>0</v>
      </c>
      <c r="X32" s="57">
        <f>SUM(X18:X31)</f>
        <v>9473603.38868431</v>
      </c>
      <c r="Y32" s="57">
        <f>X32-W32</f>
        <v>9473603.38868431</v>
      </c>
    </row>
    <row r="33" spans="1:26" x14ac:dyDescent="0.2">
      <c r="A33" s="2"/>
      <c r="C33" s="4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45"/>
      <c r="W33" s="61"/>
      <c r="X33" s="61"/>
      <c r="Y33" s="61"/>
    </row>
    <row r="34" spans="1:26" ht="13.5" x14ac:dyDescent="0.25">
      <c r="A34" s="64" t="s">
        <v>31</v>
      </c>
      <c r="B34" s="2"/>
      <c r="C34" s="45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5"/>
      <c r="W34" s="2"/>
      <c r="X34" s="2"/>
      <c r="Y34" s="2"/>
    </row>
    <row r="35" spans="1:26" x14ac:dyDescent="0.2">
      <c r="A35" s="46"/>
      <c r="B35" s="2" t="s">
        <v>32</v>
      </c>
      <c r="C35" s="45"/>
      <c r="D35" s="65"/>
      <c r="E35" s="66"/>
      <c r="F35" s="65"/>
      <c r="G35" s="65"/>
      <c r="H35" s="65"/>
      <c r="I35" s="67">
        <f t="shared" ref="I35:I42" si="12">SUM(F35:H35)</f>
        <v>0</v>
      </c>
      <c r="J35" s="65"/>
      <c r="K35" s="65"/>
      <c r="L35" s="65"/>
      <c r="M35" s="67">
        <f t="shared" ref="M35:M42" si="13">SUM(J35:L35)</f>
        <v>0</v>
      </c>
      <c r="N35" s="65"/>
      <c r="O35" s="65"/>
      <c r="P35" s="65"/>
      <c r="Q35" s="67">
        <f t="shared" ref="Q35:Q42" si="14">SUM(N35:P35)</f>
        <v>0</v>
      </c>
      <c r="R35" s="65"/>
      <c r="S35" s="65"/>
      <c r="T35" s="65"/>
      <c r="U35" s="67">
        <f t="shared" ref="U35:U42" si="15">SUM(R35:T35)</f>
        <v>0</v>
      </c>
      <c r="V35" s="45"/>
      <c r="W35" s="55">
        <f t="shared" ref="W35:W41" si="16">SUM(I35,M35,Q35,U35)</f>
        <v>0</v>
      </c>
      <c r="X35" s="6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5000</v>
      </c>
      <c r="Y35" s="67">
        <f t="shared" ref="Y35:Y41" si="17">X35-W35</f>
        <v>5000</v>
      </c>
    </row>
    <row r="36" spans="1:26" x14ac:dyDescent="0.2">
      <c r="A36" s="46"/>
      <c r="B36" s="2" t="s">
        <v>33</v>
      </c>
      <c r="C36" s="45"/>
      <c r="D36" s="65"/>
      <c r="E36" s="66"/>
      <c r="F36" s="65"/>
      <c r="G36" s="65"/>
      <c r="H36" s="65"/>
      <c r="I36" s="67">
        <f t="shared" si="12"/>
        <v>0</v>
      </c>
      <c r="J36" s="65"/>
      <c r="K36" s="65"/>
      <c r="L36" s="65"/>
      <c r="M36" s="67">
        <f t="shared" si="13"/>
        <v>0</v>
      </c>
      <c r="N36" s="65"/>
      <c r="O36" s="65"/>
      <c r="P36" s="65"/>
      <c r="Q36" s="67">
        <f t="shared" si="14"/>
        <v>0</v>
      </c>
      <c r="R36" s="65"/>
      <c r="S36" s="65"/>
      <c r="T36" s="65"/>
      <c r="U36" s="67">
        <f t="shared" si="15"/>
        <v>0</v>
      </c>
      <c r="V36" s="45"/>
      <c r="W36" s="55">
        <f t="shared" si="16"/>
        <v>0</v>
      </c>
      <c r="X36" s="67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28100</v>
      </c>
      <c r="Y36" s="67">
        <f t="shared" si="17"/>
        <v>28100</v>
      </c>
    </row>
    <row r="37" spans="1:26" x14ac:dyDescent="0.2">
      <c r="A37" s="46"/>
      <c r="B37" s="2" t="s">
        <v>34</v>
      </c>
      <c r="C37" s="45"/>
      <c r="D37" s="65"/>
      <c r="E37" s="66"/>
      <c r="F37" s="65"/>
      <c r="G37" s="65"/>
      <c r="H37" s="65"/>
      <c r="I37" s="67">
        <f t="shared" si="12"/>
        <v>0</v>
      </c>
      <c r="J37" s="65"/>
      <c r="K37" s="65"/>
      <c r="L37" s="65"/>
      <c r="M37" s="67">
        <f t="shared" si="13"/>
        <v>0</v>
      </c>
      <c r="N37" s="65"/>
      <c r="O37" s="65"/>
      <c r="P37" s="65"/>
      <c r="Q37" s="67">
        <f t="shared" si="14"/>
        <v>0</v>
      </c>
      <c r="R37" s="65"/>
      <c r="S37" s="65"/>
      <c r="T37" s="65"/>
      <c r="U37" s="67">
        <f t="shared" si="15"/>
        <v>0</v>
      </c>
      <c r="V37" s="45"/>
      <c r="W37" s="55">
        <f t="shared" si="16"/>
        <v>0</v>
      </c>
      <c r="X37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6000</v>
      </c>
      <c r="Y37" s="67">
        <f t="shared" si="17"/>
        <v>6000</v>
      </c>
    </row>
    <row r="38" spans="1:26" x14ac:dyDescent="0.2">
      <c r="A38" s="46"/>
      <c r="B38" s="2" t="s">
        <v>35</v>
      </c>
      <c r="C38" s="45"/>
      <c r="D38" s="65"/>
      <c r="E38" s="66"/>
      <c r="F38" s="65"/>
      <c r="G38" s="65"/>
      <c r="H38" s="65"/>
      <c r="I38" s="67">
        <f t="shared" si="12"/>
        <v>0</v>
      </c>
      <c r="J38" s="65"/>
      <c r="K38" s="65"/>
      <c r="L38" s="65"/>
      <c r="M38" s="67">
        <f t="shared" si="13"/>
        <v>0</v>
      </c>
      <c r="N38" s="65"/>
      <c r="O38" s="65"/>
      <c r="P38" s="65"/>
      <c r="Q38" s="67">
        <f t="shared" si="14"/>
        <v>0</v>
      </c>
      <c r="R38" s="65"/>
      <c r="S38" s="65"/>
      <c r="T38" s="65"/>
      <c r="U38" s="67">
        <f t="shared" si="15"/>
        <v>0</v>
      </c>
      <c r="V38" s="45"/>
      <c r="W38" s="55">
        <f t="shared" si="16"/>
        <v>0</v>
      </c>
      <c r="X38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15000</v>
      </c>
      <c r="Y38" s="67">
        <f t="shared" si="17"/>
        <v>15000</v>
      </c>
    </row>
    <row r="39" spans="1:26" x14ac:dyDescent="0.2">
      <c r="A39" s="46"/>
      <c r="B39" s="2" t="s">
        <v>36</v>
      </c>
      <c r="C39" s="45"/>
      <c r="D39" s="65"/>
      <c r="E39" s="66"/>
      <c r="F39" s="65"/>
      <c r="G39" s="65"/>
      <c r="H39" s="65"/>
      <c r="I39" s="67">
        <f t="shared" si="12"/>
        <v>0</v>
      </c>
      <c r="J39" s="65"/>
      <c r="K39" s="65"/>
      <c r="L39" s="65"/>
      <c r="M39" s="67">
        <f t="shared" si="13"/>
        <v>0</v>
      </c>
      <c r="N39" s="65"/>
      <c r="O39" s="65"/>
      <c r="P39" s="65"/>
      <c r="Q39" s="67">
        <f t="shared" si="14"/>
        <v>0</v>
      </c>
      <c r="R39" s="65"/>
      <c r="S39" s="65"/>
      <c r="T39" s="65"/>
      <c r="U39" s="67">
        <f t="shared" si="15"/>
        <v>0</v>
      </c>
      <c r="V39" s="45"/>
      <c r="W39" s="55">
        <f t="shared" si="16"/>
        <v>0</v>
      </c>
      <c r="X39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135900</v>
      </c>
      <c r="Y39" s="67">
        <f t="shared" si="17"/>
        <v>135900</v>
      </c>
    </row>
    <row r="40" spans="1:26" x14ac:dyDescent="0.2">
      <c r="A40" s="46"/>
      <c r="B40" s="46" t="s">
        <v>58</v>
      </c>
      <c r="C40" s="45"/>
      <c r="D40" s="65"/>
      <c r="E40" s="66"/>
      <c r="F40" s="65"/>
      <c r="G40" s="65"/>
      <c r="H40" s="65"/>
      <c r="I40" s="67">
        <f>SUM(F40:H40)</f>
        <v>0</v>
      </c>
      <c r="J40" s="65"/>
      <c r="K40" s="65"/>
      <c r="L40" s="65"/>
      <c r="M40" s="67">
        <f>SUM(J40:L40)</f>
        <v>0</v>
      </c>
      <c r="N40" s="65"/>
      <c r="O40" s="65"/>
      <c r="P40" s="65"/>
      <c r="Q40" s="67">
        <f>SUM(N40:P40)</f>
        <v>0</v>
      </c>
      <c r="R40" s="65"/>
      <c r="S40" s="65"/>
      <c r="T40" s="65"/>
      <c r="U40" s="67">
        <f>SUM(R40:T40)</f>
        <v>0</v>
      </c>
      <c r="V40" s="45"/>
      <c r="W40" s="55">
        <f>SUM(I40,M40,Q40,U40)</f>
        <v>0</v>
      </c>
      <c r="X40" s="67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877730</v>
      </c>
      <c r="Y40" s="67">
        <f>X40-W40</f>
        <v>877730</v>
      </c>
    </row>
    <row r="41" spans="1:26" x14ac:dyDescent="0.2">
      <c r="A41" s="46"/>
      <c r="B41" s="2" t="s">
        <v>37</v>
      </c>
      <c r="C41" s="45"/>
      <c r="D41" s="65"/>
      <c r="E41" s="66"/>
      <c r="F41" s="65"/>
      <c r="G41" s="65"/>
      <c r="H41" s="65"/>
      <c r="I41" s="67">
        <f t="shared" si="12"/>
        <v>0</v>
      </c>
      <c r="J41" s="65"/>
      <c r="K41" s="65"/>
      <c r="L41" s="65"/>
      <c r="M41" s="67">
        <f t="shared" si="13"/>
        <v>0</v>
      </c>
      <c r="N41" s="65"/>
      <c r="O41" s="65"/>
      <c r="P41" s="65"/>
      <c r="Q41" s="67">
        <f t="shared" si="14"/>
        <v>0</v>
      </c>
      <c r="R41" s="65"/>
      <c r="S41" s="65"/>
      <c r="T41" s="65"/>
      <c r="U41" s="67">
        <f t="shared" si="15"/>
        <v>0</v>
      </c>
      <c r="V41" s="45"/>
      <c r="W41" s="55">
        <f t="shared" si="16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282000</v>
      </c>
      <c r="Y41" s="67">
        <f t="shared" si="17"/>
        <v>282000</v>
      </c>
    </row>
    <row r="42" spans="1:26" x14ac:dyDescent="0.2">
      <c r="A42" s="2"/>
      <c r="B42" s="56" t="s">
        <v>38</v>
      </c>
      <c r="C42" s="45"/>
      <c r="D42" s="57">
        <f>SUM(D35:D41)</f>
        <v>0</v>
      </c>
      <c r="E42" s="58"/>
      <c r="F42" s="57">
        <f>SUM(F35:F41)</f>
        <v>0</v>
      </c>
      <c r="G42" s="57">
        <f>SUM(G35:G41)</f>
        <v>0</v>
      </c>
      <c r="H42" s="57">
        <f>SUM(H35:H41)</f>
        <v>0</v>
      </c>
      <c r="I42" s="57">
        <f t="shared" si="12"/>
        <v>0</v>
      </c>
      <c r="J42" s="57">
        <f>SUM(J35:J41)</f>
        <v>0</v>
      </c>
      <c r="K42" s="57">
        <f>SUM(K35:K41)</f>
        <v>0</v>
      </c>
      <c r="L42" s="57">
        <f>SUM(L35:L41)</f>
        <v>0</v>
      </c>
      <c r="M42" s="57">
        <f t="shared" si="13"/>
        <v>0</v>
      </c>
      <c r="N42" s="57">
        <f>SUM(N35:N41)</f>
        <v>0</v>
      </c>
      <c r="O42" s="57">
        <f>SUM(O35:O41)</f>
        <v>0</v>
      </c>
      <c r="P42" s="57">
        <f>SUM(P35:P41)</f>
        <v>0</v>
      </c>
      <c r="Q42" s="57">
        <f t="shared" si="14"/>
        <v>0</v>
      </c>
      <c r="R42" s="57">
        <f>SUM(R35:R41)</f>
        <v>0</v>
      </c>
      <c r="S42" s="57">
        <f>SUM(S35:S41)</f>
        <v>0</v>
      </c>
      <c r="T42" s="57">
        <f>SUM(T35:T41)</f>
        <v>0</v>
      </c>
      <c r="U42" s="57">
        <f t="shared" si="15"/>
        <v>0</v>
      </c>
      <c r="V42" s="45"/>
      <c r="W42" s="57">
        <f>SUM(W35:W41)</f>
        <v>0</v>
      </c>
      <c r="X42" s="57">
        <f>SUM(X35:X41)</f>
        <v>1349730</v>
      </c>
      <c r="Y42" s="57">
        <f>X42-W42</f>
        <v>1349730</v>
      </c>
      <c r="Z42" s="47"/>
    </row>
    <row r="43" spans="1:26" x14ac:dyDescent="0.2">
      <c r="A43" s="53"/>
      <c r="B43" s="53"/>
      <c r="C43" s="45"/>
      <c r="D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5"/>
      <c r="W43" s="46"/>
      <c r="X43" s="46"/>
      <c r="Y43" s="46"/>
    </row>
    <row r="44" spans="1:26" ht="13.5" x14ac:dyDescent="0.25">
      <c r="A44" s="68" t="s">
        <v>39</v>
      </c>
      <c r="B44" s="46"/>
      <c r="C44" s="45"/>
      <c r="D44" s="67"/>
      <c r="E44" s="6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45"/>
      <c r="W44" s="67"/>
      <c r="X44" s="67"/>
      <c r="Y44" s="67"/>
    </row>
    <row r="45" spans="1:26" x14ac:dyDescent="0.2">
      <c r="A45" s="46"/>
      <c r="B45" s="46" t="s">
        <v>40</v>
      </c>
      <c r="C45" s="45"/>
      <c r="D45" s="65"/>
      <c r="E45" s="66"/>
      <c r="F45" s="65"/>
      <c r="G45" s="65"/>
      <c r="H45" s="65"/>
      <c r="I45" s="67">
        <f t="shared" ref="I45" si="18">SUM(F45:H45)</f>
        <v>0</v>
      </c>
      <c r="J45" s="65"/>
      <c r="K45" s="65"/>
      <c r="L45" s="65"/>
      <c r="M45" s="67">
        <f t="shared" ref="M45:M50" si="19">SUM(J45:L45)</f>
        <v>0</v>
      </c>
      <c r="N45" s="65"/>
      <c r="O45" s="65"/>
      <c r="P45" s="65"/>
      <c r="Q45" s="67">
        <f t="shared" ref="Q45:Q50" si="20">SUM(N45:P45)</f>
        <v>0</v>
      </c>
      <c r="R45" s="65"/>
      <c r="S45" s="65"/>
      <c r="T45" s="65"/>
      <c r="U45" s="67">
        <f t="shared" ref="U45:U50" si="21">SUM(R45:T45)</f>
        <v>0</v>
      </c>
      <c r="V45" s="45"/>
      <c r="W45" s="55">
        <f t="shared" ref="W45:W49" si="22">SUM(I45,M45,Q45,U45)</f>
        <v>0</v>
      </c>
      <c r="X45" s="6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12000</v>
      </c>
      <c r="Y45" s="67">
        <f t="shared" ref="Y45:Y50" si="23">X45-W45</f>
        <v>12000</v>
      </c>
    </row>
    <row r="46" spans="1:26" x14ac:dyDescent="0.2">
      <c r="A46" s="46"/>
      <c r="B46" s="46" t="s">
        <v>41</v>
      </c>
      <c r="C46" s="45"/>
      <c r="D46" s="65"/>
      <c r="E46" s="66"/>
      <c r="F46" s="65"/>
      <c r="G46" s="65"/>
      <c r="H46" s="65"/>
      <c r="I46" s="67">
        <f t="shared" ref="I46:I50" si="24">SUM(F46:H46)</f>
        <v>0</v>
      </c>
      <c r="J46" s="65"/>
      <c r="K46" s="65"/>
      <c r="L46" s="65"/>
      <c r="M46" s="67">
        <f t="shared" si="19"/>
        <v>0</v>
      </c>
      <c r="N46" s="65"/>
      <c r="O46" s="65"/>
      <c r="P46" s="65"/>
      <c r="Q46" s="67">
        <f t="shared" si="20"/>
        <v>0</v>
      </c>
      <c r="R46" s="65"/>
      <c r="S46" s="65"/>
      <c r="T46" s="65"/>
      <c r="U46" s="67">
        <f t="shared" si="21"/>
        <v>0</v>
      </c>
      <c r="V46" s="45"/>
      <c r="W46" s="55">
        <f t="shared" si="22"/>
        <v>0</v>
      </c>
      <c r="X46" s="6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387000</v>
      </c>
      <c r="Y46" s="67">
        <f t="shared" si="23"/>
        <v>387000</v>
      </c>
    </row>
    <row r="47" spans="1:26" x14ac:dyDescent="0.2">
      <c r="A47" s="46"/>
      <c r="B47" s="46" t="s">
        <v>42</v>
      </c>
      <c r="C47" s="45"/>
      <c r="D47" s="65"/>
      <c r="E47" s="66"/>
      <c r="F47" s="65"/>
      <c r="G47" s="65"/>
      <c r="H47" s="65"/>
      <c r="I47" s="67">
        <f t="shared" si="24"/>
        <v>0</v>
      </c>
      <c r="J47" s="65"/>
      <c r="K47" s="65"/>
      <c r="L47" s="65"/>
      <c r="M47" s="67">
        <f t="shared" si="19"/>
        <v>0</v>
      </c>
      <c r="N47" s="65"/>
      <c r="O47" s="65"/>
      <c r="P47" s="65"/>
      <c r="Q47" s="67">
        <f t="shared" si="20"/>
        <v>0</v>
      </c>
      <c r="R47" s="65"/>
      <c r="S47" s="65"/>
      <c r="T47" s="65"/>
      <c r="U47" s="67">
        <f t="shared" si="21"/>
        <v>0</v>
      </c>
      <c r="V47" s="45"/>
      <c r="W47" s="55">
        <f t="shared" si="22"/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312000</v>
      </c>
      <c r="Y47" s="67">
        <f t="shared" si="23"/>
        <v>312000</v>
      </c>
    </row>
    <row r="48" spans="1:26" x14ac:dyDescent="0.2">
      <c r="A48" s="46"/>
      <c r="B48" s="46" t="s">
        <v>43</v>
      </c>
      <c r="C48" s="45"/>
      <c r="D48" s="65"/>
      <c r="E48" s="66"/>
      <c r="F48" s="65"/>
      <c r="G48" s="65"/>
      <c r="H48" s="65"/>
      <c r="I48" s="67">
        <f t="shared" si="24"/>
        <v>0</v>
      </c>
      <c r="J48" s="65"/>
      <c r="K48" s="65"/>
      <c r="L48" s="65"/>
      <c r="M48" s="67">
        <f t="shared" si="19"/>
        <v>0</v>
      </c>
      <c r="N48" s="65"/>
      <c r="O48" s="65"/>
      <c r="P48" s="65"/>
      <c r="Q48" s="67">
        <f t="shared" si="20"/>
        <v>0</v>
      </c>
      <c r="R48" s="65"/>
      <c r="S48" s="65"/>
      <c r="T48" s="65"/>
      <c r="U48" s="67">
        <f t="shared" si="21"/>
        <v>0</v>
      </c>
      <c r="V48" s="45"/>
      <c r="W48" s="55">
        <f t="shared" si="22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241500</v>
      </c>
      <c r="Y48" s="67">
        <f t="shared" si="23"/>
        <v>241500</v>
      </c>
    </row>
    <row r="49" spans="1:25" x14ac:dyDescent="0.2">
      <c r="A49" s="46"/>
      <c r="B49" s="46" t="s">
        <v>44</v>
      </c>
      <c r="C49" s="45"/>
      <c r="D49" s="65"/>
      <c r="E49" s="66"/>
      <c r="F49" s="65"/>
      <c r="G49" s="65"/>
      <c r="H49" s="65"/>
      <c r="I49" s="67">
        <f t="shared" si="24"/>
        <v>0</v>
      </c>
      <c r="J49" s="65"/>
      <c r="K49" s="65"/>
      <c r="L49" s="65"/>
      <c r="M49" s="67">
        <f t="shared" si="19"/>
        <v>0</v>
      </c>
      <c r="N49" s="65"/>
      <c r="O49" s="65"/>
      <c r="P49" s="65"/>
      <c r="Q49" s="67">
        <f t="shared" si="20"/>
        <v>0</v>
      </c>
      <c r="R49" s="65"/>
      <c r="S49" s="65"/>
      <c r="T49" s="65"/>
      <c r="U49" s="67">
        <f t="shared" si="21"/>
        <v>0</v>
      </c>
      <c r="V49" s="45"/>
      <c r="W49" s="55">
        <f t="shared" si="22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240000</v>
      </c>
      <c r="Y49" s="67">
        <f t="shared" si="23"/>
        <v>240000</v>
      </c>
    </row>
    <row r="50" spans="1:25" x14ac:dyDescent="0.2">
      <c r="A50" s="46"/>
      <c r="B50" s="56" t="s">
        <v>45</v>
      </c>
      <c r="C50" s="45"/>
      <c r="D50" s="57">
        <f>SUM(D45:D49)</f>
        <v>0</v>
      </c>
      <c r="E50" s="58"/>
      <c r="F50" s="57">
        <f>SUM(F45:F49)</f>
        <v>0</v>
      </c>
      <c r="G50" s="57">
        <f>SUM(G45:G49)</f>
        <v>0</v>
      </c>
      <c r="H50" s="57">
        <f>SUM(H45:H49)</f>
        <v>0</v>
      </c>
      <c r="I50" s="57">
        <f t="shared" si="24"/>
        <v>0</v>
      </c>
      <c r="J50" s="57">
        <f>SUM(J45:J49)</f>
        <v>0</v>
      </c>
      <c r="K50" s="57">
        <f>SUM(K45:K49)</f>
        <v>0</v>
      </c>
      <c r="L50" s="57">
        <f>SUM(L45:L49)</f>
        <v>0</v>
      </c>
      <c r="M50" s="57">
        <f t="shared" si="19"/>
        <v>0</v>
      </c>
      <c r="N50" s="57">
        <f>SUM(N45:N49)</f>
        <v>0</v>
      </c>
      <c r="O50" s="57">
        <f>SUM(O45:O49)</f>
        <v>0</v>
      </c>
      <c r="P50" s="57">
        <f>SUM(P45:P49)</f>
        <v>0</v>
      </c>
      <c r="Q50" s="57">
        <f t="shared" si="20"/>
        <v>0</v>
      </c>
      <c r="R50" s="57">
        <f>SUM(R45:R49)</f>
        <v>0</v>
      </c>
      <c r="S50" s="57">
        <f>SUM(S45:S49)</f>
        <v>0</v>
      </c>
      <c r="T50" s="57">
        <f>SUM(T45:T49)</f>
        <v>0</v>
      </c>
      <c r="U50" s="57">
        <f t="shared" si="21"/>
        <v>0</v>
      </c>
      <c r="V50" s="45"/>
      <c r="W50" s="57">
        <f>SUM(W45:W49)</f>
        <v>0</v>
      </c>
      <c r="X50" s="57">
        <f>SUM(X45:X49)</f>
        <v>1192500</v>
      </c>
      <c r="Y50" s="57">
        <f t="shared" si="23"/>
        <v>1192500</v>
      </c>
    </row>
    <row r="51" spans="1:25" x14ac:dyDescent="0.2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45"/>
      <c r="W51" s="61"/>
      <c r="X51" s="61"/>
      <c r="Y51" s="61"/>
    </row>
    <row r="52" spans="1:25" ht="13.5" x14ac:dyDescent="0.25">
      <c r="A52" s="68" t="s">
        <v>46</v>
      </c>
      <c r="B52" s="46"/>
      <c r="C52" s="45"/>
      <c r="D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5"/>
      <c r="W52" s="46"/>
      <c r="X52" s="46"/>
      <c r="Y52" s="46"/>
    </row>
    <row r="53" spans="1:25" x14ac:dyDescent="0.2">
      <c r="A53" s="46"/>
      <c r="B53" s="46" t="s">
        <v>47</v>
      </c>
      <c r="C53" s="45"/>
      <c r="D53" s="65"/>
      <c r="E53" s="66"/>
      <c r="F53" s="65"/>
      <c r="G53" s="65"/>
      <c r="H53" s="65"/>
      <c r="I53" s="67">
        <f t="shared" ref="I53" si="25">SUM(F53:H53)</f>
        <v>0</v>
      </c>
      <c r="J53" s="65"/>
      <c r="K53" s="65"/>
      <c r="L53" s="65"/>
      <c r="M53" s="67">
        <f t="shared" ref="M53:M60" si="26">SUM(J53:L53)</f>
        <v>0</v>
      </c>
      <c r="N53" s="65"/>
      <c r="O53" s="65"/>
      <c r="P53" s="65"/>
      <c r="Q53" s="67">
        <f t="shared" ref="Q53:Q60" si="27">SUM(N53:P53)</f>
        <v>0</v>
      </c>
      <c r="R53" s="65"/>
      <c r="S53" s="65"/>
      <c r="T53" s="65"/>
      <c r="U53" s="67">
        <f t="shared" ref="U53:U60" si="28">SUM(R53:T53)</f>
        <v>0</v>
      </c>
      <c r="V53" s="45"/>
      <c r="W53" s="55">
        <f t="shared" ref="W53:W59" si="29">SUM(I53,M53,Q53,U53)</f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35820</v>
      </c>
      <c r="Y53" s="67">
        <f t="shared" ref="Y53:Y60" si="30">X53-W53</f>
        <v>35820</v>
      </c>
    </row>
    <row r="54" spans="1:25" x14ac:dyDescent="0.2">
      <c r="A54" s="46"/>
      <c r="B54" s="46" t="s">
        <v>48</v>
      </c>
      <c r="C54" s="45"/>
      <c r="D54" s="65"/>
      <c r="E54" s="66"/>
      <c r="F54" s="65"/>
      <c r="G54" s="65"/>
      <c r="H54" s="65"/>
      <c r="I54" s="67">
        <f t="shared" ref="I54:I60" si="31">SUM(F54:H54)</f>
        <v>0</v>
      </c>
      <c r="J54" s="65"/>
      <c r="K54" s="65"/>
      <c r="L54" s="65"/>
      <c r="M54" s="67">
        <f t="shared" si="26"/>
        <v>0</v>
      </c>
      <c r="N54" s="65"/>
      <c r="O54" s="65"/>
      <c r="P54" s="65"/>
      <c r="Q54" s="67">
        <f t="shared" si="27"/>
        <v>0</v>
      </c>
      <c r="R54" s="65"/>
      <c r="S54" s="65"/>
      <c r="T54" s="6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39120</v>
      </c>
      <c r="Y54" s="67">
        <f t="shared" si="30"/>
        <v>39120</v>
      </c>
    </row>
    <row r="55" spans="1:25" x14ac:dyDescent="0.2">
      <c r="A55" s="46"/>
      <c r="B55" s="46" t="s">
        <v>49</v>
      </c>
      <c r="C55" s="45"/>
      <c r="D55" s="65"/>
      <c r="E55" s="66"/>
      <c r="F55" s="65"/>
      <c r="G55" s="65"/>
      <c r="H55" s="65"/>
      <c r="I55" s="67">
        <f t="shared" si="31"/>
        <v>0</v>
      </c>
      <c r="J55" s="65"/>
      <c r="K55" s="65"/>
      <c r="L55" s="65"/>
      <c r="M55" s="67">
        <f t="shared" si="26"/>
        <v>0</v>
      </c>
      <c r="N55" s="65"/>
      <c r="O55" s="65"/>
      <c r="P55" s="65"/>
      <c r="Q55" s="67">
        <f t="shared" si="27"/>
        <v>0</v>
      </c>
      <c r="R55" s="65"/>
      <c r="S55" s="65"/>
      <c r="T55" s="6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170600</v>
      </c>
      <c r="Y55" s="67">
        <f t="shared" si="30"/>
        <v>170600</v>
      </c>
    </row>
    <row r="56" spans="1:25" x14ac:dyDescent="0.2">
      <c r="A56" s="46"/>
      <c r="B56" s="46" t="s">
        <v>50</v>
      </c>
      <c r="C56" s="45"/>
      <c r="D56" s="65"/>
      <c r="E56" s="66"/>
      <c r="F56" s="65"/>
      <c r="G56" s="65"/>
      <c r="H56" s="65"/>
      <c r="I56" s="67">
        <f t="shared" si="31"/>
        <v>0</v>
      </c>
      <c r="J56" s="65"/>
      <c r="K56" s="65"/>
      <c r="L56" s="65"/>
      <c r="M56" s="67">
        <f t="shared" si="26"/>
        <v>0</v>
      </c>
      <c r="N56" s="65"/>
      <c r="O56" s="65"/>
      <c r="P56" s="65"/>
      <c r="Q56" s="67">
        <f t="shared" si="27"/>
        <v>0</v>
      </c>
      <c r="R56" s="65"/>
      <c r="S56" s="65"/>
      <c r="T56" s="6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150450</v>
      </c>
      <c r="Y56" s="67">
        <f t="shared" si="30"/>
        <v>150450</v>
      </c>
    </row>
    <row r="57" spans="1:25" x14ac:dyDescent="0.2">
      <c r="A57" s="46"/>
      <c r="B57" s="46" t="s">
        <v>51</v>
      </c>
      <c r="C57" s="45"/>
      <c r="D57" s="65"/>
      <c r="E57" s="66"/>
      <c r="F57" s="65"/>
      <c r="G57" s="65"/>
      <c r="H57" s="65"/>
      <c r="I57" s="67">
        <f t="shared" si="31"/>
        <v>0</v>
      </c>
      <c r="J57" s="65"/>
      <c r="K57" s="65"/>
      <c r="L57" s="65"/>
      <c r="M57" s="67">
        <f t="shared" si="26"/>
        <v>0</v>
      </c>
      <c r="N57" s="65"/>
      <c r="O57" s="65"/>
      <c r="P57" s="65"/>
      <c r="Q57" s="67">
        <f t="shared" si="27"/>
        <v>0</v>
      </c>
      <c r="R57" s="65"/>
      <c r="S57" s="65"/>
      <c r="T57" s="6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12100.000000000002</v>
      </c>
      <c r="Y57" s="67">
        <f t="shared" si="30"/>
        <v>12100.000000000002</v>
      </c>
    </row>
    <row r="58" spans="1:25" x14ac:dyDescent="0.2">
      <c r="A58" s="46"/>
      <c r="B58" s="46" t="s">
        <v>52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6840</v>
      </c>
      <c r="Y58" s="67">
        <f t="shared" si="30"/>
        <v>6840</v>
      </c>
    </row>
    <row r="59" spans="1:25" x14ac:dyDescent="0.2">
      <c r="A59" s="46"/>
      <c r="B59" s="46" t="s">
        <v>53</v>
      </c>
      <c r="C59" s="45"/>
      <c r="D59" s="65"/>
      <c r="E59" s="66"/>
      <c r="F59" s="65"/>
      <c r="G59" s="65"/>
      <c r="H59" s="65"/>
      <c r="I59" s="67">
        <f t="shared" si="31"/>
        <v>0</v>
      </c>
      <c r="J59" s="65"/>
      <c r="K59" s="65"/>
      <c r="L59" s="65"/>
      <c r="M59" s="67">
        <f t="shared" si="26"/>
        <v>0</v>
      </c>
      <c r="N59" s="65"/>
      <c r="O59" s="65"/>
      <c r="P59" s="65"/>
      <c r="Q59" s="67">
        <f t="shared" si="27"/>
        <v>0</v>
      </c>
      <c r="R59" s="65"/>
      <c r="S59" s="65"/>
      <c r="T59" s="65"/>
      <c r="U59" s="67">
        <f t="shared" si="28"/>
        <v>0</v>
      </c>
      <c r="V59" s="45"/>
      <c r="W59" s="55">
        <f t="shared" si="29"/>
        <v>0</v>
      </c>
      <c r="X59" s="6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0</v>
      </c>
      <c r="Y59" s="67">
        <f t="shared" si="30"/>
        <v>0</v>
      </c>
    </row>
    <row r="60" spans="1:25" x14ac:dyDescent="0.2">
      <c r="A60" s="46"/>
      <c r="B60" s="56" t="s">
        <v>54</v>
      </c>
      <c r="C60" s="45"/>
      <c r="D60" s="57">
        <f>SUM(D53:D59)</f>
        <v>0</v>
      </c>
      <c r="E60" s="58"/>
      <c r="F60" s="57">
        <f>SUM(F53:F59)</f>
        <v>0</v>
      </c>
      <c r="G60" s="57">
        <f t="shared" ref="G60:H60" si="32">SUM(G53:G59)</f>
        <v>0</v>
      </c>
      <c r="H60" s="57">
        <f t="shared" si="32"/>
        <v>0</v>
      </c>
      <c r="I60" s="57">
        <f t="shared" si="31"/>
        <v>0</v>
      </c>
      <c r="J60" s="57">
        <f>SUM(J53:J59)</f>
        <v>0</v>
      </c>
      <c r="K60" s="57">
        <f t="shared" ref="K60" si="33">SUM(K53:K59)</f>
        <v>0</v>
      </c>
      <c r="L60" s="57">
        <f t="shared" ref="L60" si="34">SUM(L53:L59)</f>
        <v>0</v>
      </c>
      <c r="M60" s="57">
        <f t="shared" si="26"/>
        <v>0</v>
      </c>
      <c r="N60" s="57">
        <f>SUM(N53:N59)</f>
        <v>0</v>
      </c>
      <c r="O60" s="57">
        <f t="shared" ref="O60" si="35">SUM(O53:O59)</f>
        <v>0</v>
      </c>
      <c r="P60" s="57">
        <f t="shared" ref="P60" si="36">SUM(P53:P59)</f>
        <v>0</v>
      </c>
      <c r="Q60" s="57">
        <f t="shared" si="27"/>
        <v>0</v>
      </c>
      <c r="R60" s="57">
        <f>SUM(R53:R59)</f>
        <v>0</v>
      </c>
      <c r="S60" s="57">
        <f t="shared" ref="S60" si="37">SUM(S53:S59)</f>
        <v>0</v>
      </c>
      <c r="T60" s="57">
        <f t="shared" ref="T60" si="38">SUM(T53:T59)</f>
        <v>0</v>
      </c>
      <c r="U60" s="57">
        <f t="shared" si="28"/>
        <v>0</v>
      </c>
      <c r="V60" s="45"/>
      <c r="W60" s="57">
        <f>SUM(W53:W59)</f>
        <v>0</v>
      </c>
      <c r="X60" s="57">
        <f>SUM(X53:X59)</f>
        <v>414930</v>
      </c>
      <c r="Y60" s="57">
        <f t="shared" si="30"/>
        <v>414930</v>
      </c>
    </row>
    <row r="61" spans="1:25" x14ac:dyDescent="0.2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45"/>
      <c r="W61" s="61"/>
      <c r="X61" s="61"/>
      <c r="Y61" s="61"/>
    </row>
    <row r="62" spans="1:25" ht="13.5" x14ac:dyDescent="0.25">
      <c r="A62" s="68" t="s">
        <v>55</v>
      </c>
      <c r="B62" s="46"/>
      <c r="C62" s="45"/>
      <c r="D62" s="67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45"/>
      <c r="W62" s="67"/>
      <c r="X62" s="67"/>
      <c r="Y62" s="67"/>
    </row>
    <row r="63" spans="1:25" x14ac:dyDescent="0.2">
      <c r="A63" s="46"/>
      <c r="B63" s="46" t="s">
        <v>56</v>
      </c>
      <c r="C63" s="45"/>
      <c r="D63" s="65"/>
      <c r="E63" s="66"/>
      <c r="F63" s="65"/>
      <c r="G63" s="65"/>
      <c r="H63" s="65"/>
      <c r="I63" s="67">
        <f t="shared" ref="I63:I69" si="39">SUM(F63:H63)</f>
        <v>0</v>
      </c>
      <c r="J63" s="65"/>
      <c r="K63" s="65"/>
      <c r="L63" s="65"/>
      <c r="M63" s="67">
        <f t="shared" ref="M63:M69" si="40">SUM(J63:L63)</f>
        <v>0</v>
      </c>
      <c r="N63" s="65"/>
      <c r="O63" s="65"/>
      <c r="P63" s="65"/>
      <c r="Q63" s="67">
        <f t="shared" ref="Q63:Q69" si="41">SUM(N63:P63)</f>
        <v>0</v>
      </c>
      <c r="R63" s="65"/>
      <c r="S63" s="65"/>
      <c r="T63" s="65"/>
      <c r="U63" s="67">
        <f t="shared" ref="U63:U69" si="42">SUM(R63:T63)</f>
        <v>0</v>
      </c>
      <c r="V63" s="45"/>
      <c r="W63" s="55">
        <f t="shared" ref="W63:W68" si="43">SUM(I63,M63,Q63,U63)</f>
        <v>0</v>
      </c>
      <c r="X63" s="67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194100</v>
      </c>
      <c r="Y63" s="67">
        <f t="shared" ref="Y63:Y71" si="44">X63-W63</f>
        <v>194100</v>
      </c>
    </row>
    <row r="64" spans="1:25" x14ac:dyDescent="0.2">
      <c r="A64" s="46"/>
      <c r="B64" s="46" t="s">
        <v>57</v>
      </c>
      <c r="C64" s="45"/>
      <c r="D64" s="65"/>
      <c r="E64" s="66"/>
      <c r="F64" s="65"/>
      <c r="G64" s="65"/>
      <c r="H64" s="65"/>
      <c r="I64" s="67">
        <f>SUM(F64:H64)</f>
        <v>0</v>
      </c>
      <c r="J64" s="65"/>
      <c r="K64" s="65"/>
      <c r="L64" s="65"/>
      <c r="M64" s="67">
        <f>SUM(J64:L64)</f>
        <v>0</v>
      </c>
      <c r="N64" s="65"/>
      <c r="O64" s="65"/>
      <c r="P64" s="65"/>
      <c r="Q64" s="67">
        <f>SUM(N64:P64)</f>
        <v>0</v>
      </c>
      <c r="R64" s="65"/>
      <c r="S64" s="65"/>
      <c r="T64" s="65"/>
      <c r="U64" s="67">
        <f>SUM(R64:T64)</f>
        <v>0</v>
      </c>
      <c r="V64" s="45"/>
      <c r="W64" s="55">
        <f>SUM(I64,M64,Q64,U64)</f>
        <v>0</v>
      </c>
      <c r="X64" s="67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54400.030000000006</v>
      </c>
      <c r="Y64" s="67">
        <f>X64-W64</f>
        <v>54400.030000000006</v>
      </c>
    </row>
    <row r="65" spans="1:25" x14ac:dyDescent="0.2">
      <c r="A65" s="46"/>
      <c r="B65" s="46" t="s">
        <v>161</v>
      </c>
      <c r="C65" s="45"/>
      <c r="D65" s="65"/>
      <c r="E65" s="66"/>
      <c r="F65" s="65"/>
      <c r="G65" s="65"/>
      <c r="H65" s="65"/>
      <c r="I65" s="67">
        <f t="shared" si="39"/>
        <v>0</v>
      </c>
      <c r="J65" s="65"/>
      <c r="K65" s="65"/>
      <c r="L65" s="65"/>
      <c r="M65" s="67">
        <f t="shared" si="40"/>
        <v>0</v>
      </c>
      <c r="N65" s="65"/>
      <c r="O65" s="65"/>
      <c r="P65" s="65"/>
      <c r="Q65" s="67">
        <f t="shared" si="41"/>
        <v>0</v>
      </c>
      <c r="R65" s="65"/>
      <c r="S65" s="65"/>
      <c r="T65" s="65"/>
      <c r="U65" s="67">
        <f t="shared" si="42"/>
        <v>0</v>
      </c>
      <c r="V65" s="45"/>
      <c r="W65" s="55">
        <f t="shared" si="43"/>
        <v>0</v>
      </c>
      <c r="X65" s="67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147626</v>
      </c>
      <c r="Y65" s="67">
        <f t="shared" si="44"/>
        <v>147626</v>
      </c>
    </row>
    <row r="66" spans="1:25" x14ac:dyDescent="0.2">
      <c r="A66" s="46"/>
      <c r="B66" s="46" t="s">
        <v>60</v>
      </c>
      <c r="C66" s="45"/>
      <c r="D66" s="65"/>
      <c r="E66" s="66"/>
      <c r="F66" s="65"/>
      <c r="G66" s="65"/>
      <c r="H66" s="65"/>
      <c r="I66" s="67">
        <f t="shared" si="39"/>
        <v>0</v>
      </c>
      <c r="J66" s="65"/>
      <c r="K66" s="65"/>
      <c r="L66" s="65"/>
      <c r="M66" s="67">
        <f t="shared" si="40"/>
        <v>0</v>
      </c>
      <c r="N66" s="65"/>
      <c r="O66" s="65"/>
      <c r="P66" s="65"/>
      <c r="Q66" s="67">
        <f t="shared" si="41"/>
        <v>0</v>
      </c>
      <c r="R66" s="65"/>
      <c r="S66" s="65"/>
      <c r="T66" s="65"/>
      <c r="U66" s="67">
        <f t="shared" si="42"/>
        <v>0</v>
      </c>
      <c r="V66" s="45"/>
      <c r="W66" s="55">
        <f t="shared" si="43"/>
        <v>0</v>
      </c>
      <c r="X66" s="67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400000</v>
      </c>
      <c r="Y66" s="67">
        <f t="shared" si="44"/>
        <v>400000</v>
      </c>
    </row>
    <row r="67" spans="1:25" x14ac:dyDescent="0.2">
      <c r="A67" s="46"/>
      <c r="B67" s="46" t="s">
        <v>68</v>
      </c>
      <c r="C67" s="45"/>
      <c r="D67" s="65"/>
      <c r="E67" s="66"/>
      <c r="F67" s="65"/>
      <c r="G67" s="65"/>
      <c r="H67" s="65"/>
      <c r="I67" s="67">
        <f t="shared" si="39"/>
        <v>0</v>
      </c>
      <c r="J67" s="65"/>
      <c r="K67" s="65"/>
      <c r="L67" s="65"/>
      <c r="M67" s="67">
        <f t="shared" si="40"/>
        <v>0</v>
      </c>
      <c r="N67" s="65"/>
      <c r="O67" s="65"/>
      <c r="P67" s="65"/>
      <c r="Q67" s="67">
        <f t="shared" si="41"/>
        <v>0</v>
      </c>
      <c r="R67" s="65"/>
      <c r="S67" s="65"/>
      <c r="T67" s="65"/>
      <c r="U67" s="67">
        <f t="shared" si="42"/>
        <v>0</v>
      </c>
      <c r="V67" s="45"/>
      <c r="W67" s="55">
        <f t="shared" si="43"/>
        <v>0</v>
      </c>
      <c r="X67" s="67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120000</v>
      </c>
      <c r="Y67" s="67">
        <f t="shared" si="44"/>
        <v>120000</v>
      </c>
    </row>
    <row r="68" spans="1:25" x14ac:dyDescent="0.2">
      <c r="A68" s="46"/>
      <c r="B68" s="46" t="s">
        <v>61</v>
      </c>
      <c r="C68" s="45"/>
      <c r="D68" s="65"/>
      <c r="E68" s="66"/>
      <c r="F68" s="65"/>
      <c r="G68" s="65"/>
      <c r="H68" s="65"/>
      <c r="I68" s="67">
        <f t="shared" si="39"/>
        <v>0</v>
      </c>
      <c r="J68" s="65"/>
      <c r="K68" s="65"/>
      <c r="L68" s="65"/>
      <c r="M68" s="67">
        <f t="shared" si="40"/>
        <v>0</v>
      </c>
      <c r="N68" s="65"/>
      <c r="O68" s="65"/>
      <c r="P68" s="65"/>
      <c r="Q68" s="67">
        <f t="shared" si="41"/>
        <v>0</v>
      </c>
      <c r="R68" s="65"/>
      <c r="S68" s="65"/>
      <c r="T68" s="65"/>
      <c r="U68" s="67">
        <f t="shared" si="42"/>
        <v>0</v>
      </c>
      <c r="V68" s="45"/>
      <c r="W68" s="55">
        <f t="shared" si="43"/>
        <v>0</v>
      </c>
      <c r="X68" s="67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315500</v>
      </c>
      <c r="Y68" s="67">
        <f t="shared" si="44"/>
        <v>315500</v>
      </c>
    </row>
    <row r="69" spans="1:25" x14ac:dyDescent="0.2">
      <c r="A69" s="46"/>
      <c r="B69" s="69" t="s">
        <v>62</v>
      </c>
      <c r="C69" s="45"/>
      <c r="D69" s="70">
        <f>SUM(D63:D68)</f>
        <v>0</v>
      </c>
      <c r="E69" s="58"/>
      <c r="F69" s="70">
        <f>SUM(F63:F68)</f>
        <v>0</v>
      </c>
      <c r="G69" s="70">
        <f>SUM(G63:G68)</f>
        <v>0</v>
      </c>
      <c r="H69" s="70">
        <f>SUM(H63:H68)</f>
        <v>0</v>
      </c>
      <c r="I69" s="70">
        <f t="shared" si="39"/>
        <v>0</v>
      </c>
      <c r="J69" s="70">
        <f>SUM(J63:J68)</f>
        <v>0</v>
      </c>
      <c r="K69" s="70">
        <f>SUM(K63:K68)</f>
        <v>0</v>
      </c>
      <c r="L69" s="70">
        <f>SUM(L63:L68)</f>
        <v>0</v>
      </c>
      <c r="M69" s="70">
        <f t="shared" si="40"/>
        <v>0</v>
      </c>
      <c r="N69" s="70">
        <f>SUM(N63:N68)</f>
        <v>0</v>
      </c>
      <c r="O69" s="70">
        <f>SUM(O63:O68)</f>
        <v>0</v>
      </c>
      <c r="P69" s="70">
        <f>SUM(P63:P68)</f>
        <v>0</v>
      </c>
      <c r="Q69" s="70">
        <f t="shared" si="41"/>
        <v>0</v>
      </c>
      <c r="R69" s="70">
        <f>SUM(R63:R68)</f>
        <v>0</v>
      </c>
      <c r="S69" s="70">
        <f>SUM(S63:S68)</f>
        <v>0</v>
      </c>
      <c r="T69" s="70">
        <f>SUM(T63:T68)</f>
        <v>0</v>
      </c>
      <c r="U69" s="70">
        <f t="shared" si="42"/>
        <v>0</v>
      </c>
      <c r="V69" s="45"/>
      <c r="W69" s="70">
        <f>SUM(W63:W68)</f>
        <v>0</v>
      </c>
      <c r="X69" s="70">
        <f>SUM(X63:X68)</f>
        <v>1231626.03</v>
      </c>
      <c r="Y69" s="70">
        <f t="shared" si="44"/>
        <v>1231626.03</v>
      </c>
    </row>
    <row r="70" spans="1:25" x14ac:dyDescent="0.2">
      <c r="A70" s="46"/>
      <c r="B70" s="56" t="s">
        <v>63</v>
      </c>
      <c r="C70" s="45"/>
      <c r="D70" s="57">
        <f>D69+D60+D50+D42+D32</f>
        <v>0</v>
      </c>
      <c r="E70" s="58"/>
      <c r="F70" s="57">
        <f t="shared" ref="F70:U70" si="45">F69+F60+F50+F42+F32</f>
        <v>0</v>
      </c>
      <c r="G70" s="57">
        <f t="shared" si="45"/>
        <v>0</v>
      </c>
      <c r="H70" s="57">
        <f t="shared" si="45"/>
        <v>0</v>
      </c>
      <c r="I70" s="57">
        <f t="shared" si="45"/>
        <v>0</v>
      </c>
      <c r="J70" s="57">
        <f t="shared" si="45"/>
        <v>0</v>
      </c>
      <c r="K70" s="57">
        <f t="shared" si="45"/>
        <v>0</v>
      </c>
      <c r="L70" s="57">
        <f t="shared" si="45"/>
        <v>0</v>
      </c>
      <c r="M70" s="57">
        <f t="shared" si="45"/>
        <v>0</v>
      </c>
      <c r="N70" s="57">
        <f t="shared" si="45"/>
        <v>0</v>
      </c>
      <c r="O70" s="57">
        <f t="shared" si="45"/>
        <v>0</v>
      </c>
      <c r="P70" s="57">
        <f t="shared" si="45"/>
        <v>0</v>
      </c>
      <c r="Q70" s="57">
        <f t="shared" si="45"/>
        <v>0</v>
      </c>
      <c r="R70" s="57">
        <f t="shared" si="45"/>
        <v>0</v>
      </c>
      <c r="S70" s="57">
        <f t="shared" si="45"/>
        <v>0</v>
      </c>
      <c r="T70" s="57">
        <f t="shared" si="45"/>
        <v>0</v>
      </c>
      <c r="U70" s="71">
        <f t="shared" si="45"/>
        <v>0</v>
      </c>
      <c r="V70" s="45"/>
      <c r="W70" s="71">
        <f>W69+W60+W50+W42+W32</f>
        <v>0</v>
      </c>
      <c r="X70" s="71">
        <f>X69+X60+X50+X42+X32</f>
        <v>13662389.418684311</v>
      </c>
      <c r="Y70" s="57">
        <f t="shared" si="44"/>
        <v>13662389.418684311</v>
      </c>
    </row>
    <row r="71" spans="1:25" ht="12.75" customHeight="1" x14ac:dyDescent="0.2">
      <c r="A71" s="59" t="s">
        <v>64</v>
      </c>
      <c r="B71" s="56"/>
      <c r="C71" s="45"/>
      <c r="D71" s="57">
        <f>D14-D70</f>
        <v>0</v>
      </c>
      <c r="E71" s="58"/>
      <c r="F71" s="57">
        <f t="shared" ref="F71:U71" si="46">F14-F70</f>
        <v>0</v>
      </c>
      <c r="G71" s="57">
        <f t="shared" si="46"/>
        <v>0</v>
      </c>
      <c r="H71" s="57">
        <f t="shared" si="46"/>
        <v>0</v>
      </c>
      <c r="I71" s="57">
        <f t="shared" si="46"/>
        <v>0</v>
      </c>
      <c r="J71" s="57">
        <f t="shared" si="46"/>
        <v>0</v>
      </c>
      <c r="K71" s="57">
        <f t="shared" si="46"/>
        <v>0</v>
      </c>
      <c r="L71" s="57">
        <f t="shared" si="46"/>
        <v>0</v>
      </c>
      <c r="M71" s="57">
        <f t="shared" si="46"/>
        <v>0</v>
      </c>
      <c r="N71" s="57">
        <f t="shared" si="46"/>
        <v>0</v>
      </c>
      <c r="O71" s="57">
        <f t="shared" si="46"/>
        <v>0</v>
      </c>
      <c r="P71" s="57">
        <f t="shared" si="46"/>
        <v>0</v>
      </c>
      <c r="Q71" s="57">
        <f t="shared" si="46"/>
        <v>0</v>
      </c>
      <c r="R71" s="57">
        <f t="shared" si="46"/>
        <v>0</v>
      </c>
      <c r="S71" s="57">
        <f t="shared" si="46"/>
        <v>0</v>
      </c>
      <c r="T71" s="57">
        <f t="shared" si="46"/>
        <v>0</v>
      </c>
      <c r="U71" s="57">
        <f t="shared" si="46"/>
        <v>0</v>
      </c>
      <c r="V71" s="45"/>
      <c r="W71" s="57">
        <f>W14-W70</f>
        <v>0</v>
      </c>
      <c r="X71" s="57">
        <f>X14-X70</f>
        <v>1438739.281315688</v>
      </c>
      <c r="Y71" s="57">
        <f t="shared" si="44"/>
        <v>1438739.281315688</v>
      </c>
    </row>
    <row r="72" spans="1:25" ht="12.75" customHeight="1" x14ac:dyDescent="0.2">
      <c r="A72" s="59"/>
      <c r="B72" s="53"/>
      <c r="C72" s="45"/>
      <c r="D72" s="72"/>
      <c r="E72" s="58"/>
      <c r="F72" s="72"/>
      <c r="G72" s="72"/>
      <c r="H72" s="72"/>
      <c r="I72" s="58"/>
      <c r="J72" s="72"/>
      <c r="K72" s="72"/>
      <c r="L72" s="72"/>
      <c r="M72" s="58"/>
      <c r="N72" s="72"/>
      <c r="O72" s="72"/>
      <c r="P72" s="72"/>
      <c r="Q72" s="58"/>
      <c r="R72" s="72"/>
      <c r="S72" s="72"/>
      <c r="T72" s="72"/>
      <c r="U72" s="58"/>
      <c r="V72" s="45"/>
      <c r="W72" s="58"/>
      <c r="X72" s="58"/>
      <c r="Y72" s="58"/>
    </row>
    <row r="73" spans="1:25" ht="12.75" customHeight="1" x14ac:dyDescent="0.2">
      <c r="A73" s="46"/>
      <c r="B73" s="46" t="s">
        <v>169</v>
      </c>
      <c r="C73" s="45"/>
      <c r="D73" s="65"/>
      <c r="E73" s="66"/>
      <c r="F73" s="65"/>
      <c r="G73" s="65"/>
      <c r="H73" s="65"/>
      <c r="I73" s="67">
        <f>SUM(F73:H73)</f>
        <v>0</v>
      </c>
      <c r="J73" s="65"/>
      <c r="K73" s="65"/>
      <c r="L73" s="65"/>
      <c r="M73" s="67">
        <f>SUM(J73:L73)</f>
        <v>0</v>
      </c>
      <c r="N73" s="65"/>
      <c r="O73" s="65"/>
      <c r="P73" s="65"/>
      <c r="Q73" s="67">
        <f>SUM(N73:P73)</f>
        <v>0</v>
      </c>
      <c r="R73" s="65"/>
      <c r="S73" s="65"/>
      <c r="T73" s="65"/>
      <c r="U73" s="67">
        <f>SUM(R73:T73)</f>
        <v>0</v>
      </c>
      <c r="V73" s="45"/>
      <c r="W73" s="55">
        <f>SUM(I73,M73,Q73,U73)</f>
        <v>0</v>
      </c>
      <c r="X73" s="55">
        <f>SUM(J73,N73,R73,V73)</f>
        <v>0</v>
      </c>
      <c r="Y73" s="67">
        <f>X73-W73</f>
        <v>0</v>
      </c>
    </row>
    <row r="74" spans="1:25" ht="12.75" customHeight="1" x14ac:dyDescent="0.2">
      <c r="A74" s="46"/>
      <c r="B74" s="46" t="s">
        <v>65</v>
      </c>
      <c r="C74" s="45"/>
      <c r="D74" s="65"/>
      <c r="E74" s="66"/>
      <c r="F74" s="65"/>
      <c r="G74" s="65"/>
      <c r="H74" s="65"/>
      <c r="I74" s="67">
        <f t="shared" ref="I74" si="47">SUM(F74:H74)</f>
        <v>0</v>
      </c>
      <c r="J74" s="65"/>
      <c r="K74" s="65"/>
      <c r="L74" s="65"/>
      <c r="M74" s="67">
        <f t="shared" ref="M74" si="48">SUM(J74:L74)</f>
        <v>0</v>
      </c>
      <c r="N74" s="65"/>
      <c r="O74" s="65"/>
      <c r="P74" s="65"/>
      <c r="Q74" s="67">
        <f t="shared" ref="Q74" si="49">SUM(N74:P74)</f>
        <v>0</v>
      </c>
      <c r="R74" s="65"/>
      <c r="S74" s="65"/>
      <c r="T74" s="65"/>
      <c r="U74" s="67">
        <f t="shared" ref="U74" si="50">SUM(R74:T74)</f>
        <v>0</v>
      </c>
      <c r="V74" s="45"/>
      <c r="W74" s="55">
        <f t="shared" ref="W74:X74" si="51">SUM(I74,M74,Q74,U74)</f>
        <v>0</v>
      </c>
      <c r="X74" s="55">
        <f t="shared" si="51"/>
        <v>0</v>
      </c>
      <c r="Y74" s="67">
        <f t="shared" ref="Y74:Y75" si="52">X74-W74</f>
        <v>0</v>
      </c>
    </row>
    <row r="75" spans="1:25" x14ac:dyDescent="0.2">
      <c r="A75" s="59" t="s">
        <v>66</v>
      </c>
      <c r="B75" s="56"/>
      <c r="C75" s="45"/>
      <c r="D75" s="57">
        <f>D71-D74</f>
        <v>0</v>
      </c>
      <c r="E75" s="58"/>
      <c r="F75" s="57">
        <f t="shared" ref="F75:U75" si="53">F71-F74</f>
        <v>0</v>
      </c>
      <c r="G75" s="57">
        <f t="shared" si="53"/>
        <v>0</v>
      </c>
      <c r="H75" s="57">
        <f t="shared" si="53"/>
        <v>0</v>
      </c>
      <c r="I75" s="57">
        <f t="shared" si="53"/>
        <v>0</v>
      </c>
      <c r="J75" s="57">
        <f t="shared" si="53"/>
        <v>0</v>
      </c>
      <c r="K75" s="57">
        <f t="shared" si="53"/>
        <v>0</v>
      </c>
      <c r="L75" s="57">
        <f t="shared" si="53"/>
        <v>0</v>
      </c>
      <c r="M75" s="57">
        <f t="shared" si="53"/>
        <v>0</v>
      </c>
      <c r="N75" s="57">
        <f t="shared" si="53"/>
        <v>0</v>
      </c>
      <c r="O75" s="57">
        <f t="shared" si="53"/>
        <v>0</v>
      </c>
      <c r="P75" s="57">
        <f t="shared" si="53"/>
        <v>0</v>
      </c>
      <c r="Q75" s="57">
        <f t="shared" si="53"/>
        <v>0</v>
      </c>
      <c r="R75" s="57">
        <f t="shared" si="53"/>
        <v>0</v>
      </c>
      <c r="S75" s="57">
        <f t="shared" si="53"/>
        <v>0</v>
      </c>
      <c r="T75" s="57">
        <f t="shared" si="53"/>
        <v>0</v>
      </c>
      <c r="U75" s="57">
        <f t="shared" si="53"/>
        <v>0</v>
      </c>
      <c r="V75" s="45"/>
      <c r="W75" s="57">
        <f>W71-W74</f>
        <v>0</v>
      </c>
      <c r="X75" s="57">
        <f>X71-X74</f>
        <v>1438739.281315688</v>
      </c>
      <c r="Y75" s="80">
        <f t="shared" si="52"/>
        <v>1438739.281315688</v>
      </c>
    </row>
    <row r="77" spans="1:25" ht="12.75" customHeight="1" x14ac:dyDescent="0.2">
      <c r="A77" s="53" t="s">
        <v>162</v>
      </c>
    </row>
    <row r="78" spans="1:25" ht="12.75" customHeight="1" x14ac:dyDescent="0.2">
      <c r="B78" s="43" t="s">
        <v>163</v>
      </c>
      <c r="D78" s="65"/>
      <c r="F78" s="65"/>
      <c r="G78" s="65"/>
      <c r="H78" s="65"/>
      <c r="I78" s="67">
        <f t="shared" ref="I78:I81" si="54">SUM(F78:H78)</f>
        <v>0</v>
      </c>
      <c r="J78" s="65"/>
      <c r="K78" s="65"/>
      <c r="L78" s="65"/>
      <c r="M78" s="67">
        <f t="shared" ref="M78:M81" si="55">SUM(J78:L78)</f>
        <v>0</v>
      </c>
      <c r="N78" s="65"/>
      <c r="O78" s="65"/>
      <c r="P78" s="65"/>
      <c r="Q78" s="67">
        <f t="shared" ref="Q78:Q81" si="56">SUM(N78:P78)</f>
        <v>0</v>
      </c>
      <c r="R78" s="65"/>
      <c r="S78" s="65"/>
      <c r="T78" s="65"/>
      <c r="U78" s="67">
        <f t="shared" ref="U78:U81" si="57">SUM(R78:T78)</f>
        <v>0</v>
      </c>
    </row>
    <row r="79" spans="1:25" ht="12.75" customHeight="1" x14ac:dyDescent="0.2">
      <c r="B79" s="43" t="s">
        <v>164</v>
      </c>
      <c r="D79" s="65"/>
      <c r="F79" s="65"/>
      <c r="G79" s="65"/>
      <c r="H79" s="65"/>
      <c r="I79" s="67">
        <f t="shared" si="54"/>
        <v>0</v>
      </c>
      <c r="J79" s="65"/>
      <c r="K79" s="65"/>
      <c r="L79" s="65"/>
      <c r="M79" s="67">
        <f t="shared" si="55"/>
        <v>0</v>
      </c>
      <c r="N79" s="65"/>
      <c r="O79" s="65"/>
      <c r="P79" s="65"/>
      <c r="Q79" s="67">
        <f t="shared" si="56"/>
        <v>0</v>
      </c>
      <c r="R79" s="65"/>
      <c r="S79" s="65"/>
      <c r="T79" s="65"/>
      <c r="U79" s="67">
        <f t="shared" si="57"/>
        <v>0</v>
      </c>
    </row>
    <row r="80" spans="1:25" ht="12.75" customHeight="1" x14ac:dyDescent="0.2">
      <c r="B80" s="43" t="s">
        <v>165</v>
      </c>
      <c r="D80" s="65"/>
      <c r="F80" s="65"/>
      <c r="G80" s="65"/>
      <c r="H80" s="65"/>
      <c r="I80" s="67">
        <f t="shared" si="54"/>
        <v>0</v>
      </c>
      <c r="J80" s="65"/>
      <c r="K80" s="65"/>
      <c r="L80" s="65"/>
      <c r="M80" s="67">
        <f t="shared" si="55"/>
        <v>0</v>
      </c>
      <c r="N80" s="65"/>
      <c r="O80" s="65"/>
      <c r="P80" s="65"/>
      <c r="Q80" s="67">
        <f t="shared" si="56"/>
        <v>0</v>
      </c>
      <c r="R80" s="65"/>
      <c r="S80" s="65"/>
      <c r="T80" s="65"/>
      <c r="U80" s="67">
        <f t="shared" si="57"/>
        <v>0</v>
      </c>
    </row>
    <row r="81" spans="1:21" ht="12.75" customHeight="1" x14ac:dyDescent="0.2">
      <c r="A81" s="62" t="s">
        <v>166</v>
      </c>
      <c r="D81" s="47">
        <f>SUM(D78:D80,D75)</f>
        <v>0</v>
      </c>
      <c r="F81" s="47">
        <f>SUM(F78:F80,F75)</f>
        <v>0</v>
      </c>
      <c r="G81" s="47">
        <f>SUM(G78:G80,G75)</f>
        <v>0</v>
      </c>
      <c r="H81" s="47">
        <f>SUM(H78:H80,H75)</f>
        <v>0</v>
      </c>
      <c r="I81" s="67">
        <f t="shared" si="54"/>
        <v>0</v>
      </c>
      <c r="J81" s="47">
        <f t="shared" ref="J81:L81" si="58">SUM(J78:J80,J75)</f>
        <v>0</v>
      </c>
      <c r="K81" s="47">
        <f t="shared" si="58"/>
        <v>0</v>
      </c>
      <c r="L81" s="47">
        <f t="shared" si="58"/>
        <v>0</v>
      </c>
      <c r="M81" s="67">
        <f t="shared" si="55"/>
        <v>0</v>
      </c>
      <c r="N81" s="47">
        <f t="shared" ref="N81" si="59">SUM(N78:N80,N75)</f>
        <v>0</v>
      </c>
      <c r="O81" s="47">
        <f t="shared" ref="O81" si="60">SUM(O78:O80,O75)</f>
        <v>0</v>
      </c>
      <c r="P81" s="47">
        <f t="shared" ref="P81" si="61">SUM(P78:P80,P75)</f>
        <v>0</v>
      </c>
      <c r="Q81" s="67">
        <f t="shared" si="56"/>
        <v>0</v>
      </c>
      <c r="R81" s="47">
        <f t="shared" ref="R81" si="62">SUM(R78:R80,R75)</f>
        <v>0</v>
      </c>
      <c r="S81" s="47">
        <f t="shared" ref="S81" si="63">SUM(S78:S80,S75)</f>
        <v>0</v>
      </c>
      <c r="T81" s="47">
        <f t="shared" ref="T81" si="64">SUM(T78:T80,T75)</f>
        <v>0</v>
      </c>
      <c r="U81" s="67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>
      <selection activeCell="G24" sqref="G24"/>
    </sheetView>
  </sheetViews>
  <sheetFormatPr defaultColWidth="9.140625" defaultRowHeight="12.75" x14ac:dyDescent="0.2"/>
  <cols>
    <col min="1" max="1" width="2" style="74" customWidth="1"/>
    <col min="2" max="2" width="9.140625" style="74"/>
    <col min="3" max="3" width="20.140625" style="74" customWidth="1"/>
    <col min="4" max="4" width="12.28515625" style="74" customWidth="1"/>
    <col min="5" max="5" width="11.28515625" style="74" customWidth="1"/>
    <col min="6" max="6" width="9.140625" style="74"/>
    <col min="7" max="7" width="19.7109375" style="74" customWidth="1"/>
    <col min="8" max="8" width="20" style="74" customWidth="1"/>
    <col min="9" max="9" width="25.140625" style="74" customWidth="1"/>
    <col min="10" max="10" width="27" style="74" customWidth="1"/>
    <col min="11" max="16384" width="9.140625" style="74"/>
  </cols>
  <sheetData>
    <row r="1" spans="1:10" x14ac:dyDescent="0.2">
      <c r="A1" s="73" t="str">
        <f>'Cover Sheet'!A2</f>
        <v>The SEED School of Washignton DC</v>
      </c>
    </row>
    <row r="2" spans="1:10" x14ac:dyDescent="0.2">
      <c r="A2" s="43" t="str">
        <f>'Cover Sheet'!A8&amp;" "&amp;'Cover Sheet'!$A$9&amp;" Balance Sheet"</f>
        <v>2017 7/1/16 to 6/30/17 Balance Sheet</v>
      </c>
    </row>
    <row r="3" spans="1:10" x14ac:dyDescent="0.2">
      <c r="B3" s="126"/>
      <c r="C3" s="126"/>
      <c r="D3" s="126"/>
      <c r="E3" s="126"/>
      <c r="F3" s="126"/>
      <c r="G3" s="126"/>
      <c r="H3" s="81"/>
      <c r="I3" s="81"/>
      <c r="J3" s="81"/>
    </row>
    <row r="4" spans="1:10" x14ac:dyDescent="0.2">
      <c r="B4" s="81"/>
      <c r="C4" s="81"/>
      <c r="D4" s="81"/>
      <c r="E4" s="82" t="s">
        <v>145</v>
      </c>
      <c r="F4" s="83"/>
      <c r="G4" s="82" t="s">
        <v>113</v>
      </c>
      <c r="H4" s="82" t="s">
        <v>114</v>
      </c>
      <c r="I4" s="82" t="s">
        <v>115</v>
      </c>
      <c r="J4" s="82" t="s">
        <v>116</v>
      </c>
    </row>
    <row r="5" spans="1:10" ht="13.5" thickBot="1" x14ac:dyDescent="0.25">
      <c r="B5" s="81"/>
      <c r="C5" s="81"/>
      <c r="D5" s="81"/>
      <c r="E5" s="84" t="s">
        <v>182</v>
      </c>
      <c r="F5" s="85"/>
      <c r="G5" s="84" t="s">
        <v>117</v>
      </c>
      <c r="H5" s="84" t="s">
        <v>118</v>
      </c>
      <c r="I5" s="84" t="s">
        <v>119</v>
      </c>
      <c r="J5" s="84" t="s">
        <v>120</v>
      </c>
    </row>
    <row r="6" spans="1:10" x14ac:dyDescent="0.2">
      <c r="A6" s="97" t="s">
        <v>121</v>
      </c>
      <c r="B6" s="86"/>
      <c r="C6" s="86"/>
      <c r="E6" s="87"/>
      <c r="F6" s="85"/>
      <c r="G6" s="87"/>
      <c r="H6" s="87"/>
      <c r="I6" s="87"/>
      <c r="J6" s="87"/>
    </row>
    <row r="7" spans="1:10" x14ac:dyDescent="0.2"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2">
      <c r="B8" s="94" t="s">
        <v>155</v>
      </c>
      <c r="C8" s="88"/>
      <c r="D8" s="86"/>
      <c r="E8" s="89"/>
      <c r="F8" s="89"/>
      <c r="G8" s="90"/>
      <c r="H8" s="90"/>
      <c r="I8" s="90"/>
      <c r="J8" s="90"/>
    </row>
    <row r="9" spans="1:10" x14ac:dyDescent="0.2">
      <c r="B9" s="98" t="s">
        <v>122</v>
      </c>
      <c r="D9" s="91"/>
      <c r="E9" s="65">
        <v>0</v>
      </c>
      <c r="F9" s="92"/>
      <c r="G9" s="65">
        <v>0</v>
      </c>
      <c r="H9" s="65">
        <v>0</v>
      </c>
      <c r="I9" s="65">
        <v>0</v>
      </c>
      <c r="J9" s="65">
        <v>0</v>
      </c>
    </row>
    <row r="10" spans="1:10" x14ac:dyDescent="0.2">
      <c r="B10" s="98" t="s">
        <v>123</v>
      </c>
      <c r="D10" s="91"/>
      <c r="E10" s="65">
        <v>0</v>
      </c>
      <c r="F10" s="93"/>
      <c r="G10" s="65">
        <v>0</v>
      </c>
      <c r="H10" s="65">
        <v>0</v>
      </c>
      <c r="I10" s="65">
        <v>0</v>
      </c>
      <c r="J10" s="65">
        <v>0</v>
      </c>
    </row>
    <row r="11" spans="1:10" x14ac:dyDescent="0.2">
      <c r="B11" s="98" t="s">
        <v>142</v>
      </c>
      <c r="D11" s="91"/>
      <c r="E11" s="65">
        <v>0</v>
      </c>
      <c r="F11" s="93"/>
      <c r="G11" s="65">
        <v>0</v>
      </c>
      <c r="H11" s="65">
        <v>0</v>
      </c>
      <c r="I11" s="65">
        <v>0</v>
      </c>
      <c r="J11" s="65">
        <v>0</v>
      </c>
    </row>
    <row r="12" spans="1:10" x14ac:dyDescent="0.2">
      <c r="B12" s="98" t="s">
        <v>141</v>
      </c>
      <c r="D12" s="91"/>
      <c r="E12" s="65">
        <v>0</v>
      </c>
      <c r="F12" s="90"/>
      <c r="G12" s="65">
        <v>0</v>
      </c>
      <c r="H12" s="65">
        <v>0</v>
      </c>
      <c r="I12" s="65">
        <v>0</v>
      </c>
      <c r="J12" s="65">
        <v>0</v>
      </c>
    </row>
    <row r="13" spans="1:10" x14ac:dyDescent="0.2">
      <c r="B13" s="94" t="s">
        <v>124</v>
      </c>
      <c r="E13" s="100">
        <f>SUM(E9:E12)</f>
        <v>0</v>
      </c>
      <c r="F13" s="90"/>
      <c r="G13" s="100">
        <f>SUM(G9:G12)</f>
        <v>0</v>
      </c>
      <c r="H13" s="100">
        <f>SUM(H9:H12)</f>
        <v>0</v>
      </c>
      <c r="I13" s="100">
        <f>SUM(I9:I12)</f>
        <v>0</v>
      </c>
      <c r="J13" s="100">
        <f>SUM(J9:J12)</f>
        <v>0</v>
      </c>
    </row>
    <row r="14" spans="1:10" x14ac:dyDescent="0.2"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2">
      <c r="B15" s="97" t="s">
        <v>125</v>
      </c>
      <c r="C15" s="91"/>
      <c r="D15" s="91"/>
      <c r="E15" s="65">
        <v>0</v>
      </c>
      <c r="F15" s="92"/>
      <c r="G15" s="65">
        <v>0</v>
      </c>
      <c r="H15" s="65">
        <v>0</v>
      </c>
      <c r="I15" s="65">
        <v>0</v>
      </c>
      <c r="J15" s="65">
        <v>0</v>
      </c>
    </row>
    <row r="16" spans="1:10" x14ac:dyDescent="0.2">
      <c r="B16" s="81"/>
      <c r="C16" s="81"/>
      <c r="D16" s="81"/>
      <c r="E16" s="81"/>
      <c r="F16" s="81"/>
      <c r="G16" s="81"/>
      <c r="H16" s="81"/>
      <c r="I16" s="81"/>
      <c r="J16" s="81"/>
    </row>
    <row r="17" spans="1:10" x14ac:dyDescent="0.2">
      <c r="B17" s="97" t="s">
        <v>126</v>
      </c>
      <c r="C17" s="91"/>
      <c r="D17" s="91"/>
      <c r="E17" s="65">
        <v>0</v>
      </c>
      <c r="F17" s="92"/>
      <c r="G17" s="65">
        <v>0</v>
      </c>
      <c r="H17" s="65">
        <v>0</v>
      </c>
      <c r="I17" s="65">
        <v>0</v>
      </c>
      <c r="J17" s="65">
        <v>0</v>
      </c>
    </row>
    <row r="18" spans="1:10" x14ac:dyDescent="0.2">
      <c r="B18" s="81"/>
      <c r="C18" s="81"/>
      <c r="D18" s="81"/>
      <c r="E18" s="81"/>
      <c r="F18" s="81"/>
      <c r="G18" s="81"/>
      <c r="H18" s="81"/>
      <c r="I18" s="81"/>
      <c r="J18" s="81"/>
    </row>
    <row r="19" spans="1:10" ht="13.5" thickBot="1" x14ac:dyDescent="0.25">
      <c r="A19" s="94" t="s">
        <v>127</v>
      </c>
      <c r="B19" s="81"/>
      <c r="C19" s="91"/>
      <c r="E19" s="101">
        <f>E13+E15+E17</f>
        <v>0</v>
      </c>
      <c r="F19" s="93"/>
      <c r="G19" s="101">
        <f>G13+G15+G17</f>
        <v>0</v>
      </c>
      <c r="H19" s="101">
        <f>H13+H15+H17</f>
        <v>0</v>
      </c>
      <c r="I19" s="101">
        <f>I13+I15+I17</f>
        <v>0</v>
      </c>
      <c r="J19" s="101">
        <f>J13+J15+J17</f>
        <v>0</v>
      </c>
    </row>
    <row r="20" spans="1:10" ht="13.5" thickTop="1" x14ac:dyDescent="0.2"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5" customHeight="1" x14ac:dyDescent="0.2">
      <c r="A21" s="97" t="s">
        <v>128</v>
      </c>
      <c r="B21" s="86"/>
      <c r="C21" s="86"/>
      <c r="E21" s="95"/>
      <c r="F21" s="95"/>
      <c r="G21" s="95"/>
      <c r="H21" s="95"/>
      <c r="I21" s="95"/>
      <c r="J21" s="95"/>
    </row>
    <row r="22" spans="1:10" x14ac:dyDescent="0.2"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2">
      <c r="B23" s="94" t="s">
        <v>156</v>
      </c>
      <c r="C23" s="96"/>
      <c r="D23" s="96"/>
      <c r="E23" s="90"/>
      <c r="F23" s="90"/>
      <c r="G23" s="90"/>
      <c r="H23" s="90"/>
      <c r="I23" s="90"/>
      <c r="J23" s="90"/>
    </row>
    <row r="24" spans="1:10" x14ac:dyDescent="0.2">
      <c r="B24" s="98" t="s">
        <v>130</v>
      </c>
      <c r="D24" s="91"/>
      <c r="E24" s="65">
        <v>0</v>
      </c>
      <c r="F24" s="92"/>
      <c r="G24" s="65">
        <v>0</v>
      </c>
      <c r="H24" s="65">
        <v>0</v>
      </c>
      <c r="I24" s="65">
        <v>0</v>
      </c>
      <c r="J24" s="65">
        <v>0</v>
      </c>
    </row>
    <row r="25" spans="1:10" x14ac:dyDescent="0.2">
      <c r="B25" s="98" t="s">
        <v>129</v>
      </c>
      <c r="D25" s="91"/>
      <c r="E25" s="65">
        <v>0</v>
      </c>
      <c r="F25" s="90"/>
      <c r="G25" s="65">
        <v>0</v>
      </c>
      <c r="H25" s="65">
        <v>0</v>
      </c>
      <c r="I25" s="65">
        <v>0</v>
      </c>
      <c r="J25" s="65">
        <v>0</v>
      </c>
    </row>
    <row r="26" spans="1:10" x14ac:dyDescent="0.2">
      <c r="B26" s="98" t="s">
        <v>138</v>
      </c>
      <c r="D26" s="91"/>
      <c r="E26" s="65">
        <v>0</v>
      </c>
      <c r="F26" s="90"/>
      <c r="G26" s="65">
        <v>0</v>
      </c>
      <c r="H26" s="65">
        <v>0</v>
      </c>
      <c r="I26" s="65">
        <v>0</v>
      </c>
      <c r="J26" s="65">
        <v>0</v>
      </c>
    </row>
    <row r="27" spans="1:10" x14ac:dyDescent="0.2">
      <c r="B27" s="98" t="s">
        <v>131</v>
      </c>
      <c r="D27" s="91"/>
      <c r="E27" s="65">
        <v>0</v>
      </c>
      <c r="F27" s="90"/>
      <c r="G27" s="65">
        <v>0</v>
      </c>
      <c r="H27" s="65">
        <v>0</v>
      </c>
      <c r="I27" s="65">
        <v>0</v>
      </c>
      <c r="J27" s="65">
        <v>0</v>
      </c>
    </row>
    <row r="28" spans="1:10" x14ac:dyDescent="0.2">
      <c r="B28" s="98" t="s">
        <v>140</v>
      </c>
      <c r="D28" s="91"/>
      <c r="E28" s="65">
        <v>0</v>
      </c>
      <c r="F28" s="90"/>
      <c r="G28" s="65">
        <v>0</v>
      </c>
      <c r="H28" s="65">
        <v>0</v>
      </c>
      <c r="I28" s="65">
        <v>0</v>
      </c>
      <c r="J28" s="65">
        <v>0</v>
      </c>
    </row>
    <row r="29" spans="1:10" x14ac:dyDescent="0.2">
      <c r="B29" s="94" t="s">
        <v>132</v>
      </c>
      <c r="E29" s="100">
        <f>SUM(E24:E28)</f>
        <v>0</v>
      </c>
      <c r="F29" s="90"/>
      <c r="G29" s="100">
        <f t="shared" ref="G29:J29" si="0">SUM(G24:G28)</f>
        <v>0</v>
      </c>
      <c r="H29" s="100">
        <f t="shared" si="0"/>
        <v>0</v>
      </c>
      <c r="I29" s="100">
        <f t="shared" si="0"/>
        <v>0</v>
      </c>
      <c r="J29" s="100">
        <f t="shared" si="0"/>
        <v>0</v>
      </c>
    </row>
    <row r="30" spans="1:10" x14ac:dyDescent="0.2">
      <c r="B30" s="94"/>
      <c r="E30" s="90"/>
      <c r="F30" s="90"/>
      <c r="G30" s="90"/>
      <c r="H30" s="90"/>
      <c r="I30" s="90"/>
      <c r="J30" s="90"/>
    </row>
    <row r="31" spans="1:10" x14ac:dyDescent="0.2">
      <c r="B31" s="97" t="s">
        <v>157</v>
      </c>
      <c r="C31" s="81"/>
      <c r="D31" s="81"/>
      <c r="E31" s="81"/>
      <c r="F31" s="81"/>
      <c r="G31" s="81"/>
      <c r="H31" s="81"/>
      <c r="I31" s="81"/>
      <c r="J31" s="81"/>
    </row>
    <row r="32" spans="1:10" x14ac:dyDescent="0.2">
      <c r="B32" s="98" t="s">
        <v>158</v>
      </c>
      <c r="D32" s="81"/>
      <c r="E32" s="65">
        <v>0</v>
      </c>
      <c r="F32" s="92"/>
      <c r="G32" s="65">
        <v>0</v>
      </c>
      <c r="H32" s="65">
        <v>0</v>
      </c>
      <c r="I32" s="65">
        <v>0</v>
      </c>
      <c r="J32" s="65">
        <v>0</v>
      </c>
    </row>
    <row r="33" spans="1:10" x14ac:dyDescent="0.2">
      <c r="B33" s="98" t="s">
        <v>159</v>
      </c>
      <c r="D33" s="81"/>
      <c r="E33" s="65">
        <v>0</v>
      </c>
      <c r="F33" s="90"/>
      <c r="G33" s="65">
        <v>0</v>
      </c>
      <c r="H33" s="65">
        <v>0</v>
      </c>
      <c r="I33" s="65">
        <v>0</v>
      </c>
      <c r="J33" s="65">
        <v>0</v>
      </c>
    </row>
    <row r="34" spans="1:10" x14ac:dyDescent="0.2">
      <c r="B34" s="94" t="s">
        <v>139</v>
      </c>
      <c r="D34" s="91"/>
      <c r="E34" s="100">
        <f>SUM(E32:E33)</f>
        <v>0</v>
      </c>
      <c r="F34" s="90"/>
      <c r="G34" s="100">
        <f t="shared" ref="G34:J34" si="1">SUM(G32:G33)</f>
        <v>0</v>
      </c>
      <c r="H34" s="100">
        <f t="shared" si="1"/>
        <v>0</v>
      </c>
      <c r="I34" s="100">
        <f t="shared" si="1"/>
        <v>0</v>
      </c>
      <c r="J34" s="100">
        <f t="shared" si="1"/>
        <v>0</v>
      </c>
    </row>
    <row r="35" spans="1:10" x14ac:dyDescent="0.2">
      <c r="B35" s="81"/>
      <c r="C35" s="81"/>
      <c r="D35" s="81"/>
      <c r="E35" s="81"/>
      <c r="F35" s="81"/>
      <c r="G35" s="81"/>
      <c r="H35" s="81"/>
      <c r="I35" s="81"/>
      <c r="J35" s="81"/>
    </row>
    <row r="36" spans="1:10" ht="15" x14ac:dyDescent="0.35">
      <c r="B36" s="94" t="s">
        <v>133</v>
      </c>
      <c r="C36" s="81"/>
      <c r="E36" s="102">
        <f>E29+E34</f>
        <v>0</v>
      </c>
      <c r="F36" s="95"/>
      <c r="G36" s="102">
        <f>G29+G34</f>
        <v>0</v>
      </c>
      <c r="H36" s="102">
        <f>H29+H34</f>
        <v>0</v>
      </c>
      <c r="I36" s="102">
        <f>I29+I34</f>
        <v>0</v>
      </c>
      <c r="J36" s="102">
        <f>J29+J34</f>
        <v>0</v>
      </c>
    </row>
    <row r="37" spans="1:10" x14ac:dyDescent="0.2"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2">
      <c r="B38" s="99" t="s">
        <v>160</v>
      </c>
      <c r="C38" s="96"/>
      <c r="D38" s="96"/>
      <c r="E38" s="90"/>
      <c r="F38" s="90"/>
      <c r="G38" s="95"/>
      <c r="H38" s="95"/>
      <c r="I38" s="95"/>
      <c r="J38" s="95"/>
    </row>
    <row r="39" spans="1:10" x14ac:dyDescent="0.2">
      <c r="B39" s="98" t="s">
        <v>134</v>
      </c>
      <c r="D39" s="96"/>
      <c r="E39" s="65">
        <v>0</v>
      </c>
      <c r="F39" s="90"/>
      <c r="G39" s="65">
        <v>0</v>
      </c>
      <c r="H39" s="65">
        <v>0</v>
      </c>
      <c r="I39" s="65">
        <v>0</v>
      </c>
      <c r="J39" s="65">
        <v>0</v>
      </c>
    </row>
    <row r="40" spans="1:10" x14ac:dyDescent="0.2">
      <c r="B40" s="98" t="s">
        <v>135</v>
      </c>
      <c r="D40" s="96"/>
      <c r="E40" s="65">
        <v>0</v>
      </c>
      <c r="F40" s="90"/>
      <c r="G40" s="65">
        <v>0</v>
      </c>
      <c r="H40" s="65">
        <v>0</v>
      </c>
      <c r="I40" s="65">
        <v>0</v>
      </c>
      <c r="J40" s="65">
        <v>0</v>
      </c>
    </row>
    <row r="41" spans="1:10" x14ac:dyDescent="0.2">
      <c r="B41" s="98" t="s">
        <v>167</v>
      </c>
      <c r="D41" s="96"/>
      <c r="E41" s="112">
        <v>0</v>
      </c>
      <c r="F41" s="90"/>
      <c r="G41" s="112">
        <v>0</v>
      </c>
      <c r="H41" s="112">
        <v>0</v>
      </c>
      <c r="I41" s="112">
        <v>0</v>
      </c>
      <c r="J41" s="112">
        <v>0</v>
      </c>
    </row>
    <row r="42" spans="1:10" ht="15" x14ac:dyDescent="0.35">
      <c r="B42" s="94" t="s">
        <v>136</v>
      </c>
      <c r="C42" s="91"/>
      <c r="E42" s="103">
        <f>SUM(E39:E41)</f>
        <v>0</v>
      </c>
      <c r="F42" s="90"/>
      <c r="G42" s="103">
        <f>SUM(G39:G41)</f>
        <v>0</v>
      </c>
      <c r="H42" s="103">
        <f>SUM(H39:H41)</f>
        <v>0</v>
      </c>
      <c r="I42" s="103">
        <f>SUM(I39:I41)</f>
        <v>0</v>
      </c>
      <c r="J42" s="103">
        <f>SUM(J39:J41)</f>
        <v>0</v>
      </c>
    </row>
    <row r="43" spans="1:10" x14ac:dyDescent="0.2"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3.5" thickBot="1" x14ac:dyDescent="0.25">
      <c r="A44" s="94" t="s">
        <v>137</v>
      </c>
      <c r="B44" s="81"/>
      <c r="C44" s="91"/>
      <c r="E44" s="104">
        <f>E36+E42</f>
        <v>0</v>
      </c>
      <c r="F44" s="90"/>
      <c r="G44" s="104">
        <f>G36+G42</f>
        <v>0</v>
      </c>
      <c r="H44" s="104">
        <f>H36+H42</f>
        <v>0</v>
      </c>
      <c r="I44" s="104">
        <f>I36+I42</f>
        <v>0</v>
      </c>
      <c r="J44" s="104">
        <f>J36+J42</f>
        <v>0</v>
      </c>
    </row>
    <row r="45" spans="1:10" ht="13.5" thickTop="1" x14ac:dyDescent="0.2">
      <c r="B45" s="81"/>
      <c r="C45" s="91"/>
      <c r="D45" s="96"/>
      <c r="E45" s="90"/>
      <c r="F45" s="90"/>
      <c r="G45" s="95"/>
      <c r="H45" s="95"/>
      <c r="I45" s="95"/>
      <c r="J45" s="95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Windows User</cp:lastModifiedBy>
  <cp:lastPrinted>2015-03-10T20:29:00Z</cp:lastPrinted>
  <dcterms:created xsi:type="dcterms:W3CDTF">2015-03-09T19:17:40Z</dcterms:created>
  <dcterms:modified xsi:type="dcterms:W3CDTF">2016-06-01T18:53:42Z</dcterms:modified>
</cp:coreProperties>
</file>