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820" windowHeight="6860" firstSheet="4" activeTab="4"/>
  </bookViews>
  <sheets>
    <sheet name="Hoja1" sheetId="9" state="hidden" r:id="rId1"/>
    <sheet name="Sheet1" sheetId="13" state="hidden" r:id="rId2"/>
    <sheet name="Sheet2" sheetId="14" state="hidden" r:id="rId3"/>
    <sheet name="Sheet3" sheetId="15" state="hidden" r:id="rId4"/>
    <sheet name="Consolidated" sheetId="17" r:id="rId5"/>
  </sheets>
  <calcPr calcId="145621"/>
</workbook>
</file>

<file path=xl/calcChain.xml><?xml version="1.0" encoding="utf-8"?>
<calcChain xmlns="http://schemas.openxmlformats.org/spreadsheetml/2006/main">
  <c r="C32" i="15" l="1"/>
  <c r="C24" i="15"/>
  <c r="N12" i="13"/>
  <c r="O12" i="13"/>
  <c r="N11" i="13"/>
  <c r="O11" i="13"/>
  <c r="D9" i="13"/>
  <c r="D4" i="13"/>
  <c r="G5" i="13"/>
  <c r="G6" i="13"/>
  <c r="G4" i="13"/>
  <c r="G7" i="13"/>
  <c r="C10" i="15"/>
  <c r="C61" i="9"/>
  <c r="B61" i="9"/>
  <c r="D61" i="9"/>
  <c r="C59" i="9"/>
  <c r="B59" i="9"/>
  <c r="D59" i="9"/>
  <c r="C60" i="9"/>
  <c r="B60" i="9"/>
  <c r="B62" i="9"/>
  <c r="B66" i="9"/>
  <c r="B67" i="9"/>
  <c r="B33" i="9"/>
  <c r="B35" i="9"/>
  <c r="B22" i="9"/>
  <c r="C30" i="9"/>
  <c r="C16" i="9"/>
  <c r="B30" i="9"/>
  <c r="B15" i="9"/>
  <c r="C33" i="9"/>
  <c r="C3" i="9"/>
  <c r="D3" i="9"/>
  <c r="C4" i="9"/>
  <c r="D4" i="9"/>
  <c r="C6" i="9"/>
  <c r="D6" i="9"/>
  <c r="C7" i="9"/>
  <c r="D7" i="9"/>
  <c r="D9" i="9"/>
  <c r="C1" i="9"/>
  <c r="C67" i="9"/>
  <c r="B16" i="9"/>
  <c r="B21" i="9"/>
  <c r="B65" i="9"/>
  <c r="B17" i="9"/>
  <c r="B20" i="9"/>
  <c r="C65" i="9"/>
  <c r="C35" i="9"/>
  <c r="C22" i="9"/>
  <c r="C20" i="9"/>
  <c r="C21" i="9"/>
  <c r="C15" i="9"/>
  <c r="D60" i="9"/>
  <c r="C17" i="9"/>
  <c r="G9" i="13"/>
  <c r="C62" i="9"/>
  <c r="C66" i="9"/>
  <c r="C19" i="15"/>
  <c r="C33" i="15"/>
  <c r="C27" i="15"/>
  <c r="C17" i="15"/>
  <c r="K7" i="13"/>
  <c r="K6" i="13"/>
  <c r="G12" i="13"/>
  <c r="G11" i="13"/>
  <c r="K5" i="13"/>
  <c r="C30" i="15"/>
  <c r="G10" i="13"/>
  <c r="K4" i="13"/>
  <c r="C16" i="15"/>
  <c r="C22" i="15" s="1"/>
  <c r="C35" i="15" s="1"/>
  <c r="G13" i="13"/>
  <c r="K9" i="13"/>
  <c r="K13" i="13"/>
  <c r="C29" i="15"/>
  <c r="H5" i="13"/>
  <c r="C31" i="15"/>
  <c r="C28" i="15"/>
  <c r="C20" i="15"/>
  <c r="C11" i="15"/>
  <c r="C25" i="15"/>
  <c r="K12" i="13"/>
  <c r="K10" i="13"/>
  <c r="K11" i="13"/>
  <c r="H12" i="13"/>
  <c r="I12" i="13"/>
  <c r="H6" i="13"/>
  <c r="H4" i="13"/>
  <c r="H7" i="13"/>
  <c r="L4" i="13"/>
  <c r="H9" i="13"/>
  <c r="L6" i="13"/>
  <c r="L5" i="13"/>
  <c r="L7" i="13"/>
  <c r="H11" i="13"/>
  <c r="I11" i="13"/>
  <c r="I9" i="13"/>
  <c r="C34" i="15"/>
  <c r="H10" i="13"/>
  <c r="I10" i="13"/>
  <c r="H13" i="13"/>
  <c r="L11" i="13"/>
  <c r="L9" i="13"/>
  <c r="L12" i="13"/>
  <c r="I13" i="13"/>
  <c r="J9" i="13"/>
  <c r="L10" i="13"/>
  <c r="J12" i="13"/>
  <c r="J10" i="13"/>
  <c r="J11" i="13"/>
  <c r="J13" i="13"/>
  <c r="L13" i="13"/>
  <c r="C9" i="15" l="1"/>
  <c r="C13" i="15" s="1"/>
  <c r="C36" i="15" s="1"/>
  <c r="C18" i="15"/>
  <c r="D5" i="13" l="1"/>
  <c r="C26" i="15" l="1"/>
  <c r="D10" i="13" l="1"/>
</calcChain>
</file>

<file path=xl/sharedStrings.xml><?xml version="1.0" encoding="utf-8"?>
<sst xmlns="http://schemas.openxmlformats.org/spreadsheetml/2006/main" count="302" uniqueCount="246">
  <si>
    <t>Total</t>
  </si>
  <si>
    <t>Income</t>
  </si>
  <si>
    <t xml:space="preserve">      4100 DC Per-Pupil Funding</t>
  </si>
  <si>
    <t xml:space="preserve">         4110 Per-pupil allocation</t>
  </si>
  <si>
    <t xml:space="preserve">         4120 Per-pupil special ed funding</t>
  </si>
  <si>
    <t xml:space="preserve">         4130 Per-pupil LEP/NEP funding</t>
  </si>
  <si>
    <t xml:space="preserve">      Total 4100 DC Per-Pupil Funding</t>
  </si>
  <si>
    <t xml:space="preserve">      4200 DC Per-pupil Facility Funding</t>
  </si>
  <si>
    <t xml:space="preserve">         4210 Per-pupil facility alloc.</t>
  </si>
  <si>
    <t xml:space="preserve">      Total 4200 DC Per-pupil Facility Funding</t>
  </si>
  <si>
    <t xml:space="preserve">      4500 Federal Entitlements</t>
  </si>
  <si>
    <t xml:space="preserve">      Total 4500 Federal Entitlements</t>
  </si>
  <si>
    <t xml:space="preserve">      4600 Federal Competitive Grants</t>
  </si>
  <si>
    <t xml:space="preserve">         4640 IDEA VI-B Handicapped</t>
  </si>
  <si>
    <t xml:space="preserve">      Total 4600 Federal Competitive Grants</t>
  </si>
  <si>
    <t xml:space="preserve">      4700 Federal Programs</t>
  </si>
  <si>
    <t xml:space="preserve">         4710 National Food Program</t>
  </si>
  <si>
    <t xml:space="preserve">      Total 4700 Federal Programs</t>
  </si>
  <si>
    <t xml:space="preserve">   Total 4000 Public Income</t>
  </si>
  <si>
    <t xml:space="preserve">   5000 Private Income</t>
  </si>
  <si>
    <t xml:space="preserve">         5310 Individual contribution</t>
  </si>
  <si>
    <t xml:space="preserve">         5320 Corporate contribution</t>
  </si>
  <si>
    <t xml:space="preserve">         5330 Foundation contribution</t>
  </si>
  <si>
    <t xml:space="preserve">      Total 5300 Private Contributions</t>
  </si>
  <si>
    <t xml:space="preserve">   6000 Additional Income</t>
  </si>
  <si>
    <t xml:space="preserve">      6100 After School Activity Fees</t>
  </si>
  <si>
    <t xml:space="preserve">         6120 Field Trip fees</t>
  </si>
  <si>
    <t xml:space="preserve">         6140 Bus/Transportation fees</t>
  </si>
  <si>
    <t xml:space="preserve">         6210 Meals Sales</t>
  </si>
  <si>
    <t xml:space="preserve">   Total 6000 Additional Income</t>
  </si>
  <si>
    <t>Total Income</t>
  </si>
  <si>
    <t>Expenses</t>
  </si>
  <si>
    <t xml:space="preserve">   7000 Employment Expenses</t>
  </si>
  <si>
    <t xml:space="preserve">      7100 Salaries</t>
  </si>
  <si>
    <t xml:space="preserve">         7110 Curricular Salaries</t>
  </si>
  <si>
    <t xml:space="preserve">            7111 Principal Salaries</t>
  </si>
  <si>
    <t xml:space="preserve">            7113 Classroom Teacher Salaries</t>
  </si>
  <si>
    <t xml:space="preserve">            7118 Summer school salaries</t>
  </si>
  <si>
    <t xml:space="preserve">         Total 7110 Curricular Salaries</t>
  </si>
  <si>
    <t xml:space="preserve">            7121 Student support salaries</t>
  </si>
  <si>
    <t xml:space="preserve">            7123 Front office staff salaries</t>
  </si>
  <si>
    <t xml:space="preserve">            7125 Maintenance/custodial salaries</t>
  </si>
  <si>
    <t xml:space="preserve">            7127 Food service salaries</t>
  </si>
  <si>
    <t xml:space="preserve">         7140 Administration Salaries</t>
  </si>
  <si>
    <t xml:space="preserve">            7142 Business, operations salaries</t>
  </si>
  <si>
    <t xml:space="preserve">         Total 7140 Administration Salaries</t>
  </si>
  <si>
    <t xml:space="preserve">         7150 Regular Wage Employees</t>
  </si>
  <si>
    <t xml:space="preserve">            7151 Substitute teachers - Regular Wages</t>
  </si>
  <si>
    <t xml:space="preserve">            7152 Temporary contract help - Regular Wages</t>
  </si>
  <si>
    <t xml:space="preserve">         Total 7150 Regular Wage Employees</t>
  </si>
  <si>
    <t xml:space="preserve">         7160 Stipends and other Curricular</t>
  </si>
  <si>
    <t xml:space="preserve">      Total 7100 Salaries</t>
  </si>
  <si>
    <t xml:space="preserve">      7500 Employee Benefits</t>
  </si>
  <si>
    <t xml:space="preserve">         7510 Retirement plan contrib School</t>
  </si>
  <si>
    <t xml:space="preserve">         7530 Life insurance</t>
  </si>
  <si>
    <t xml:space="preserve">         7532 LT Disability Insurance</t>
  </si>
  <si>
    <t xml:space="preserve">         7570 Workers' comp insurance</t>
  </si>
  <si>
    <t xml:space="preserve">         7580 Employee Metro Cards</t>
  </si>
  <si>
    <t xml:space="preserve">      Total 7500 Employee Benefits</t>
  </si>
  <si>
    <t xml:space="preserve">      7600 Payroll Taxes</t>
  </si>
  <si>
    <t xml:space="preserve">         7620 Federal Withholding</t>
  </si>
  <si>
    <t xml:space="preserve">         7640 Other local taxes</t>
  </si>
  <si>
    <t xml:space="preserve">      Total 7600 Payroll Taxes</t>
  </si>
  <si>
    <t xml:space="preserve">      7700 Staff Development</t>
  </si>
  <si>
    <t xml:space="preserve">      7900 Recruiting and Retention</t>
  </si>
  <si>
    <t xml:space="preserve">            7911 Curricular Recruitment Fees</t>
  </si>
  <si>
    <t xml:space="preserve">         7940 Staff background checks</t>
  </si>
  <si>
    <t xml:space="preserve">         7950 Staff meals, events, &amp; awards</t>
  </si>
  <si>
    <t xml:space="preserve">         7960 Staff travel (non-development)</t>
  </si>
  <si>
    <t xml:space="preserve">      Total 7900 Recruiting and Retention</t>
  </si>
  <si>
    <t xml:space="preserve">   Total 7000 Employment Expenses</t>
  </si>
  <si>
    <t xml:space="preserve">   8000 Operations Expenses</t>
  </si>
  <si>
    <t xml:space="preserve">      8110 Rent, parking, other occupancy</t>
  </si>
  <si>
    <t xml:space="preserve">         8112 Rent - Decatur/16th Street</t>
  </si>
  <si>
    <t xml:space="preserve">         8114 Rent - Upshur</t>
  </si>
  <si>
    <t xml:space="preserve">         8115 Rent - NWCC/SHUMC</t>
  </si>
  <si>
    <t xml:space="preserve">         8116 MEU</t>
  </si>
  <si>
    <t xml:space="preserve">      Total 8110 Rent, parking, other occupancy</t>
  </si>
  <si>
    <t xml:space="preserve">      8220 Utilities &amp; garbage removal</t>
  </si>
  <si>
    <t xml:space="preserve">      8225 Janitorial supplies</t>
  </si>
  <si>
    <t xml:space="preserve">      8226 Janitorial Service</t>
  </si>
  <si>
    <t xml:space="preserve">      8230 Maintenance and repairs</t>
  </si>
  <si>
    <t xml:space="preserve">      8300 Office Materials &amp; Supplies</t>
  </si>
  <si>
    <t xml:space="preserve">         8310 Office supplies</t>
  </si>
  <si>
    <t xml:space="preserve">         8330 Equipment rent &amp; maintenance</t>
  </si>
  <si>
    <t xml:space="preserve">         8350 Postage, shipping, delivery</t>
  </si>
  <si>
    <t xml:space="preserve">         8370 Authorizer fees</t>
  </si>
  <si>
    <t xml:space="preserve">         8380 Communication Expense</t>
  </si>
  <si>
    <t xml:space="preserve">            8381 Telephone</t>
  </si>
  <si>
    <t xml:space="preserve">            8382 DSL</t>
  </si>
  <si>
    <t xml:space="preserve">            8383 Cellphone</t>
  </si>
  <si>
    <t xml:space="preserve">         Total 8380 Communication Expense</t>
  </si>
  <si>
    <t xml:space="preserve">      8400 Professional Services</t>
  </si>
  <si>
    <t xml:space="preserve">         8410 IT Expenses</t>
  </si>
  <si>
    <t xml:space="preserve">         8430 Accounting, auditing, payroll</t>
  </si>
  <si>
    <t xml:space="preserve">         8440 Legal fees</t>
  </si>
  <si>
    <t xml:space="preserve">         8490 Other professional fees</t>
  </si>
  <si>
    <t xml:space="preserve">      Total 8400 Professional Services</t>
  </si>
  <si>
    <t xml:space="preserve">      8500 Other Business Services</t>
  </si>
  <si>
    <t xml:space="preserve">         8550 Governance Expense</t>
  </si>
  <si>
    <t xml:space="preserve">      Total 8500 Other Business Services</t>
  </si>
  <si>
    <t xml:space="preserve">      8600 Marketing</t>
  </si>
  <si>
    <t xml:space="preserve">         8680 Business Cards, Letterhead</t>
  </si>
  <si>
    <t xml:space="preserve">      Total 8600 Marketing</t>
  </si>
  <si>
    <t xml:space="preserve">      8700 Travel</t>
  </si>
  <si>
    <t xml:space="preserve">         8750 Auto Expense</t>
  </si>
  <si>
    <t xml:space="preserve">      Total 8700 Travel</t>
  </si>
  <si>
    <t xml:space="preserve">   Total 8000 Operations Expenses</t>
  </si>
  <si>
    <t xml:space="preserve">      9100 Student Materials</t>
  </si>
  <si>
    <t xml:space="preserve">         9110 Student supplies</t>
  </si>
  <si>
    <t xml:space="preserve">         9140 Student uniforms</t>
  </si>
  <si>
    <t xml:space="preserve">         9150 Student assessment materials</t>
  </si>
  <si>
    <t xml:space="preserve">         9160 Textbooks, subscription, ref</t>
  </si>
  <si>
    <t xml:space="preserve">         9170 Library and media center material</t>
  </si>
  <si>
    <t xml:space="preserve">         9190 Student Furniture</t>
  </si>
  <si>
    <t xml:space="preserve">      Total 9100 Student Materials</t>
  </si>
  <si>
    <t xml:space="preserve">      9200 Student Services</t>
  </si>
  <si>
    <t xml:space="preserve">         9250 Food service fees</t>
  </si>
  <si>
    <t xml:space="preserve">      Total 9200 Student Services</t>
  </si>
  <si>
    <t xml:space="preserve">      9300 Student Expenses (Other)</t>
  </si>
  <si>
    <t xml:space="preserve">         9310 Student travel / field trips</t>
  </si>
  <si>
    <t xml:space="preserve">         9320 Student recruiting</t>
  </si>
  <si>
    <t xml:space="preserve">         9340 Other student expenses</t>
  </si>
  <si>
    <t xml:space="preserve">         9345 Students Sports Program</t>
  </si>
  <si>
    <t xml:space="preserve">         9350 Student Transportation</t>
  </si>
  <si>
    <t xml:space="preserve">         9360 Student Events (Graduation)</t>
  </si>
  <si>
    <t xml:space="preserve">      Total 9300 Student Expenses (Other)</t>
  </si>
  <si>
    <t xml:space="preserve">         9920 Loan Processing/Bank Fees</t>
  </si>
  <si>
    <t>Net Operating Income</t>
  </si>
  <si>
    <t xml:space="preserve">         6220 Uniform Sales </t>
  </si>
  <si>
    <t xml:space="preserve">         4660 Safe Schools Grant</t>
  </si>
  <si>
    <t xml:space="preserve">         6240 Student Events (Graduation)</t>
  </si>
  <si>
    <t xml:space="preserve">         6230 Schools Sales</t>
  </si>
  <si>
    <t xml:space="preserve">         8361 Photocopying Charges</t>
  </si>
  <si>
    <t xml:space="preserve">     Total 8300 Office Materials &amp; Supplies</t>
  </si>
  <si>
    <t xml:space="preserve">      Total 8370 Authorizer fees</t>
  </si>
  <si>
    <t xml:space="preserve">    Total 8200 Maintenance and Janitorial</t>
  </si>
  <si>
    <t xml:space="preserve">         8542 Business Insurance - D &amp; O Insurance</t>
  </si>
  <si>
    <t xml:space="preserve">         8541 Business Insurance - Property and Liability</t>
  </si>
  <si>
    <t xml:space="preserve">         9175 Discretionary Budgets</t>
  </si>
  <si>
    <t>FY13</t>
  </si>
  <si>
    <t xml:space="preserve">       Total 7700 Staff Development</t>
  </si>
  <si>
    <t xml:space="preserve">         9210 Special ed fees (nonsalary)</t>
  </si>
  <si>
    <t xml:space="preserve">         9220 Counseling Fees</t>
  </si>
  <si>
    <t>TOTAL REVENUES</t>
  </si>
  <si>
    <t>TOTAL EXPENSES</t>
  </si>
  <si>
    <t>Revenue</t>
  </si>
  <si>
    <t>WASHINGTON LATIN PUBLIC CHARTER SCHOOL</t>
  </si>
  <si>
    <t>CONSOLIDATED</t>
  </si>
  <si>
    <t>MONTHLY BUDGET WORKSHEET</t>
  </si>
  <si>
    <t>DESCRIPTION</t>
  </si>
  <si>
    <t>REVENUE</t>
  </si>
  <si>
    <t>PUBLIC INCOME</t>
  </si>
  <si>
    <t>PRIVATE INCOME</t>
  </si>
  <si>
    <t>ADDITIONAL INCOME</t>
  </si>
  <si>
    <t xml:space="preserve">    TOTAL REVENUE</t>
  </si>
  <si>
    <t>EXPENSES</t>
  </si>
  <si>
    <t>SALARIES</t>
  </si>
  <si>
    <t>EMPLOYEE BENEFITS</t>
  </si>
  <si>
    <t>PAYROLL TAXES</t>
  </si>
  <si>
    <t>STAFF DEVELOPMENT</t>
  </si>
  <si>
    <t>RECRUITING AND RETENTION</t>
  </si>
  <si>
    <t xml:space="preserve">   TOTAL EMPLOYMENT EXPENSES</t>
  </si>
  <si>
    <t>RENT, PARKING AND OTHER OCCUPANCY</t>
  </si>
  <si>
    <t>OFFICE MATERIALS AND SUPPLIES</t>
  </si>
  <si>
    <t>PROFESSIONAL SERVICES</t>
  </si>
  <si>
    <t>OTHER BUSINESS SERVICES &amp; INSURANCE</t>
  </si>
  <si>
    <t>MARKETING, TRAVEL, DEVELOP CONSULTING</t>
  </si>
  <si>
    <t>STUDENT MATERIALS</t>
  </si>
  <si>
    <t>STUDENT SERVICES</t>
  </si>
  <si>
    <t>STUDENT EXPENSES OTHER</t>
  </si>
  <si>
    <t>FINANCING - INTEREST AND BANK FEES</t>
  </si>
  <si>
    <t>MAINTENANCE AND JANITORIAL</t>
  </si>
  <si>
    <t xml:space="preserve">    Total 8300 Office Materials and Supplies</t>
  </si>
  <si>
    <t>TRAVEL</t>
  </si>
  <si>
    <t>Budget</t>
  </si>
  <si>
    <t>4000 Public Income</t>
  </si>
  <si>
    <t xml:space="preserve">        8510 Fees and Licenses</t>
  </si>
  <si>
    <t>ACCOUNT</t>
  </si>
  <si>
    <t xml:space="preserve">         6350 Bank Interest Income</t>
  </si>
  <si>
    <t xml:space="preserve">            7119 Academic Adm Salaries</t>
  </si>
  <si>
    <t xml:space="preserve">         4520 Title IIa (teachers &amp; principals)</t>
  </si>
  <si>
    <t xml:space="preserve">            7112 Senior Administrative Salaries</t>
  </si>
  <si>
    <t xml:space="preserve">         Total 7120 Support Svc salaries</t>
  </si>
  <si>
    <t xml:space="preserve">         7120 Support Svc salaries</t>
  </si>
  <si>
    <t xml:space="preserve">         8117 Rudolph</t>
  </si>
  <si>
    <t>Utilities</t>
  </si>
  <si>
    <t>electricity</t>
  </si>
  <si>
    <t>water</t>
  </si>
  <si>
    <t>gas</t>
  </si>
  <si>
    <t>garbage removal</t>
  </si>
  <si>
    <t>landscaping</t>
  </si>
  <si>
    <t>security guard</t>
  </si>
  <si>
    <t>CapCity</t>
  </si>
  <si>
    <t>na</t>
  </si>
  <si>
    <t>18xhour</t>
  </si>
  <si>
    <t>footage</t>
  </si>
  <si>
    <t>annual cost - estimated</t>
  </si>
  <si>
    <t xml:space="preserve">$22000 per month </t>
  </si>
  <si>
    <t>FY14</t>
  </si>
  <si>
    <t xml:space="preserve">   9000 Other Student Programs</t>
  </si>
  <si>
    <t>Total Other Student Programs</t>
  </si>
  <si>
    <t xml:space="preserve">      9900 Financing</t>
  </si>
  <si>
    <t>Total Financing</t>
  </si>
  <si>
    <t>NET OPERATING INCOME</t>
  </si>
  <si>
    <t>TOTAL OPERATING EXPENSES</t>
  </si>
  <si>
    <t>CASH AVAILABLE FOR DEBT SERVICE</t>
  </si>
  <si>
    <t>DEBT SERVICE</t>
  </si>
  <si>
    <t xml:space="preserve">        8117 Summer rent</t>
  </si>
  <si>
    <t>DEBT SERVICE COVERA RATIO (DSCR)</t>
  </si>
  <si>
    <t xml:space="preserve">         8660 PR expenses</t>
  </si>
  <si>
    <t>FY13 BUDGET</t>
  </si>
  <si>
    <t>Public Income</t>
  </si>
  <si>
    <t>Private Income</t>
  </si>
  <si>
    <t>Additional Income</t>
  </si>
  <si>
    <t>Employment Expenses</t>
  </si>
  <si>
    <t>Operations Expenses</t>
  </si>
  <si>
    <t>Other Student Programs</t>
  </si>
  <si>
    <t>FY14 BUDGET</t>
  </si>
  <si>
    <t>Personnel expenses</t>
  </si>
  <si>
    <t>a</t>
  </si>
  <si>
    <t>t</t>
  </si>
  <si>
    <t>ss</t>
  </si>
  <si>
    <t>Administrative salaries</t>
  </si>
  <si>
    <t>Faculty</t>
  </si>
  <si>
    <t>Student Support salaries</t>
  </si>
  <si>
    <t xml:space="preserve">         7520 Health insurance + Dental</t>
  </si>
  <si>
    <t>FY2015</t>
  </si>
  <si>
    <t>FISCAL YEAR 2015</t>
  </si>
  <si>
    <t xml:space="preserve">         9940 Debt service</t>
  </si>
  <si>
    <t xml:space="preserve">         4140 Per-pupil summer alloc./ AT RISK</t>
  </si>
  <si>
    <t>FY15</t>
  </si>
  <si>
    <t xml:space="preserve">         4730 Other </t>
  </si>
  <si>
    <t>Money needed to meet debt service</t>
  </si>
  <si>
    <t>Exp</t>
  </si>
  <si>
    <t>Public</t>
  </si>
  <si>
    <t>Annual Fund</t>
  </si>
  <si>
    <t>Other income</t>
  </si>
  <si>
    <t>Personnel</t>
  </si>
  <si>
    <t>Facility</t>
  </si>
  <si>
    <t>Other programs</t>
  </si>
  <si>
    <t>Operations</t>
  </si>
  <si>
    <t>FY15 budget New formula; 661 Students</t>
  </si>
  <si>
    <t>OTHER EXPENSE</t>
  </si>
  <si>
    <t xml:space="preserve">    TOTAL EXPENSES</t>
  </si>
  <si>
    <t>EXCESS/(DEFICIENCY) REV OVER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</si>
</sst>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4E9B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6">
    <xf numFmtId="0" fontId="0" fillId="0" borderId="0"/>
    <xf numFmtId="0" fontId="6" fillId="0" borderId="0"/>
    <xf numFmtId="3" fontId="4" fillId="0" borderId="0"/>
    <xf numFmtId="9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</cellStyleXfs>
  <cellXfs count="86">
    <xf numFmtId="0" fontId="0" fillId="0" borderId="0" xfId="0"/>
    <xf numFmtId="3" fontId="7" fillId="0" borderId="0" xfId="0" applyNumberFormat="1" applyFont="1" applyFill="1" applyAlignment="1">
      <alignment horizontal="left"/>
    </xf>
    <xf numFmtId="0" fontId="0" fillId="0" borderId="0" xfId="0" applyFill="1"/>
    <xf numFmtId="10" fontId="0" fillId="0" borderId="0" xfId="3" applyNumberFormat="1" applyFont="1"/>
    <xf numFmtId="0" fontId="2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3" fontId="4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centerContinuous"/>
    </xf>
    <xf numFmtId="38" fontId="4" fillId="0" borderId="2" xfId="0" applyNumberFormat="1" applyFont="1" applyBorder="1"/>
    <xf numFmtId="3" fontId="10" fillId="0" borderId="0" xfId="0" applyNumberFormat="1" applyFont="1" applyFill="1"/>
    <xf numFmtId="0" fontId="8" fillId="0" borderId="0" xfId="0" applyFont="1" applyFill="1" applyAlignment="1">
      <alignment horizontal="left" wrapText="1"/>
    </xf>
    <xf numFmtId="0" fontId="4" fillId="0" borderId="0" xfId="0" applyFont="1"/>
    <xf numFmtId="3" fontId="3" fillId="0" borderId="0" xfId="0" quotePrefix="1" applyNumberFormat="1" applyFont="1" applyBorder="1" applyAlignment="1">
      <alignment horizontal="left"/>
    </xf>
    <xf numFmtId="3" fontId="2" fillId="0" borderId="0" xfId="0" applyNumberFormat="1" applyFont="1" applyBorder="1"/>
    <xf numFmtId="49" fontId="13" fillId="0" borderId="0" xfId="0" applyNumberFormat="1" applyFont="1" applyAlignment="1">
      <alignment horizontal="left"/>
    </xf>
    <xf numFmtId="9" fontId="9" fillId="0" borderId="0" xfId="3" applyFont="1" applyFill="1" applyAlignment="1">
      <alignment horizontal="center" wrapText="1"/>
    </xf>
    <xf numFmtId="0" fontId="2" fillId="4" borderId="5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3" fontId="12" fillId="5" borderId="0" xfId="0" quotePrefix="1" applyNumberFormat="1" applyFont="1" applyFill="1" applyBorder="1" applyAlignment="1">
      <alignment horizontal="left"/>
    </xf>
    <xf numFmtId="3" fontId="2" fillId="2" borderId="10" xfId="0" applyNumberFormat="1" applyFont="1" applyFill="1" applyBorder="1" applyAlignment="1">
      <alignment horizontal="centerContinuous"/>
    </xf>
    <xf numFmtId="3" fontId="4" fillId="0" borderId="11" xfId="0" applyNumberFormat="1" applyFont="1" applyBorder="1"/>
    <xf numFmtId="1" fontId="4" fillId="0" borderId="11" xfId="0" quotePrefix="1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3" fontId="2" fillId="2" borderId="13" xfId="0" applyNumberFormat="1" applyFont="1" applyFill="1" applyBorder="1" applyAlignment="1">
      <alignment horizontal="centerContinuous"/>
    </xf>
    <xf numFmtId="3" fontId="3" fillId="0" borderId="0" xfId="0" applyNumberFormat="1" applyFont="1" applyBorder="1" applyAlignment="1">
      <alignment horizontal="centerContinuous"/>
    </xf>
    <xf numFmtId="3" fontId="2" fillId="2" borderId="14" xfId="0" applyNumberFormat="1" applyFont="1" applyFill="1" applyBorder="1" applyAlignment="1">
      <alignment horizontal="centerContinuous"/>
    </xf>
    <xf numFmtId="3" fontId="12" fillId="0" borderId="0" xfId="0" applyNumberFormat="1" applyFont="1" applyBorder="1" applyAlignment="1">
      <alignment horizontal="centerContinuous"/>
    </xf>
    <xf numFmtId="3" fontId="4" fillId="0" borderId="0" xfId="2" applyFont="1" applyFill="1" applyBorder="1"/>
    <xf numFmtId="3" fontId="4" fillId="0" borderId="0" xfId="0" applyNumberFormat="1" applyFont="1" applyBorder="1"/>
    <xf numFmtId="3" fontId="12" fillId="2" borderId="0" xfId="0" applyNumberFormat="1" applyFont="1" applyFill="1" applyBorder="1"/>
    <xf numFmtId="3" fontId="4" fillId="0" borderId="0" xfId="2" applyFont="1" applyFill="1" applyBorder="1" applyAlignment="1">
      <alignment horizontal="left"/>
    </xf>
    <xf numFmtId="38" fontId="4" fillId="0" borderId="8" xfId="0" applyNumberFormat="1" applyFont="1" applyBorder="1"/>
    <xf numFmtId="38" fontId="4" fillId="0" borderId="11" xfId="0" applyNumberFormat="1" applyFont="1" applyBorder="1"/>
    <xf numFmtId="38" fontId="4" fillId="0" borderId="15" xfId="0" applyNumberFormat="1" applyFont="1" applyBorder="1"/>
    <xf numFmtId="38" fontId="4" fillId="2" borderId="15" xfId="0" applyNumberFormat="1" applyFont="1" applyFill="1" applyBorder="1"/>
    <xf numFmtId="38" fontId="4" fillId="0" borderId="11" xfId="0" applyNumberFormat="1" applyFont="1" applyFill="1" applyBorder="1"/>
    <xf numFmtId="38" fontId="4" fillId="5" borderId="12" xfId="0" applyNumberFormat="1" applyFont="1" applyFill="1" applyBorder="1"/>
    <xf numFmtId="1" fontId="4" fillId="5" borderId="11" xfId="0" applyNumberFormat="1" applyFont="1" applyFill="1" applyBorder="1" applyAlignment="1">
      <alignment horizontal="center"/>
    </xf>
    <xf numFmtId="3" fontId="12" fillId="3" borderId="16" xfId="2" applyFont="1" applyFill="1" applyBorder="1" applyAlignment="1">
      <alignment horizontal="left"/>
    </xf>
    <xf numFmtId="38" fontId="12" fillId="3" borderId="17" xfId="0" applyNumberFormat="1" applyFont="1" applyFill="1" applyBorder="1"/>
    <xf numFmtId="0" fontId="12" fillId="0" borderId="0" xfId="0" applyFont="1" applyFill="1" applyAlignment="1">
      <alignment horizontal="left" wrapText="1"/>
    </xf>
    <xf numFmtId="3" fontId="3" fillId="0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1" fillId="0" borderId="0" xfId="0" applyFont="1" applyFill="1"/>
    <xf numFmtId="0" fontId="3" fillId="0" borderId="0" xfId="0" applyFont="1" applyFill="1"/>
    <xf numFmtId="0" fontId="1" fillId="0" borderId="0" xfId="0" applyFont="1"/>
    <xf numFmtId="3" fontId="0" fillId="0" borderId="0" xfId="0" applyNumberFormat="1"/>
    <xf numFmtId="3" fontId="9" fillId="6" borderId="6" xfId="0" applyNumberFormat="1" applyFont="1" applyFill="1" applyBorder="1" applyAlignment="1">
      <alignment horizontal="center" wrapText="1"/>
    </xf>
    <xf numFmtId="3" fontId="10" fillId="6" borderId="0" xfId="0" applyNumberFormat="1" applyFont="1" applyFill="1" applyAlignment="1">
      <alignment horizontal="center" wrapText="1"/>
    </xf>
    <xf numFmtId="3" fontId="4" fillId="6" borderId="0" xfId="0" applyNumberFormat="1" applyFont="1" applyFill="1" applyAlignment="1">
      <alignment horizontal="center" wrapText="1"/>
    </xf>
    <xf numFmtId="3" fontId="3" fillId="6" borderId="7" xfId="0" applyNumberFormat="1" applyFont="1" applyFill="1" applyBorder="1" applyAlignment="1">
      <alignment horizontal="center" wrapText="1"/>
    </xf>
    <xf numFmtId="3" fontId="10" fillId="6" borderId="0" xfId="0" applyNumberFormat="1" applyFont="1" applyFill="1"/>
    <xf numFmtId="10" fontId="10" fillId="6" borderId="0" xfId="3" applyNumberFormat="1" applyFont="1" applyFill="1"/>
    <xf numFmtId="3" fontId="3" fillId="6" borderId="0" xfId="0" applyNumberFormat="1" applyFont="1" applyFill="1" applyAlignment="1">
      <alignment horizontal="center" wrapText="1"/>
    </xf>
    <xf numFmtId="3" fontId="3" fillId="6" borderId="0" xfId="0" applyNumberFormat="1" applyFont="1" applyFill="1" applyBorder="1" applyAlignment="1">
      <alignment horizontal="center" wrapText="1"/>
    </xf>
    <xf numFmtId="3" fontId="3" fillId="6" borderId="4" xfId="0" applyNumberFormat="1" applyFont="1" applyFill="1" applyBorder="1" applyAlignment="1">
      <alignment horizontal="center" wrapText="1"/>
    </xf>
    <xf numFmtId="3" fontId="3" fillId="6" borderId="18" xfId="0" applyNumberFormat="1" applyFont="1" applyFill="1" applyBorder="1" applyAlignment="1">
      <alignment horizontal="center" wrapText="1"/>
    </xf>
    <xf numFmtId="3" fontId="3" fillId="6" borderId="3" xfId="0" applyNumberFormat="1" applyFont="1" applyFill="1" applyBorder="1" applyAlignment="1">
      <alignment horizontal="center" wrapText="1"/>
    </xf>
    <xf numFmtId="3" fontId="9" fillId="6" borderId="4" xfId="0" applyNumberFormat="1" applyFont="1" applyFill="1" applyBorder="1" applyAlignment="1">
      <alignment horizontal="left" wrapText="1"/>
    </xf>
    <xf numFmtId="3" fontId="9" fillId="6" borderId="0" xfId="0" applyNumberFormat="1" applyFont="1" applyFill="1" applyBorder="1"/>
    <xf numFmtId="3" fontId="9" fillId="6" borderId="0" xfId="0" applyNumberFormat="1" applyFont="1" applyFill="1" applyBorder="1" applyAlignment="1">
      <alignment horizontal="center"/>
    </xf>
    <xf numFmtId="4" fontId="9" fillId="6" borderId="2" xfId="0" applyNumberFormat="1" applyFont="1" applyFill="1" applyBorder="1"/>
    <xf numFmtId="9" fontId="0" fillId="0" borderId="0" xfId="3" applyFont="1"/>
    <xf numFmtId="3" fontId="1" fillId="0" borderId="0" xfId="0" applyNumberFormat="1" applyFont="1"/>
    <xf numFmtId="9" fontId="0" fillId="0" borderId="0" xfId="0" applyNumberFormat="1"/>
    <xf numFmtId="3" fontId="3" fillId="0" borderId="0" xfId="0" applyNumberFormat="1" applyFont="1" applyFill="1"/>
    <xf numFmtId="1" fontId="3" fillId="2" borderId="19" xfId="0" quotePrefix="1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3" fontId="1" fillId="0" borderId="0" xfId="2" applyFont="1" applyFill="1" applyBorder="1"/>
    <xf numFmtId="0" fontId="1" fillId="0" borderId="0" xfId="0" applyFont="1" applyBorder="1"/>
    <xf numFmtId="0" fontId="12" fillId="2" borderId="0" xfId="0" applyFont="1" applyFill="1" applyBorder="1"/>
    <xf numFmtId="3" fontId="1" fillId="0" borderId="0" xfId="2" applyFont="1" applyFill="1" applyBorder="1" applyAlignment="1">
      <alignment horizontal="left"/>
    </xf>
    <xf numFmtId="0" fontId="12" fillId="2" borderId="0" xfId="0" quotePrefix="1" applyFont="1" applyFill="1" applyBorder="1" applyAlignment="1">
      <alignment horizontal="left"/>
    </xf>
    <xf numFmtId="0" fontId="3" fillId="2" borderId="0" xfId="0" quotePrefix="1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4" fontId="1" fillId="0" borderId="0" xfId="2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2" fillId="2" borderId="0" xfId="0" applyNumberFormat="1" applyFont="1" applyFill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4" fontId="12" fillId="2" borderId="0" xfId="0" quotePrefix="1" applyNumberFormat="1" applyFont="1" applyFill="1" applyBorder="1" applyAlignment="1">
      <alignment horizontal="right"/>
    </xf>
  </cellXfs>
  <cellStyles count="6">
    <cellStyle name="Currency 2" xfId="5"/>
    <cellStyle name="Normal" xfId="0" builtinId="0"/>
    <cellStyle name="Normal 2" xfId="4"/>
    <cellStyle name="Normal 2 2" xfId="1"/>
    <cellStyle name="Normal_SPSSI-Budget-Summary-FY2006-3rd" xfId="2"/>
    <cellStyle name="Percent" xfId="3" builtinId="5"/>
  </cellStyles>
  <dxfs count="0"/>
  <tableStyles count="0" defaultTableStyle="TableStyleMedium9" defaultPivotStyle="PivotStyleLight16"/>
  <colors>
    <mruColors>
      <color rgb="FF0000FF"/>
      <color rgb="FFC4E9B7"/>
      <color rgb="FF00A249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chemeClr val="accent5">
            <a:lumMod val="20000"/>
            <a:lumOff val="80000"/>
          </a:schemeClr>
        </a:solidFill>
      </c:spPr>
    </c:sideWall>
    <c:backWall>
      <c:thickness val="0"/>
      <c:spPr>
        <a:solidFill>
          <a:schemeClr val="accent5">
            <a:lumMod val="20000"/>
            <a:lumOff val="80000"/>
          </a:schemeClr>
        </a:solidFill>
      </c:spPr>
    </c:backWall>
    <c:plotArea>
      <c:layout>
        <c:manualLayout>
          <c:layoutTarget val="inner"/>
          <c:xMode val="edge"/>
          <c:yMode val="edge"/>
          <c:x val="5.0738407699037598E-2"/>
          <c:y val="3.3761240709314702E-2"/>
          <c:w val="0.50861305754211905"/>
          <c:h val="0.837650958431177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Hoja1!$A$15</c:f>
              <c:strCache>
                <c:ptCount val="1"/>
                <c:pt idx="0">
                  <c:v>Public Income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Hoja1!$B$14:$C$14</c:f>
              <c:strCache>
                <c:ptCount val="2"/>
                <c:pt idx="0">
                  <c:v>FY13 BUDGET</c:v>
                </c:pt>
                <c:pt idx="1">
                  <c:v>FY14 BUDGET</c:v>
                </c:pt>
              </c:strCache>
            </c:strRef>
          </c:cat>
          <c:val>
            <c:numRef>
              <c:f>Hoja1!$B$15:$C$15</c:f>
              <c:numCache>
                <c:formatCode>0.00%</c:formatCode>
                <c:ptCount val="2"/>
                <c:pt idx="0">
                  <c:v>0.9376400587803948</c:v>
                </c:pt>
                <c:pt idx="1">
                  <c:v>0.94962269486353856</c:v>
                </c:pt>
              </c:numCache>
            </c:numRef>
          </c:val>
        </c:ser>
        <c:ser>
          <c:idx val="1"/>
          <c:order val="1"/>
          <c:tx>
            <c:strRef>
              <c:f>Hoja1!$A$16</c:f>
              <c:strCache>
                <c:ptCount val="1"/>
                <c:pt idx="0">
                  <c:v>Private Income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Hoja1!$B$14:$C$14</c:f>
              <c:strCache>
                <c:ptCount val="2"/>
                <c:pt idx="0">
                  <c:v>FY13 BUDGET</c:v>
                </c:pt>
                <c:pt idx="1">
                  <c:v>FY14 BUDGET</c:v>
                </c:pt>
              </c:strCache>
            </c:strRef>
          </c:cat>
          <c:val>
            <c:numRef>
              <c:f>Hoja1!$B$16:$C$16</c:f>
              <c:numCache>
                <c:formatCode>0.00%</c:formatCode>
                <c:ptCount val="2"/>
                <c:pt idx="0">
                  <c:v>3.3854474060589126E-2</c:v>
                </c:pt>
                <c:pt idx="1">
                  <c:v>2.2485088371215531E-2</c:v>
                </c:pt>
              </c:numCache>
            </c:numRef>
          </c:val>
        </c:ser>
        <c:ser>
          <c:idx val="2"/>
          <c:order val="2"/>
          <c:tx>
            <c:strRef>
              <c:f>Hoja1!$A$17</c:f>
              <c:strCache>
                <c:ptCount val="1"/>
                <c:pt idx="0">
                  <c:v>Additional Income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Hoja1!$B$14:$C$14</c:f>
              <c:strCache>
                <c:ptCount val="2"/>
                <c:pt idx="0">
                  <c:v>FY13 BUDGET</c:v>
                </c:pt>
                <c:pt idx="1">
                  <c:v>FY14 BUDGET</c:v>
                </c:pt>
              </c:strCache>
            </c:strRef>
          </c:cat>
          <c:val>
            <c:numRef>
              <c:f>Hoja1!$B$17:$C$17</c:f>
              <c:numCache>
                <c:formatCode>0.00%</c:formatCode>
                <c:ptCount val="2"/>
                <c:pt idx="0">
                  <c:v>2.8505467159016043E-2</c:v>
                </c:pt>
                <c:pt idx="1">
                  <c:v>2.7892216765245934E-2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gapDepth val="79"/>
        <c:shape val="box"/>
        <c:axId val="123221504"/>
        <c:axId val="111799680"/>
        <c:axId val="0"/>
      </c:bar3DChart>
      <c:catAx>
        <c:axId val="12322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11799680"/>
        <c:crosses val="autoZero"/>
        <c:auto val="1"/>
        <c:lblAlgn val="ctr"/>
        <c:lblOffset val="100"/>
        <c:noMultiLvlLbl val="0"/>
      </c:catAx>
      <c:valAx>
        <c:axId val="1117996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221504"/>
        <c:crosses val="autoZero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66913732890826605"/>
          <c:y val="0.37106633533926098"/>
          <c:w val="0.31419600442506701"/>
          <c:h val="0.36244224224823601"/>
        </c:manualLayout>
      </c:layout>
      <c:overlay val="0"/>
    </c:legend>
    <c:plotVisOnly val="1"/>
    <c:dispBlanksAs val="gap"/>
    <c:showDLblsOverMax val="0"/>
  </c:chart>
  <c:spPr>
    <a:solidFill>
      <a:schemeClr val="bg1">
        <a:alpha val="64000"/>
      </a:schemeClr>
    </a:solidFill>
    <a:effectLst>
      <a:glow rad="12700">
        <a:schemeClr val="accent1">
          <a:alpha val="40000"/>
        </a:schemeClr>
      </a:glow>
      <a:softEdge rad="88900"/>
    </a:effectLst>
    <a:scene3d>
      <a:camera prst="orthographicFront"/>
      <a:lightRig rig="threePt" dir="t"/>
    </a:scene3d>
    <a:sp3d>
      <a:bevelT w="12700" h="82550"/>
      <a:bevelB w="12700"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99963124444201"/>
          <c:y val="5.07833856406791E-2"/>
          <c:w val="0.72637621743562997"/>
          <c:h val="0.77880295533502497"/>
        </c:manualLayout>
      </c:layout>
      <c:barChart>
        <c:barDir val="col"/>
        <c:grouping val="clustered"/>
        <c:varyColors val="0"/>
        <c:ser>
          <c:idx val="0"/>
          <c:order val="0"/>
          <c:tx>
            <c:v>FY13</c:v>
          </c:tx>
          <c:invertIfNegative val="0"/>
          <c:dLbls>
            <c:dLbl>
              <c:idx val="0"/>
              <c:layout>
                <c:manualLayout>
                  <c:x val="-1.1111111111111099E-2"/>
                  <c:y val="-2.31481481481480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33333333333329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00000000000009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Hoja1!$A$65:$A$67</c:f>
              <c:strCache>
                <c:ptCount val="3"/>
                <c:pt idx="0">
                  <c:v>Administrative salaries</c:v>
                </c:pt>
                <c:pt idx="1">
                  <c:v>Student Support salaries</c:v>
                </c:pt>
                <c:pt idx="2">
                  <c:v>Faculty</c:v>
                </c:pt>
              </c:strCache>
            </c:strRef>
          </c:cat>
          <c:val>
            <c:numRef>
              <c:f>Hoja1!$B$65:$B$67</c:f>
              <c:numCache>
                <c:formatCode>0.00%</c:formatCode>
                <c:ptCount val="3"/>
                <c:pt idx="0">
                  <c:v>0.21460134165470748</c:v>
                </c:pt>
                <c:pt idx="1">
                  <c:v>0.22448561559256416</c:v>
                </c:pt>
                <c:pt idx="2">
                  <c:v>0.56091304275272835</c:v>
                </c:pt>
              </c:numCache>
            </c:numRef>
          </c:val>
        </c:ser>
        <c:ser>
          <c:idx val="1"/>
          <c:order val="1"/>
          <c:tx>
            <c:v>FY14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Hoja1!$A$65:$A$67</c:f>
              <c:strCache>
                <c:ptCount val="3"/>
                <c:pt idx="0">
                  <c:v>Administrative salaries</c:v>
                </c:pt>
                <c:pt idx="1">
                  <c:v>Student Support salaries</c:v>
                </c:pt>
                <c:pt idx="2">
                  <c:v>Faculty</c:v>
                </c:pt>
              </c:strCache>
            </c:strRef>
          </c:cat>
          <c:val>
            <c:numRef>
              <c:f>Hoja1!$C$65:$C$67</c:f>
              <c:numCache>
                <c:formatCode>0.00%</c:formatCode>
                <c:ptCount val="3"/>
                <c:pt idx="0">
                  <c:v>0.20244426459299802</c:v>
                </c:pt>
                <c:pt idx="1">
                  <c:v>0.27205616093181589</c:v>
                </c:pt>
                <c:pt idx="2">
                  <c:v>0.57414853319093551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23552"/>
        <c:axId val="150173888"/>
      </c:barChart>
      <c:catAx>
        <c:axId val="12322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173888"/>
        <c:crosses val="autoZero"/>
        <c:auto val="1"/>
        <c:lblAlgn val="ctr"/>
        <c:lblOffset val="100"/>
        <c:noMultiLvlLbl val="0"/>
      </c:catAx>
      <c:valAx>
        <c:axId val="150173888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123223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FY13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Hoja1!$A$20:$A$22</c:f>
              <c:strCache>
                <c:ptCount val="3"/>
                <c:pt idx="0">
                  <c:v>Employment Expenses</c:v>
                </c:pt>
                <c:pt idx="1">
                  <c:v>Operations Expenses</c:v>
                </c:pt>
                <c:pt idx="2">
                  <c:v>Other Student Programs</c:v>
                </c:pt>
              </c:strCache>
            </c:strRef>
          </c:cat>
          <c:val>
            <c:numRef>
              <c:f>Hoja1!$B$20:$B$22</c:f>
              <c:numCache>
                <c:formatCode>0.00%</c:formatCode>
                <c:ptCount val="3"/>
                <c:pt idx="0">
                  <c:v>0.70020140063153091</c:v>
                </c:pt>
                <c:pt idx="1">
                  <c:v>0.21055858869283714</c:v>
                </c:pt>
                <c:pt idx="2">
                  <c:v>8.924001067563192E-2</c:v>
                </c:pt>
              </c:numCache>
            </c:numRef>
          </c:val>
        </c:ser>
        <c:ser>
          <c:idx val="1"/>
          <c:order val="1"/>
          <c:tx>
            <c:v>FY14</c:v>
          </c:tx>
          <c:invertIfNegative val="0"/>
          <c:dLbls>
            <c:dLbl>
              <c:idx val="0"/>
              <c:layout>
                <c:manualLayout>
                  <c:x val="3.8888888888888903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333333333333329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999999999999901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Hoja1!$A$20:$A$22</c:f>
              <c:strCache>
                <c:ptCount val="3"/>
                <c:pt idx="0">
                  <c:v>Employment Expenses</c:v>
                </c:pt>
                <c:pt idx="1">
                  <c:v>Operations Expenses</c:v>
                </c:pt>
                <c:pt idx="2">
                  <c:v>Other Student Programs</c:v>
                </c:pt>
              </c:strCache>
            </c:strRef>
          </c:cat>
          <c:val>
            <c:numRef>
              <c:f>Hoja1!$C$20:$C$22</c:f>
              <c:numCache>
                <c:formatCode>0.00%</c:formatCode>
                <c:ptCount val="3"/>
                <c:pt idx="0">
                  <c:v>0.68361775853551987</c:v>
                </c:pt>
                <c:pt idx="1">
                  <c:v>0.22885949742724071</c:v>
                </c:pt>
                <c:pt idx="2">
                  <c:v>8.7522744037239419E-2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277312"/>
        <c:axId val="157918912"/>
        <c:axId val="0"/>
      </c:bar3DChart>
      <c:catAx>
        <c:axId val="12327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18912"/>
        <c:crosses val="autoZero"/>
        <c:auto val="1"/>
        <c:lblAlgn val="ctr"/>
        <c:lblOffset val="100"/>
        <c:noMultiLvlLbl val="0"/>
      </c:catAx>
      <c:valAx>
        <c:axId val="1579189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123277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1177734858614"/>
          <c:y val="2.82524059492563E-2"/>
          <c:w val="0.61299856385876295"/>
          <c:h val="0.8326195683872850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Sheet1!$F$9</c:f>
              <c:strCache>
                <c:ptCount val="1"/>
                <c:pt idx="0">
                  <c:v>Personnel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Sheet1!$G$8:$H$8</c:f>
              <c:strCache>
                <c:ptCount val="2"/>
                <c:pt idx="0">
                  <c:v>FY14</c:v>
                </c:pt>
                <c:pt idx="1">
                  <c:v>FY15</c:v>
                </c:pt>
              </c:strCache>
            </c:strRef>
          </c:cat>
          <c:val>
            <c:numRef>
              <c:f>Sheet1!$G$9:$H$9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Sheet1!$F$10</c:f>
              <c:strCache>
                <c:ptCount val="1"/>
                <c:pt idx="0">
                  <c:v>Facility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641509433962301E-2"/>
                  <c:y val="-9.25925925925926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641509433962301E-2"/>
                  <c:y val="-1.3888888888888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Sheet1!$G$8:$H$8</c:f>
              <c:strCache>
                <c:ptCount val="2"/>
                <c:pt idx="0">
                  <c:v>FY14</c:v>
                </c:pt>
                <c:pt idx="1">
                  <c:v>FY15</c:v>
                </c:pt>
              </c:strCache>
            </c:strRef>
          </c:cat>
          <c:val>
            <c:numRef>
              <c:f>Sheet1!$G$10:$H$10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Sheet1!$F$11</c:f>
              <c:strCache>
                <c:ptCount val="1"/>
                <c:pt idx="0">
                  <c:v>Operations</c:v>
                </c:pt>
              </c:strCache>
            </c:strRef>
          </c:tx>
          <c:invertIfNegative val="0"/>
          <c:cat>
            <c:strRef>
              <c:f>Sheet1!$G$8:$H$8</c:f>
              <c:strCache>
                <c:ptCount val="2"/>
                <c:pt idx="0">
                  <c:v>FY14</c:v>
                </c:pt>
                <c:pt idx="1">
                  <c:v>FY15</c:v>
                </c:pt>
              </c:strCache>
            </c:strRef>
          </c:cat>
          <c:val>
            <c:numRef>
              <c:f>Sheet1!$G$11:$H$11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Sheet1!$F$12</c:f>
              <c:strCache>
                <c:ptCount val="1"/>
                <c:pt idx="0">
                  <c:v>Other programs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Sheet1!$G$8:$H$8</c:f>
              <c:strCache>
                <c:ptCount val="2"/>
                <c:pt idx="0">
                  <c:v>FY14</c:v>
                </c:pt>
                <c:pt idx="1">
                  <c:v>FY15</c:v>
                </c:pt>
              </c:strCache>
            </c:strRef>
          </c:cat>
          <c:val>
            <c:numRef>
              <c:f>Sheet1!$G$12:$H$12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Sheet1!$F$13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6121060496978098E-17"/>
                  <c:y val="-2.31481481481480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FY14</a:t>
                    </a:r>
                  </a:p>
                  <a:p>
                    <a:r>
                      <a:rPr lang="en-US"/>
                      <a:t>9,136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9.25925925925926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FY15</a:t>
                    </a:r>
                  </a:p>
                  <a:p>
                    <a:r>
                      <a:rPr lang="en-US"/>
                      <a:t>10,031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Sheet1!$G$8:$H$8</c:f>
              <c:strCache>
                <c:ptCount val="2"/>
                <c:pt idx="0">
                  <c:v>FY14</c:v>
                </c:pt>
                <c:pt idx="1">
                  <c:v>FY15</c:v>
                </c:pt>
              </c:strCache>
            </c:strRef>
          </c:cat>
          <c:val>
            <c:numRef>
              <c:f>Sheet1!$G$13:$H$13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279360"/>
        <c:axId val="157921792"/>
        <c:axId val="0"/>
      </c:bar3DChart>
      <c:catAx>
        <c:axId val="12327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921792"/>
        <c:crosses val="autoZero"/>
        <c:auto val="1"/>
        <c:lblAlgn val="ctr"/>
        <c:lblOffset val="100"/>
        <c:noMultiLvlLbl val="0"/>
      </c:catAx>
      <c:valAx>
        <c:axId val="1579217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32793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583469519140299E-2"/>
                <c:y val="0.74562955672207698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b="0"/>
                    <a:t>Thousands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78408854553558205"/>
          <c:y val="0.29070683872849201"/>
          <c:w val="0.200817114841777"/>
          <c:h val="0.580622995042285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Sheet1!$F$4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Sheet1!$G$3:$H$3</c:f>
              <c:strCache>
                <c:ptCount val="2"/>
                <c:pt idx="0">
                  <c:v>FY14</c:v>
                </c:pt>
                <c:pt idx="1">
                  <c:v>FY15</c:v>
                </c:pt>
              </c:strCache>
            </c:strRef>
          </c:cat>
          <c:val>
            <c:numRef>
              <c:f>Sheet1!$G$4:$H$4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Sheet1!$F$5</c:f>
              <c:strCache>
                <c:ptCount val="1"/>
                <c:pt idx="0">
                  <c:v>Annual Fund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7959053103007E-2"/>
                  <c:y val="-3.1692127910711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473448496481101E-2"/>
                  <c:y val="-9.0548936887747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Sheet1!$G$3:$H$3</c:f>
              <c:strCache>
                <c:ptCount val="2"/>
                <c:pt idx="0">
                  <c:v>FY14</c:v>
                </c:pt>
                <c:pt idx="1">
                  <c:v>FY15</c:v>
                </c:pt>
              </c:strCache>
            </c:strRef>
          </c:cat>
          <c:val>
            <c:numRef>
              <c:f>Sheet1!$G$5:$H$5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Sheet1!$F$6</c:f>
              <c:strCache>
                <c:ptCount val="1"/>
                <c:pt idx="0">
                  <c:v>Other income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1179591034805896E-3"/>
                  <c:y val="-3.621957475509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Sheet1!$G$3:$H$3</c:f>
              <c:strCache>
                <c:ptCount val="2"/>
                <c:pt idx="0">
                  <c:v>FY14</c:v>
                </c:pt>
                <c:pt idx="1">
                  <c:v>FY15</c:v>
                </c:pt>
              </c:strCache>
            </c:strRef>
          </c:cat>
          <c:val>
            <c:numRef>
              <c:f>Sheet1!$G$6:$H$6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Sheet1!$F$7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FY14</a:t>
                    </a:r>
                  </a:p>
                  <a:p>
                    <a:r>
                      <a:rPr lang="en-US"/>
                      <a:t>9,340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0710172744721698E-2"/>
                  <c:y val="-1.03752791622775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FY15</a:t>
                    </a:r>
                  </a:p>
                  <a:p>
                    <a:r>
                      <a:rPr lang="en-US"/>
                      <a:t>10,359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Sheet1!$G$3:$H$3</c:f>
              <c:strCache>
                <c:ptCount val="2"/>
                <c:pt idx="0">
                  <c:v>FY14</c:v>
                </c:pt>
                <c:pt idx="1">
                  <c:v>FY15</c:v>
                </c:pt>
              </c:strCache>
            </c:strRef>
          </c:cat>
          <c:val>
            <c:numRef>
              <c:f>Sheet1!$G$7:$H$7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632128"/>
        <c:axId val="164006144"/>
        <c:axId val="0"/>
      </c:bar3DChart>
      <c:catAx>
        <c:axId val="676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006144"/>
        <c:crosses val="autoZero"/>
        <c:auto val="1"/>
        <c:lblAlgn val="ctr"/>
        <c:lblOffset val="100"/>
        <c:noMultiLvlLbl val="0"/>
      </c:catAx>
      <c:valAx>
        <c:axId val="16400614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676321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904636920384998E-2"/>
                <c:y val="0.6943682560513270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b="0"/>
                    <a:t>Thousands</a:t>
                  </a:r>
                </a:p>
              </c:rich>
            </c:tx>
          </c:dispUnitsLbl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9</xdr:row>
      <xdr:rowOff>28575</xdr:rowOff>
    </xdr:from>
    <xdr:to>
      <xdr:col>13</xdr:col>
      <xdr:colOff>323850</xdr:colOff>
      <xdr:row>24</xdr:row>
      <xdr:rowOff>114300</xdr:rowOff>
    </xdr:to>
    <xdr:graphicFrame macro="">
      <xdr:nvGraphicFramePr>
        <xdr:cNvPr id="174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47</xdr:row>
      <xdr:rowOff>38100</xdr:rowOff>
    </xdr:from>
    <xdr:to>
      <xdr:col>13</xdr:col>
      <xdr:colOff>314325</xdr:colOff>
      <xdr:row>64</xdr:row>
      <xdr:rowOff>66675</xdr:rowOff>
    </xdr:to>
    <xdr:graphicFrame macro="">
      <xdr:nvGraphicFramePr>
        <xdr:cNvPr id="1743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27</xdr:row>
      <xdr:rowOff>66675</xdr:rowOff>
    </xdr:from>
    <xdr:to>
      <xdr:col>13</xdr:col>
      <xdr:colOff>285750</xdr:colOff>
      <xdr:row>44</xdr:row>
      <xdr:rowOff>57150</xdr:rowOff>
    </xdr:to>
    <xdr:graphicFrame macro="">
      <xdr:nvGraphicFramePr>
        <xdr:cNvPr id="1743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15</xdr:row>
      <xdr:rowOff>61912</xdr:rowOff>
    </xdr:from>
    <xdr:to>
      <xdr:col>19</xdr:col>
      <xdr:colOff>19050</xdr:colOff>
      <xdr:row>32</xdr:row>
      <xdr:rowOff>52387</xdr:rowOff>
    </xdr:to>
    <xdr:graphicFrame macro="">
      <xdr:nvGraphicFramePr>
        <xdr:cNvPr id="3" name="Chart 2" title="Re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514349</xdr:colOff>
      <xdr:row>16</xdr:row>
      <xdr:rowOff>14286</xdr:rowOff>
    </xdr:from>
    <xdr:to>
      <xdr:col>9</xdr:col>
      <xdr:colOff>38099</xdr:colOff>
      <xdr:row>33</xdr:row>
      <xdr:rowOff>66674</xdr:rowOff>
    </xdr:to>
    <xdr:graphicFrame macro="">
      <xdr:nvGraphicFramePr>
        <xdr:cNvPr id="2" name="1 Gráfico" title="Expens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22" workbookViewId="0">
      <selection activeCell="F28" sqref="F28"/>
    </sheetView>
  </sheetViews>
  <sheetFormatPr defaultColWidth="9.1796875" defaultRowHeight="12.5" x14ac:dyDescent="0.25"/>
  <cols>
    <col min="1" max="1" width="20" customWidth="1"/>
    <col min="2" max="2" width="16.453125" bestFit="1" customWidth="1"/>
  </cols>
  <sheetData>
    <row r="1" spans="1:7" x14ac:dyDescent="0.25">
      <c r="A1" s="13" t="s">
        <v>196</v>
      </c>
      <c r="B1">
        <v>168000</v>
      </c>
      <c r="C1" s="3">
        <f>70000/B1</f>
        <v>0.41666666666666669</v>
      </c>
      <c r="D1" s="13" t="s">
        <v>197</v>
      </c>
    </row>
    <row r="2" spans="1:7" x14ac:dyDescent="0.25">
      <c r="A2" s="13" t="s">
        <v>186</v>
      </c>
      <c r="B2" s="13" t="s">
        <v>193</v>
      </c>
    </row>
    <row r="3" spans="1:7" x14ac:dyDescent="0.25">
      <c r="A3" s="13" t="s">
        <v>187</v>
      </c>
      <c r="B3" s="13" t="s">
        <v>198</v>
      </c>
      <c r="C3">
        <f>22000*0.5</f>
        <v>11000</v>
      </c>
      <c r="D3">
        <f>+C3*12</f>
        <v>132000</v>
      </c>
    </row>
    <row r="4" spans="1:7" x14ac:dyDescent="0.25">
      <c r="A4" s="13" t="s">
        <v>188</v>
      </c>
      <c r="B4">
        <v>2500</v>
      </c>
      <c r="C4">
        <f>2500*0.5</f>
        <v>1250</v>
      </c>
      <c r="D4">
        <f>+C4*12</f>
        <v>15000</v>
      </c>
    </row>
    <row r="5" spans="1:7" x14ac:dyDescent="0.25">
      <c r="A5" s="13" t="s">
        <v>189</v>
      </c>
      <c r="B5" s="13" t="s">
        <v>194</v>
      </c>
      <c r="D5">
        <v>132000</v>
      </c>
    </row>
    <row r="6" spans="1:7" x14ac:dyDescent="0.25">
      <c r="A6" s="13" t="s">
        <v>190</v>
      </c>
      <c r="B6">
        <v>1500</v>
      </c>
      <c r="C6">
        <f>1500*0.5</f>
        <v>750</v>
      </c>
      <c r="D6">
        <f>+C6*12</f>
        <v>9000</v>
      </c>
    </row>
    <row r="7" spans="1:7" x14ac:dyDescent="0.25">
      <c r="A7" s="13" t="s">
        <v>191</v>
      </c>
      <c r="B7">
        <v>1800</v>
      </c>
      <c r="C7">
        <f>1800*0.5</f>
        <v>900</v>
      </c>
      <c r="D7">
        <f>+C7*12</f>
        <v>10800</v>
      </c>
    </row>
    <row r="8" spans="1:7" x14ac:dyDescent="0.25">
      <c r="A8" s="13" t="s">
        <v>192</v>
      </c>
      <c r="B8" s="13" t="s">
        <v>195</v>
      </c>
      <c r="G8" s="13" t="s">
        <v>146</v>
      </c>
    </row>
    <row r="9" spans="1:7" x14ac:dyDescent="0.25">
      <c r="D9">
        <f>SUM(D3:D8)</f>
        <v>298800</v>
      </c>
    </row>
    <row r="14" spans="1:7" x14ac:dyDescent="0.25">
      <c r="A14" s="13"/>
      <c r="B14" s="13" t="s">
        <v>211</v>
      </c>
      <c r="C14" s="13" t="s">
        <v>218</v>
      </c>
    </row>
    <row r="15" spans="1:7" x14ac:dyDescent="0.25">
      <c r="A15" s="13" t="s">
        <v>212</v>
      </c>
      <c r="B15" s="3">
        <f>+B27/B30</f>
        <v>0.9376400587803948</v>
      </c>
      <c r="C15" s="3">
        <f>+C27/C30</f>
        <v>0.94962269486353856</v>
      </c>
    </row>
    <row r="16" spans="1:7" x14ac:dyDescent="0.25">
      <c r="A16" s="13" t="s">
        <v>213</v>
      </c>
      <c r="B16" s="3">
        <f>+B28/B30</f>
        <v>3.3854474060589126E-2</v>
      </c>
      <c r="C16" s="3">
        <f>+C28/C30</f>
        <v>2.2485088371215531E-2</v>
      </c>
    </row>
    <row r="17" spans="1:3" x14ac:dyDescent="0.25">
      <c r="A17" s="13" t="s">
        <v>214</v>
      </c>
      <c r="B17" s="3">
        <f>+B29/B30</f>
        <v>2.8505467159016043E-2</v>
      </c>
      <c r="C17" s="3">
        <f>+C29/C30</f>
        <v>2.7892216765245934E-2</v>
      </c>
    </row>
    <row r="19" spans="1:3" x14ac:dyDescent="0.25">
      <c r="A19" s="13"/>
      <c r="B19" s="13" t="s">
        <v>211</v>
      </c>
      <c r="C19" s="13" t="s">
        <v>218</v>
      </c>
    </row>
    <row r="20" spans="1:3" x14ac:dyDescent="0.25">
      <c r="A20" s="13" t="s">
        <v>215</v>
      </c>
      <c r="B20" s="3">
        <f>+B32/B35</f>
        <v>0.70020140063153091</v>
      </c>
      <c r="C20" s="3">
        <f>+C32/C35</f>
        <v>0.68361775853551987</v>
      </c>
    </row>
    <row r="21" spans="1:3" x14ac:dyDescent="0.25">
      <c r="A21" s="13" t="s">
        <v>216</v>
      </c>
      <c r="B21" s="3">
        <f>+B33/B35</f>
        <v>0.21055858869283714</v>
      </c>
      <c r="C21" s="3">
        <f>+C33/C35</f>
        <v>0.22885949742724071</v>
      </c>
    </row>
    <row r="22" spans="1:3" x14ac:dyDescent="0.25">
      <c r="A22" s="13" t="s">
        <v>217</v>
      </c>
      <c r="B22" s="3">
        <f>+B34/B35</f>
        <v>8.924001067563192E-2</v>
      </c>
      <c r="C22" s="3">
        <f>+C34/C35</f>
        <v>8.7522744037239419E-2</v>
      </c>
    </row>
    <row r="26" spans="1:3" x14ac:dyDescent="0.25">
      <c r="A26" s="13"/>
      <c r="B26" s="13" t="s">
        <v>211</v>
      </c>
      <c r="C26" s="13" t="s">
        <v>218</v>
      </c>
    </row>
    <row r="27" spans="1:3" x14ac:dyDescent="0.25">
      <c r="A27" s="13" t="s">
        <v>212</v>
      </c>
      <c r="B27">
        <v>8308858</v>
      </c>
      <c r="C27">
        <v>8869023</v>
      </c>
    </row>
    <row r="28" spans="1:3" x14ac:dyDescent="0.25">
      <c r="A28" s="13" t="s">
        <v>213</v>
      </c>
      <c r="B28">
        <v>300000</v>
      </c>
      <c r="C28">
        <v>210000</v>
      </c>
    </row>
    <row r="29" spans="1:3" x14ac:dyDescent="0.25">
      <c r="A29" s="13" t="s">
        <v>214</v>
      </c>
      <c r="B29">
        <v>252600</v>
      </c>
      <c r="C29">
        <v>260500</v>
      </c>
    </row>
    <row r="30" spans="1:3" x14ac:dyDescent="0.25">
      <c r="B30">
        <f>SUM(B27:B29)</f>
        <v>8861458</v>
      </c>
      <c r="C30">
        <f>SUM(C27:C29)</f>
        <v>9339523</v>
      </c>
    </row>
    <row r="31" spans="1:3" x14ac:dyDescent="0.25">
      <c r="A31" s="13" t="s">
        <v>156</v>
      </c>
    </row>
    <row r="32" spans="1:3" x14ac:dyDescent="0.25">
      <c r="A32" s="13" t="s">
        <v>215</v>
      </c>
      <c r="B32">
        <v>5908235</v>
      </c>
      <c r="C32">
        <v>6245471</v>
      </c>
    </row>
    <row r="33" spans="1:3" x14ac:dyDescent="0.25">
      <c r="A33" s="13" t="s">
        <v>216</v>
      </c>
      <c r="B33">
        <f>1773074+3600</f>
        <v>1776674</v>
      </c>
      <c r="C33">
        <f>1120240+970600</f>
        <v>2090840</v>
      </c>
    </row>
    <row r="34" spans="1:3" x14ac:dyDescent="0.25">
      <c r="A34" s="13" t="s">
        <v>217</v>
      </c>
      <c r="B34">
        <v>752999</v>
      </c>
      <c r="C34">
        <v>799600</v>
      </c>
    </row>
    <row r="35" spans="1:3" x14ac:dyDescent="0.25">
      <c r="B35">
        <f>SUM(B32:B34)</f>
        <v>8437908</v>
      </c>
      <c r="C35">
        <f>SUM(C32:C34)</f>
        <v>9135911</v>
      </c>
    </row>
    <row r="45" spans="1:3" x14ac:dyDescent="0.25">
      <c r="A45" s="13" t="s">
        <v>219</v>
      </c>
      <c r="B45" s="13" t="s">
        <v>140</v>
      </c>
      <c r="C45" s="13" t="s">
        <v>199</v>
      </c>
    </row>
    <row r="46" spans="1:3" x14ac:dyDescent="0.25">
      <c r="A46" s="13" t="s">
        <v>220</v>
      </c>
      <c r="B46">
        <v>132600</v>
      </c>
      <c r="C46">
        <v>132600</v>
      </c>
    </row>
    <row r="47" spans="1:3" x14ac:dyDescent="0.25">
      <c r="A47" s="13" t="s">
        <v>220</v>
      </c>
      <c r="B47">
        <v>604656</v>
      </c>
      <c r="C47">
        <v>623797</v>
      </c>
    </row>
    <row r="48" spans="1:3" x14ac:dyDescent="0.25">
      <c r="A48" s="13" t="s">
        <v>220</v>
      </c>
      <c r="B48">
        <v>72800</v>
      </c>
      <c r="C48">
        <v>113377</v>
      </c>
    </row>
    <row r="49" spans="1:4" x14ac:dyDescent="0.25">
      <c r="A49" s="13" t="s">
        <v>220</v>
      </c>
      <c r="B49">
        <v>218760</v>
      </c>
      <c r="C49">
        <v>100760</v>
      </c>
    </row>
    <row r="50" spans="1:4" x14ac:dyDescent="0.25">
      <c r="A50" s="13" t="s">
        <v>222</v>
      </c>
      <c r="B50">
        <v>558018</v>
      </c>
      <c r="C50">
        <v>710121</v>
      </c>
    </row>
    <row r="51" spans="1:4" x14ac:dyDescent="0.25">
      <c r="A51" s="13" t="s">
        <v>222</v>
      </c>
      <c r="B51">
        <v>326104</v>
      </c>
      <c r="C51">
        <v>401760</v>
      </c>
    </row>
    <row r="52" spans="1:4" x14ac:dyDescent="0.25">
      <c r="A52" s="13" t="s">
        <v>222</v>
      </c>
      <c r="B52">
        <v>81016</v>
      </c>
      <c r="C52">
        <v>88920</v>
      </c>
    </row>
    <row r="53" spans="1:4" x14ac:dyDescent="0.25">
      <c r="A53" s="13" t="s">
        <v>222</v>
      </c>
      <c r="B53">
        <v>77064</v>
      </c>
      <c r="C53">
        <v>68458</v>
      </c>
    </row>
    <row r="54" spans="1:4" x14ac:dyDescent="0.25">
      <c r="A54" s="13" t="s">
        <v>222</v>
      </c>
      <c r="B54">
        <v>34000</v>
      </c>
      <c r="C54">
        <v>35000</v>
      </c>
    </row>
    <row r="55" spans="1:4" x14ac:dyDescent="0.25">
      <c r="A55" s="13" t="s">
        <v>221</v>
      </c>
      <c r="B55">
        <v>2617462</v>
      </c>
      <c r="C55">
        <v>2657514</v>
      </c>
    </row>
    <row r="56" spans="1:4" x14ac:dyDescent="0.25">
      <c r="A56" s="13" t="s">
        <v>221</v>
      </c>
      <c r="B56">
        <v>41600</v>
      </c>
      <c r="C56">
        <v>60000</v>
      </c>
    </row>
    <row r="57" spans="1:4" x14ac:dyDescent="0.25">
      <c r="A57" s="13" t="s">
        <v>221</v>
      </c>
      <c r="B57">
        <v>30000</v>
      </c>
      <c r="C57">
        <v>35000</v>
      </c>
    </row>
    <row r="59" spans="1:4" x14ac:dyDescent="0.25">
      <c r="A59" s="13" t="s">
        <v>223</v>
      </c>
      <c r="B59">
        <f>+B46+B47+B48+B49</f>
        <v>1028816</v>
      </c>
      <c r="C59">
        <f>+C46+C47+C48+C49</f>
        <v>970534</v>
      </c>
      <c r="D59">
        <f>+C59-B59</f>
        <v>-58282</v>
      </c>
    </row>
    <row r="60" spans="1:4" x14ac:dyDescent="0.25">
      <c r="A60" s="13" t="s">
        <v>225</v>
      </c>
      <c r="B60">
        <f>+B50+B51+B52+B53+B54</f>
        <v>1076202</v>
      </c>
      <c r="C60">
        <f>+C50+C51+C52+C53+C54</f>
        <v>1304259</v>
      </c>
      <c r="D60">
        <f>+C60-B60</f>
        <v>228057</v>
      </c>
    </row>
    <row r="61" spans="1:4" x14ac:dyDescent="0.25">
      <c r="A61" s="13" t="s">
        <v>224</v>
      </c>
      <c r="B61">
        <f>+B55+B56+B57</f>
        <v>2689062</v>
      </c>
      <c r="C61">
        <f>+C55+C56+C57</f>
        <v>2752514</v>
      </c>
      <c r="D61">
        <f>+C61-B61</f>
        <v>63452</v>
      </c>
    </row>
    <row r="62" spans="1:4" x14ac:dyDescent="0.25">
      <c r="B62">
        <f>SUM(B59:B61)</f>
        <v>4794080</v>
      </c>
      <c r="C62">
        <f>SUM(C59:C61)</f>
        <v>5027307</v>
      </c>
    </row>
    <row r="65" spans="1:3" x14ac:dyDescent="0.25">
      <c r="A65" s="13" t="s">
        <v>223</v>
      </c>
      <c r="B65" s="3">
        <f t="shared" ref="B65:C67" si="0">+B59/$B$62</f>
        <v>0.21460134165470748</v>
      </c>
      <c r="C65" s="3">
        <f t="shared" si="0"/>
        <v>0.20244426459299802</v>
      </c>
    </row>
    <row r="66" spans="1:3" x14ac:dyDescent="0.25">
      <c r="A66" s="13" t="s">
        <v>225</v>
      </c>
      <c r="B66" s="3">
        <f t="shared" si="0"/>
        <v>0.22448561559256416</v>
      </c>
      <c r="C66" s="3">
        <f t="shared" si="0"/>
        <v>0.27205616093181589</v>
      </c>
    </row>
    <row r="67" spans="1:3" x14ac:dyDescent="0.25">
      <c r="A67" s="13" t="s">
        <v>224</v>
      </c>
      <c r="B67" s="3">
        <f t="shared" si="0"/>
        <v>0.56091304275272835</v>
      </c>
      <c r="C67" s="3">
        <f t="shared" si="0"/>
        <v>0.57414853319093551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4"/>
  <sheetViews>
    <sheetView topLeftCell="A6" workbookViewId="0">
      <selection activeCell="O11" sqref="O11:O12"/>
    </sheetView>
  </sheetViews>
  <sheetFormatPr defaultColWidth="9.1796875" defaultRowHeight="12.5" x14ac:dyDescent="0.25"/>
  <cols>
    <col min="4" max="4" width="10.1796875" bestFit="1" customWidth="1"/>
    <col min="6" max="6" width="12.81640625" bestFit="1" customWidth="1"/>
    <col min="7" max="7" width="9.54296875" bestFit="1" customWidth="1"/>
    <col min="8" max="9" width="10.54296875" bestFit="1" customWidth="1"/>
    <col min="10" max="10" width="10.54296875" customWidth="1"/>
  </cols>
  <sheetData>
    <row r="3" spans="3:15" x14ac:dyDescent="0.25">
      <c r="C3" s="50" t="s">
        <v>146</v>
      </c>
      <c r="G3" s="50" t="s">
        <v>199</v>
      </c>
      <c r="H3" s="50" t="s">
        <v>231</v>
      </c>
      <c r="K3" s="50" t="s">
        <v>199</v>
      </c>
      <c r="L3" s="50" t="s">
        <v>231</v>
      </c>
    </row>
    <row r="4" spans="3:15" x14ac:dyDescent="0.25">
      <c r="C4" s="50" t="s">
        <v>199</v>
      </c>
      <c r="D4" s="51" t="e">
        <f>+#REF!</f>
        <v>#REF!</v>
      </c>
      <c r="F4" s="50" t="s">
        <v>235</v>
      </c>
      <c r="G4" s="51" t="e">
        <f>+#REF!</f>
        <v>#REF!</v>
      </c>
      <c r="H4" s="51" t="e">
        <f>+#REF!</f>
        <v>#REF!</v>
      </c>
      <c r="K4" s="67" t="e">
        <f>+G4/$G$7</f>
        <v>#REF!</v>
      </c>
      <c r="L4" s="67" t="e">
        <f>+H4/$H$7</f>
        <v>#REF!</v>
      </c>
    </row>
    <row r="5" spans="3:15" x14ac:dyDescent="0.25">
      <c r="C5" s="50" t="s">
        <v>231</v>
      </c>
      <c r="D5" s="51" t="e">
        <f>+#REF!</f>
        <v>#REF!</v>
      </c>
      <c r="F5" s="50" t="s">
        <v>236</v>
      </c>
      <c r="G5" s="51" t="e">
        <f>+#REF!</f>
        <v>#REF!</v>
      </c>
      <c r="H5" s="51" t="e">
        <f>+#REF!</f>
        <v>#REF!</v>
      </c>
      <c r="K5" s="67" t="e">
        <f>+G5/$G$7</f>
        <v>#REF!</v>
      </c>
      <c r="L5" s="67" t="e">
        <f>+H5/$H$7</f>
        <v>#REF!</v>
      </c>
    </row>
    <row r="6" spans="3:15" x14ac:dyDescent="0.25">
      <c r="F6" s="50" t="s">
        <v>237</v>
      </c>
      <c r="G6" s="51" t="e">
        <f>+#REF!</f>
        <v>#REF!</v>
      </c>
      <c r="H6" s="51" t="e">
        <f>+#REF!</f>
        <v>#REF!</v>
      </c>
      <c r="K6" s="67" t="e">
        <f>+G6/$G$7</f>
        <v>#REF!</v>
      </c>
      <c r="L6" s="67" t="e">
        <f>+H6/$H$7</f>
        <v>#REF!</v>
      </c>
    </row>
    <row r="7" spans="3:15" x14ac:dyDescent="0.25">
      <c r="F7" s="50" t="s">
        <v>0</v>
      </c>
      <c r="G7" s="51" t="e">
        <f>SUM(G4:G6)</f>
        <v>#REF!</v>
      </c>
      <c r="H7" s="51" t="e">
        <f>SUM(H4:H6)</f>
        <v>#REF!</v>
      </c>
      <c r="K7" s="67" t="e">
        <f>+G7/$G$7</f>
        <v>#REF!</v>
      </c>
      <c r="L7" s="67" t="e">
        <f>+H7/$H$7</f>
        <v>#REF!</v>
      </c>
    </row>
    <row r="8" spans="3:15" x14ac:dyDescent="0.25">
      <c r="C8" s="50" t="s">
        <v>234</v>
      </c>
      <c r="G8" s="68" t="s">
        <v>199</v>
      </c>
      <c r="H8" s="68" t="s">
        <v>231</v>
      </c>
    </row>
    <row r="9" spans="3:15" x14ac:dyDescent="0.25">
      <c r="C9" s="50" t="s">
        <v>199</v>
      </c>
      <c r="D9" s="51" t="e">
        <f>+#REF!</f>
        <v>#REF!</v>
      </c>
      <c r="F9" s="50" t="s">
        <v>238</v>
      </c>
      <c r="G9" s="51" t="e">
        <f>+#REF!</f>
        <v>#REF!</v>
      </c>
      <c r="H9" s="51" t="e">
        <f>+#REF!</f>
        <v>#REF!</v>
      </c>
      <c r="I9" s="51" t="e">
        <f>+H9-G9</f>
        <v>#REF!</v>
      </c>
      <c r="J9" s="3" t="e">
        <f>+I9/$I$13/10</f>
        <v>#REF!</v>
      </c>
      <c r="K9" s="67" t="e">
        <f>+G9/$G$13</f>
        <v>#REF!</v>
      </c>
      <c r="L9" s="67" t="e">
        <f>+H9/$H$13</f>
        <v>#REF!</v>
      </c>
    </row>
    <row r="10" spans="3:15" x14ac:dyDescent="0.25">
      <c r="C10" s="50" t="s">
        <v>231</v>
      </c>
      <c r="D10" s="51" t="e">
        <f>+#REF!</f>
        <v>#REF!</v>
      </c>
      <c r="F10" s="50" t="s">
        <v>239</v>
      </c>
      <c r="G10" s="51" t="e">
        <f>+#REF!+#REF!+#REF!</f>
        <v>#REF!</v>
      </c>
      <c r="H10" s="51" t="e">
        <f>+#REF!+#REF!+#REF!</f>
        <v>#REF!</v>
      </c>
      <c r="I10" s="51" t="e">
        <f>+H10-G10</f>
        <v>#REF!</v>
      </c>
      <c r="J10" s="3" t="e">
        <f>+I10/$I$13/10</f>
        <v>#REF!</v>
      </c>
      <c r="K10" s="67" t="e">
        <f>+G10/$G$13</f>
        <v>#REF!</v>
      </c>
      <c r="L10" s="67" t="e">
        <f>+H10/$H$13</f>
        <v>#REF!</v>
      </c>
    </row>
    <row r="11" spans="3:15" x14ac:dyDescent="0.25">
      <c r="F11" s="50" t="s">
        <v>241</v>
      </c>
      <c r="G11" s="51" t="e">
        <f>+#REF!+#REF!+#REF!+#REF!+#REF!</f>
        <v>#REF!</v>
      </c>
      <c r="H11" s="51" t="e">
        <f>+#REF!+#REF!+#REF!+#REF!+#REF!</f>
        <v>#REF!</v>
      </c>
      <c r="I11" s="51" t="e">
        <f>+H11-G11</f>
        <v>#REF!</v>
      </c>
      <c r="J11" s="3" t="e">
        <f>+I11/$I$13/10</f>
        <v>#REF!</v>
      </c>
      <c r="K11" s="67" t="e">
        <f>+G11/$G$13</f>
        <v>#REF!</v>
      </c>
      <c r="L11" s="67" t="e">
        <f>+H11/$H$13</f>
        <v>#REF!</v>
      </c>
      <c r="N11">
        <f>253*8</f>
        <v>2024</v>
      </c>
      <c r="O11">
        <f>N11/408</f>
        <v>4.9607843137254903</v>
      </c>
    </row>
    <row r="12" spans="3:15" x14ac:dyDescent="0.25">
      <c r="F12" s="50" t="s">
        <v>240</v>
      </c>
      <c r="G12" s="51" t="e">
        <f>+#REF!+#REF!+#REF!</f>
        <v>#REF!</v>
      </c>
      <c r="H12" s="51" t="e">
        <f>+#REF!+#REF!+#REF!</f>
        <v>#REF!</v>
      </c>
      <c r="I12" s="51" t="e">
        <f>+H12-G12</f>
        <v>#REF!</v>
      </c>
      <c r="J12" s="3" t="e">
        <f>+I12/$I$13/10</f>
        <v>#REF!</v>
      </c>
      <c r="K12" s="67" t="e">
        <f>+G12/$G$13</f>
        <v>#REF!</v>
      </c>
      <c r="L12" s="67" t="e">
        <f>+H12/$H$13</f>
        <v>#REF!</v>
      </c>
      <c r="N12">
        <f>155*8</f>
        <v>1240</v>
      </c>
      <c r="O12">
        <f>N12/408</f>
        <v>3.0392156862745097</v>
      </c>
    </row>
    <row r="13" spans="3:15" x14ac:dyDescent="0.25">
      <c r="F13" s="50" t="s">
        <v>0</v>
      </c>
      <c r="G13" s="51" t="e">
        <f>SUM(G9:G12)</f>
        <v>#REF!</v>
      </c>
      <c r="H13" s="51" t="e">
        <f>SUM(H9:H12)</f>
        <v>#REF!</v>
      </c>
      <c r="I13" s="51" t="e">
        <f>+H13-G13</f>
        <v>#REF!</v>
      </c>
      <c r="J13" s="3" t="e">
        <f>+I13/$I$13/10</f>
        <v>#REF!</v>
      </c>
      <c r="K13" s="69" t="e">
        <f>SUM(K9:K12)</f>
        <v>#REF!</v>
      </c>
      <c r="L13" s="67" t="e">
        <f>SUM(L9:L12)</f>
        <v>#REF!</v>
      </c>
    </row>
    <row r="14" spans="3:15" x14ac:dyDescent="0.25">
      <c r="H14" s="5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"/>
  <sheetViews>
    <sheetView workbookViewId="0">
      <selection activeCell="D147" sqref="D147"/>
    </sheetView>
  </sheetViews>
  <sheetFormatPr defaultColWidth="9.1796875" defaultRowHeight="12.5" x14ac:dyDescent="0.25"/>
  <cols>
    <col min="1" max="1" width="41.1796875" style="2" customWidth="1"/>
    <col min="2" max="2" width="10.1796875" style="11" customWidth="1"/>
  </cols>
  <sheetData>
    <row r="1" spans="1:2" ht="69" x14ac:dyDescent="0.25">
      <c r="A1" s="47"/>
      <c r="B1" s="52" t="s">
        <v>242</v>
      </c>
    </row>
    <row r="2" spans="1:2" ht="14" x14ac:dyDescent="0.3">
      <c r="A2" s="5" t="s">
        <v>1</v>
      </c>
      <c r="B2" s="53"/>
    </row>
    <row r="3" spans="1:2" x14ac:dyDescent="0.25">
      <c r="A3" s="4" t="s">
        <v>176</v>
      </c>
      <c r="B3" s="53"/>
    </row>
    <row r="4" spans="1:2" x14ac:dyDescent="0.25">
      <c r="A4" s="4" t="s">
        <v>2</v>
      </c>
      <c r="B4" s="53"/>
    </row>
    <row r="5" spans="1:2" x14ac:dyDescent="0.25">
      <c r="A5" s="4" t="s">
        <v>3</v>
      </c>
      <c r="B5" s="54">
        <v>7109128.3200000003</v>
      </c>
    </row>
    <row r="6" spans="1:2" x14ac:dyDescent="0.25">
      <c r="A6" s="4" t="s">
        <v>4</v>
      </c>
      <c r="B6" s="54">
        <v>460362</v>
      </c>
    </row>
    <row r="7" spans="1:2" x14ac:dyDescent="0.25">
      <c r="A7" s="4" t="s">
        <v>5</v>
      </c>
      <c r="B7" s="54">
        <v>46510.8</v>
      </c>
    </row>
    <row r="8" spans="1:2" x14ac:dyDescent="0.25">
      <c r="A8" s="4" t="s">
        <v>230</v>
      </c>
      <c r="B8" s="54">
        <v>124724.88</v>
      </c>
    </row>
    <row r="9" spans="1:2" ht="13" x14ac:dyDescent="0.3">
      <c r="A9" s="4" t="s">
        <v>6</v>
      </c>
      <c r="B9" s="55">
        <v>7740726</v>
      </c>
    </row>
    <row r="10" spans="1:2" x14ac:dyDescent="0.25">
      <c r="A10" s="4" t="s">
        <v>7</v>
      </c>
      <c r="B10" s="54"/>
    </row>
    <row r="11" spans="1:2" x14ac:dyDescent="0.25">
      <c r="A11" s="4" t="s">
        <v>8</v>
      </c>
      <c r="B11" s="54">
        <v>2030592</v>
      </c>
    </row>
    <row r="12" spans="1:2" ht="13" x14ac:dyDescent="0.3">
      <c r="A12" s="4" t="s">
        <v>9</v>
      </c>
      <c r="B12" s="55">
        <v>2030592</v>
      </c>
    </row>
    <row r="13" spans="1:2" x14ac:dyDescent="0.25">
      <c r="A13" s="4" t="s">
        <v>10</v>
      </c>
      <c r="B13" s="54"/>
    </row>
    <row r="14" spans="1:2" x14ac:dyDescent="0.25">
      <c r="A14" s="4" t="s">
        <v>181</v>
      </c>
      <c r="B14" s="54">
        <v>30000</v>
      </c>
    </row>
    <row r="15" spans="1:2" ht="13" x14ac:dyDescent="0.3">
      <c r="A15" s="4" t="s">
        <v>11</v>
      </c>
      <c r="B15" s="55">
        <v>30000</v>
      </c>
    </row>
    <row r="16" spans="1:2" x14ac:dyDescent="0.25">
      <c r="A16" s="4" t="s">
        <v>12</v>
      </c>
      <c r="B16" s="54"/>
    </row>
    <row r="17" spans="1:2" x14ac:dyDescent="0.25">
      <c r="A17" s="6" t="s">
        <v>13</v>
      </c>
      <c r="B17" s="54">
        <v>70000</v>
      </c>
    </row>
    <row r="18" spans="1:2" x14ac:dyDescent="0.25">
      <c r="A18" s="6" t="s">
        <v>130</v>
      </c>
      <c r="B18" s="54">
        <v>0</v>
      </c>
    </row>
    <row r="19" spans="1:2" x14ac:dyDescent="0.25">
      <c r="A19" s="4" t="s">
        <v>232</v>
      </c>
      <c r="B19" s="54">
        <v>0</v>
      </c>
    </row>
    <row r="20" spans="1:2" ht="13" x14ac:dyDescent="0.3">
      <c r="A20" s="4" t="s">
        <v>14</v>
      </c>
      <c r="B20" s="55">
        <v>70000</v>
      </c>
    </row>
    <row r="21" spans="1:2" x14ac:dyDescent="0.25">
      <c r="A21" s="4" t="s">
        <v>15</v>
      </c>
      <c r="B21" s="54">
        <v>0</v>
      </c>
    </row>
    <row r="22" spans="1:2" x14ac:dyDescent="0.25">
      <c r="A22" s="4" t="s">
        <v>16</v>
      </c>
      <c r="B22" s="54">
        <v>40000</v>
      </c>
    </row>
    <row r="23" spans="1:2" ht="13" x14ac:dyDescent="0.3">
      <c r="A23" s="4" t="s">
        <v>17</v>
      </c>
      <c r="B23" s="55">
        <v>40000</v>
      </c>
    </row>
    <row r="24" spans="1:2" ht="13" x14ac:dyDescent="0.3">
      <c r="A24" s="4" t="s">
        <v>18</v>
      </c>
      <c r="B24" s="55">
        <v>9911318</v>
      </c>
    </row>
    <row r="25" spans="1:2" x14ac:dyDescent="0.25">
      <c r="A25" s="4" t="s">
        <v>19</v>
      </c>
      <c r="B25" s="56"/>
    </row>
    <row r="26" spans="1:2" x14ac:dyDescent="0.25">
      <c r="A26" s="4" t="s">
        <v>20</v>
      </c>
      <c r="B26" s="54">
        <v>105000</v>
      </c>
    </row>
    <row r="27" spans="1:2" x14ac:dyDescent="0.25">
      <c r="A27" s="4" t="s">
        <v>21</v>
      </c>
      <c r="B27" s="54">
        <v>15000</v>
      </c>
    </row>
    <row r="28" spans="1:2" x14ac:dyDescent="0.25">
      <c r="A28" s="4" t="s">
        <v>22</v>
      </c>
      <c r="B28" s="54">
        <v>70000</v>
      </c>
    </row>
    <row r="29" spans="1:2" ht="13" x14ac:dyDescent="0.3">
      <c r="A29" s="4" t="s">
        <v>23</v>
      </c>
      <c r="B29" s="55">
        <v>190000</v>
      </c>
    </row>
    <row r="30" spans="1:2" x14ac:dyDescent="0.25">
      <c r="A30" s="4" t="s">
        <v>24</v>
      </c>
      <c r="B30" s="56"/>
    </row>
    <row r="31" spans="1:2" x14ac:dyDescent="0.25">
      <c r="A31" s="4" t="s">
        <v>25</v>
      </c>
      <c r="B31" s="56"/>
    </row>
    <row r="32" spans="1:2" x14ac:dyDescent="0.25">
      <c r="A32" s="4" t="s">
        <v>26</v>
      </c>
      <c r="B32" s="54">
        <v>70000</v>
      </c>
    </row>
    <row r="33" spans="1:2" x14ac:dyDescent="0.25">
      <c r="A33" s="4" t="s">
        <v>27</v>
      </c>
      <c r="B33" s="54">
        <v>140000</v>
      </c>
    </row>
    <row r="34" spans="1:2" x14ac:dyDescent="0.25">
      <c r="A34" s="4" t="s">
        <v>28</v>
      </c>
      <c r="B34" s="54">
        <v>30000</v>
      </c>
    </row>
    <row r="35" spans="1:2" x14ac:dyDescent="0.25">
      <c r="A35" s="6" t="s">
        <v>129</v>
      </c>
      <c r="B35" s="54">
        <v>5000</v>
      </c>
    </row>
    <row r="36" spans="1:2" x14ac:dyDescent="0.25">
      <c r="A36" s="6" t="s">
        <v>132</v>
      </c>
      <c r="B36" s="54">
        <v>7000</v>
      </c>
    </row>
    <row r="37" spans="1:2" x14ac:dyDescent="0.25">
      <c r="A37" s="6" t="s">
        <v>131</v>
      </c>
      <c r="B37" s="54">
        <v>5000</v>
      </c>
    </row>
    <row r="38" spans="1:2" x14ac:dyDescent="0.25">
      <c r="A38" s="4" t="s">
        <v>179</v>
      </c>
      <c r="B38" s="54">
        <v>500</v>
      </c>
    </row>
    <row r="39" spans="1:2" ht="13" x14ac:dyDescent="0.3">
      <c r="A39" s="4" t="s">
        <v>29</v>
      </c>
      <c r="B39" s="55">
        <v>257500</v>
      </c>
    </row>
    <row r="40" spans="1:2" ht="14" x14ac:dyDescent="0.3">
      <c r="A40" s="5" t="s">
        <v>30</v>
      </c>
      <c r="B40" s="55">
        <v>10358818</v>
      </c>
    </row>
    <row r="41" spans="1:2" ht="14" x14ac:dyDescent="0.3">
      <c r="A41" s="5"/>
      <c r="B41" s="56"/>
    </row>
    <row r="42" spans="1:2" ht="14" x14ac:dyDescent="0.3">
      <c r="A42" s="5" t="s">
        <v>31</v>
      </c>
      <c r="B42" s="54"/>
    </row>
    <row r="43" spans="1:2" x14ac:dyDescent="0.25">
      <c r="A43" s="4" t="s">
        <v>32</v>
      </c>
      <c r="B43" s="54"/>
    </row>
    <row r="44" spans="1:2" x14ac:dyDescent="0.25">
      <c r="A44" s="4" t="s">
        <v>33</v>
      </c>
      <c r="B44" s="54"/>
    </row>
    <row r="45" spans="1:2" x14ac:dyDescent="0.25">
      <c r="A45" s="4" t="s">
        <v>34</v>
      </c>
      <c r="B45" s="57"/>
    </row>
    <row r="46" spans="1:2" x14ac:dyDescent="0.25">
      <c r="A46" s="4" t="s">
        <v>35</v>
      </c>
      <c r="B46" s="54">
        <v>140000</v>
      </c>
    </row>
    <row r="47" spans="1:2" x14ac:dyDescent="0.25">
      <c r="A47" s="4" t="s">
        <v>182</v>
      </c>
      <c r="B47" s="54">
        <v>759768.5</v>
      </c>
    </row>
    <row r="48" spans="1:2" x14ac:dyDescent="0.25">
      <c r="A48" s="4" t="s">
        <v>36</v>
      </c>
      <c r="B48" s="54">
        <v>2863324</v>
      </c>
    </row>
    <row r="49" spans="1:2" x14ac:dyDescent="0.25">
      <c r="A49" s="4" t="s">
        <v>37</v>
      </c>
      <c r="B49" s="54">
        <v>62400</v>
      </c>
    </row>
    <row r="50" spans="1:2" x14ac:dyDescent="0.25">
      <c r="A50" s="4" t="s">
        <v>180</v>
      </c>
      <c r="B50" s="54">
        <v>718820.5</v>
      </c>
    </row>
    <row r="51" spans="1:2" ht="13" x14ac:dyDescent="0.3">
      <c r="A51" s="4" t="s">
        <v>38</v>
      </c>
      <c r="B51" s="55">
        <v>4544313</v>
      </c>
    </row>
    <row r="52" spans="1:2" x14ac:dyDescent="0.25">
      <c r="A52" s="4" t="s">
        <v>184</v>
      </c>
      <c r="B52" s="54"/>
    </row>
    <row r="53" spans="1:2" x14ac:dyDescent="0.25">
      <c r="A53" s="4" t="s">
        <v>39</v>
      </c>
      <c r="B53" s="54">
        <v>459175</v>
      </c>
    </row>
    <row r="54" spans="1:2" x14ac:dyDescent="0.25">
      <c r="A54" s="4" t="s">
        <v>40</v>
      </c>
      <c r="B54" s="54">
        <v>91203</v>
      </c>
    </row>
    <row r="55" spans="1:2" x14ac:dyDescent="0.25">
      <c r="A55" s="4" t="s">
        <v>41</v>
      </c>
      <c r="B55" s="54">
        <v>89581</v>
      </c>
    </row>
    <row r="56" spans="1:2" x14ac:dyDescent="0.25">
      <c r="A56" s="4" t="s">
        <v>42</v>
      </c>
      <c r="B56" s="54">
        <v>70947</v>
      </c>
    </row>
    <row r="57" spans="1:2" ht="13" x14ac:dyDescent="0.3">
      <c r="A57" s="4" t="s">
        <v>183</v>
      </c>
      <c r="B57" s="55">
        <v>710906</v>
      </c>
    </row>
    <row r="58" spans="1:2" x14ac:dyDescent="0.25">
      <c r="A58" s="4" t="s">
        <v>43</v>
      </c>
      <c r="B58" s="54"/>
    </row>
    <row r="59" spans="1:2" x14ac:dyDescent="0.25">
      <c r="A59" s="4" t="s">
        <v>44</v>
      </c>
      <c r="B59" s="54">
        <v>108079</v>
      </c>
    </row>
    <row r="60" spans="1:2" ht="13" x14ac:dyDescent="0.3">
      <c r="A60" s="4" t="s">
        <v>45</v>
      </c>
      <c r="B60" s="55">
        <v>108079</v>
      </c>
    </row>
    <row r="61" spans="1:2" x14ac:dyDescent="0.25">
      <c r="A61" s="4" t="s">
        <v>46</v>
      </c>
      <c r="B61" s="54"/>
    </row>
    <row r="62" spans="1:2" x14ac:dyDescent="0.25">
      <c r="A62" s="4" t="s">
        <v>47</v>
      </c>
      <c r="B62" s="54">
        <v>36400</v>
      </c>
    </row>
    <row r="63" spans="1:2" x14ac:dyDescent="0.25">
      <c r="A63" s="4" t="s">
        <v>48</v>
      </c>
      <c r="B63" s="54">
        <v>36400</v>
      </c>
    </row>
    <row r="64" spans="1:2" ht="13" x14ac:dyDescent="0.3">
      <c r="A64" s="4" t="s">
        <v>49</v>
      </c>
      <c r="B64" s="55">
        <v>72800</v>
      </c>
    </row>
    <row r="65" spans="1:2" ht="13" x14ac:dyDescent="0.3">
      <c r="A65" s="4" t="s">
        <v>50</v>
      </c>
      <c r="B65" s="58">
        <v>78900</v>
      </c>
    </row>
    <row r="66" spans="1:2" ht="13" x14ac:dyDescent="0.3">
      <c r="A66" s="4" t="s">
        <v>51</v>
      </c>
      <c r="B66" s="55">
        <v>5514998</v>
      </c>
    </row>
    <row r="67" spans="1:2" ht="13" x14ac:dyDescent="0.3">
      <c r="A67" s="4"/>
      <c r="B67" s="59"/>
    </row>
    <row r="68" spans="1:2" ht="13" x14ac:dyDescent="0.3">
      <c r="A68" s="4" t="s">
        <v>52</v>
      </c>
      <c r="B68" s="58"/>
    </row>
    <row r="69" spans="1:2" x14ac:dyDescent="0.25">
      <c r="A69" s="4" t="s">
        <v>53</v>
      </c>
      <c r="B69" s="54">
        <v>125000</v>
      </c>
    </row>
    <row r="70" spans="1:2" x14ac:dyDescent="0.25">
      <c r="A70" s="4" t="s">
        <v>226</v>
      </c>
      <c r="B70" s="54">
        <v>530000</v>
      </c>
    </row>
    <row r="71" spans="1:2" x14ac:dyDescent="0.25">
      <c r="A71" s="4" t="s">
        <v>54</v>
      </c>
      <c r="B71" s="54">
        <v>25000</v>
      </c>
    </row>
    <row r="72" spans="1:2" x14ac:dyDescent="0.25">
      <c r="A72" s="4" t="s">
        <v>55</v>
      </c>
      <c r="B72" s="54"/>
    </row>
    <row r="73" spans="1:2" x14ac:dyDescent="0.25">
      <c r="A73" s="4" t="s">
        <v>56</v>
      </c>
      <c r="B73" s="54">
        <v>18000</v>
      </c>
    </row>
    <row r="74" spans="1:2" x14ac:dyDescent="0.25">
      <c r="A74" s="4" t="s">
        <v>57</v>
      </c>
      <c r="B74" s="54">
        <v>18000</v>
      </c>
    </row>
    <row r="75" spans="1:2" ht="13" x14ac:dyDescent="0.3">
      <c r="A75" s="4" t="s">
        <v>58</v>
      </c>
      <c r="B75" s="55">
        <v>716000</v>
      </c>
    </row>
    <row r="76" spans="1:2" x14ac:dyDescent="0.25">
      <c r="A76" s="4" t="s">
        <v>59</v>
      </c>
      <c r="B76" s="54"/>
    </row>
    <row r="77" spans="1:2" x14ac:dyDescent="0.25">
      <c r="A77" s="4" t="s">
        <v>60</v>
      </c>
      <c r="B77" s="54">
        <v>396764</v>
      </c>
    </row>
    <row r="78" spans="1:2" x14ac:dyDescent="0.25">
      <c r="A78" s="4" t="s">
        <v>61</v>
      </c>
      <c r="B78" s="54">
        <v>61000</v>
      </c>
    </row>
    <row r="79" spans="1:2" ht="13" x14ac:dyDescent="0.3">
      <c r="A79" s="4" t="s">
        <v>62</v>
      </c>
      <c r="B79" s="55">
        <v>457764</v>
      </c>
    </row>
    <row r="80" spans="1:2" x14ac:dyDescent="0.25">
      <c r="A80" s="12" t="s">
        <v>63</v>
      </c>
      <c r="B80" s="54">
        <v>35000</v>
      </c>
    </row>
    <row r="81" spans="1:2" ht="13" x14ac:dyDescent="0.3">
      <c r="A81" s="6" t="s">
        <v>141</v>
      </c>
      <c r="B81" s="55">
        <v>35000</v>
      </c>
    </row>
    <row r="82" spans="1:2" x14ac:dyDescent="0.25">
      <c r="A82" s="4" t="s">
        <v>64</v>
      </c>
      <c r="B82" s="54"/>
    </row>
    <row r="83" spans="1:2" x14ac:dyDescent="0.25">
      <c r="A83" s="4" t="s">
        <v>65</v>
      </c>
      <c r="B83" s="54">
        <v>15000</v>
      </c>
    </row>
    <row r="84" spans="1:2" x14ac:dyDescent="0.25">
      <c r="A84" s="4" t="s">
        <v>66</v>
      </c>
      <c r="B84" s="54">
        <v>5000</v>
      </c>
    </row>
    <row r="85" spans="1:2" x14ac:dyDescent="0.25">
      <c r="A85" s="4" t="s">
        <v>67</v>
      </c>
      <c r="B85" s="54">
        <v>17000</v>
      </c>
    </row>
    <row r="86" spans="1:2" x14ac:dyDescent="0.25">
      <c r="A86" s="4" t="s">
        <v>68</v>
      </c>
      <c r="B86" s="54">
        <v>3000</v>
      </c>
    </row>
    <row r="87" spans="1:2" ht="13" x14ac:dyDescent="0.3">
      <c r="A87" s="4" t="s">
        <v>69</v>
      </c>
      <c r="B87" s="55">
        <v>40000</v>
      </c>
    </row>
    <row r="88" spans="1:2" ht="13" x14ac:dyDescent="0.3">
      <c r="A88" s="4" t="s">
        <v>70</v>
      </c>
      <c r="B88" s="55">
        <v>6763762</v>
      </c>
    </row>
    <row r="89" spans="1:2" x14ac:dyDescent="0.25">
      <c r="A89" s="4" t="s">
        <v>71</v>
      </c>
      <c r="B89" s="54"/>
    </row>
    <row r="90" spans="1:2" x14ac:dyDescent="0.25">
      <c r="A90" s="4" t="s">
        <v>72</v>
      </c>
      <c r="B90" s="54"/>
    </row>
    <row r="91" spans="1:2" x14ac:dyDescent="0.25">
      <c r="A91" s="4" t="s">
        <v>73</v>
      </c>
      <c r="B91" s="54">
        <v>0</v>
      </c>
    </row>
    <row r="92" spans="1:2" x14ac:dyDescent="0.25">
      <c r="A92" s="4" t="s">
        <v>74</v>
      </c>
      <c r="B92" s="54">
        <v>0</v>
      </c>
    </row>
    <row r="93" spans="1:2" x14ac:dyDescent="0.25">
      <c r="A93" s="4" t="s">
        <v>75</v>
      </c>
      <c r="B93" s="54">
        <v>0</v>
      </c>
    </row>
    <row r="94" spans="1:2" x14ac:dyDescent="0.25">
      <c r="A94" s="4" t="s">
        <v>76</v>
      </c>
      <c r="B94" s="54">
        <v>0</v>
      </c>
    </row>
    <row r="95" spans="1:2" x14ac:dyDescent="0.25">
      <c r="A95" s="4" t="s">
        <v>185</v>
      </c>
      <c r="B95" s="54">
        <v>166140</v>
      </c>
    </row>
    <row r="96" spans="1:2" x14ac:dyDescent="0.25">
      <c r="A96" s="4" t="s">
        <v>208</v>
      </c>
      <c r="B96" s="54">
        <v>0</v>
      </c>
    </row>
    <row r="97" spans="1:2" ht="13" x14ac:dyDescent="0.3">
      <c r="A97" s="4" t="s">
        <v>77</v>
      </c>
      <c r="B97" s="55">
        <v>166140</v>
      </c>
    </row>
    <row r="98" spans="1:2" x14ac:dyDescent="0.25">
      <c r="A98" s="4" t="s">
        <v>78</v>
      </c>
      <c r="B98" s="54">
        <v>310000</v>
      </c>
    </row>
    <row r="99" spans="1:2" x14ac:dyDescent="0.25">
      <c r="A99" s="4" t="s">
        <v>79</v>
      </c>
      <c r="B99" s="54">
        <v>20000</v>
      </c>
    </row>
    <row r="100" spans="1:2" x14ac:dyDescent="0.25">
      <c r="A100" s="4" t="s">
        <v>80</v>
      </c>
      <c r="B100" s="54">
        <v>105000</v>
      </c>
    </row>
    <row r="101" spans="1:2" x14ac:dyDescent="0.25">
      <c r="A101" s="4" t="s">
        <v>81</v>
      </c>
      <c r="B101" s="54">
        <v>30000</v>
      </c>
    </row>
    <row r="102" spans="1:2" ht="13" x14ac:dyDescent="0.3">
      <c r="A102" s="6" t="s">
        <v>136</v>
      </c>
      <c r="B102" s="55">
        <v>465000</v>
      </c>
    </row>
    <row r="103" spans="1:2" x14ac:dyDescent="0.25">
      <c r="A103" s="4" t="s">
        <v>82</v>
      </c>
      <c r="B103" s="54"/>
    </row>
    <row r="104" spans="1:2" x14ac:dyDescent="0.25">
      <c r="A104" s="4" t="s">
        <v>83</v>
      </c>
      <c r="B104" s="54">
        <v>38000</v>
      </c>
    </row>
    <row r="105" spans="1:2" x14ac:dyDescent="0.25">
      <c r="A105" s="4" t="s">
        <v>84</v>
      </c>
      <c r="B105" s="54">
        <v>45000</v>
      </c>
    </row>
    <row r="106" spans="1:2" x14ac:dyDescent="0.25">
      <c r="A106" s="4" t="s">
        <v>85</v>
      </c>
      <c r="B106" s="54">
        <v>9000</v>
      </c>
    </row>
    <row r="107" spans="1:2" x14ac:dyDescent="0.25">
      <c r="A107" s="6" t="s">
        <v>133</v>
      </c>
      <c r="B107" s="54">
        <v>20000</v>
      </c>
    </row>
    <row r="108" spans="1:2" ht="13" x14ac:dyDescent="0.3">
      <c r="A108" s="6" t="s">
        <v>134</v>
      </c>
      <c r="B108" s="55">
        <v>112000</v>
      </c>
    </row>
    <row r="109" spans="1:2" x14ac:dyDescent="0.25">
      <c r="A109" s="6" t="s">
        <v>86</v>
      </c>
      <c r="B109" s="54">
        <v>45000</v>
      </c>
    </row>
    <row r="110" spans="1:2" ht="13" x14ac:dyDescent="0.3">
      <c r="A110" s="6" t="s">
        <v>135</v>
      </c>
      <c r="B110" s="55">
        <v>45000</v>
      </c>
    </row>
    <row r="111" spans="1:2" x14ac:dyDescent="0.25">
      <c r="A111" s="4" t="s">
        <v>87</v>
      </c>
      <c r="B111" s="54"/>
    </row>
    <row r="112" spans="1:2" x14ac:dyDescent="0.25">
      <c r="A112" s="4" t="s">
        <v>88</v>
      </c>
      <c r="B112" s="54">
        <v>15000</v>
      </c>
    </row>
    <row r="113" spans="1:2" x14ac:dyDescent="0.25">
      <c r="A113" s="4" t="s">
        <v>89</v>
      </c>
      <c r="B113" s="54">
        <v>10000</v>
      </c>
    </row>
    <row r="114" spans="1:2" x14ac:dyDescent="0.25">
      <c r="A114" s="4" t="s">
        <v>90</v>
      </c>
      <c r="B114" s="54">
        <v>7200</v>
      </c>
    </row>
    <row r="115" spans="1:2" ht="13" x14ac:dyDescent="0.3">
      <c r="A115" s="4" t="s">
        <v>91</v>
      </c>
      <c r="B115" s="55">
        <v>32200</v>
      </c>
    </row>
    <row r="116" spans="1:2" ht="13" x14ac:dyDescent="0.3">
      <c r="A116" s="4" t="s">
        <v>173</v>
      </c>
      <c r="B116" s="60">
        <v>189200</v>
      </c>
    </row>
    <row r="117" spans="1:2" x14ac:dyDescent="0.25">
      <c r="A117" s="4" t="s">
        <v>92</v>
      </c>
      <c r="B117" s="54"/>
    </row>
    <row r="118" spans="1:2" x14ac:dyDescent="0.25">
      <c r="A118" s="4" t="s">
        <v>93</v>
      </c>
      <c r="B118" s="54">
        <v>40000</v>
      </c>
    </row>
    <row r="119" spans="1:2" x14ac:dyDescent="0.25">
      <c r="A119" s="4" t="s">
        <v>94</v>
      </c>
      <c r="B119" s="54">
        <v>74000</v>
      </c>
    </row>
    <row r="120" spans="1:2" x14ac:dyDescent="0.25">
      <c r="A120" s="4" t="s">
        <v>95</v>
      </c>
      <c r="B120" s="54">
        <v>30000</v>
      </c>
    </row>
    <row r="121" spans="1:2" x14ac:dyDescent="0.25">
      <c r="A121" s="4" t="s">
        <v>96</v>
      </c>
      <c r="B121" s="54">
        <v>30000</v>
      </c>
    </row>
    <row r="122" spans="1:2" ht="13" x14ac:dyDescent="0.3">
      <c r="A122" s="4" t="s">
        <v>97</v>
      </c>
      <c r="B122" s="55">
        <v>174000</v>
      </c>
    </row>
    <row r="123" spans="1:2" x14ac:dyDescent="0.25">
      <c r="A123" s="4" t="s">
        <v>98</v>
      </c>
      <c r="B123" s="54"/>
    </row>
    <row r="124" spans="1:2" x14ac:dyDescent="0.25">
      <c r="A124" s="4" t="s">
        <v>177</v>
      </c>
      <c r="B124" s="54">
        <v>16400</v>
      </c>
    </row>
    <row r="125" spans="1:2" x14ac:dyDescent="0.25">
      <c r="A125" s="6" t="s">
        <v>138</v>
      </c>
      <c r="B125" s="54">
        <v>35000</v>
      </c>
    </row>
    <row r="126" spans="1:2" x14ac:dyDescent="0.25">
      <c r="A126" s="6" t="s">
        <v>137</v>
      </c>
      <c r="B126" s="54">
        <v>10500</v>
      </c>
    </row>
    <row r="127" spans="1:2" x14ac:dyDescent="0.25">
      <c r="A127" s="4" t="s">
        <v>99</v>
      </c>
      <c r="B127" s="54">
        <v>13000</v>
      </c>
    </row>
    <row r="128" spans="1:2" ht="13" x14ac:dyDescent="0.3">
      <c r="A128" s="4" t="s">
        <v>100</v>
      </c>
      <c r="B128" s="55">
        <v>74900</v>
      </c>
    </row>
    <row r="129" spans="1:2" x14ac:dyDescent="0.25">
      <c r="A129" s="4" t="s">
        <v>101</v>
      </c>
      <c r="B129" s="54"/>
    </row>
    <row r="130" spans="1:2" x14ac:dyDescent="0.25">
      <c r="A130" s="4" t="s">
        <v>210</v>
      </c>
      <c r="B130" s="54">
        <v>16000</v>
      </c>
    </row>
    <row r="131" spans="1:2" x14ac:dyDescent="0.25">
      <c r="A131" s="4" t="s">
        <v>102</v>
      </c>
      <c r="B131" s="54">
        <v>4000</v>
      </c>
    </row>
    <row r="132" spans="1:2" ht="13" x14ac:dyDescent="0.3">
      <c r="A132" s="4" t="s">
        <v>103</v>
      </c>
      <c r="B132" s="55">
        <v>20000</v>
      </c>
    </row>
    <row r="133" spans="1:2" x14ac:dyDescent="0.25">
      <c r="A133" s="4" t="s">
        <v>104</v>
      </c>
      <c r="B133" s="54"/>
    </row>
    <row r="134" spans="1:2" x14ac:dyDescent="0.25">
      <c r="A134" s="4" t="s">
        <v>105</v>
      </c>
      <c r="B134" s="54">
        <v>15000</v>
      </c>
    </row>
    <row r="135" spans="1:2" ht="13" x14ac:dyDescent="0.3">
      <c r="A135" s="4" t="s">
        <v>106</v>
      </c>
      <c r="B135" s="55">
        <v>15000</v>
      </c>
    </row>
    <row r="136" spans="1:2" ht="13" x14ac:dyDescent="0.3">
      <c r="A136" s="4" t="s">
        <v>107</v>
      </c>
      <c r="B136" s="55">
        <v>1104240</v>
      </c>
    </row>
    <row r="137" spans="1:2" x14ac:dyDescent="0.25">
      <c r="A137" s="4" t="s">
        <v>200</v>
      </c>
      <c r="B137" s="54"/>
    </row>
    <row r="138" spans="1:2" x14ac:dyDescent="0.25">
      <c r="A138" s="4" t="s">
        <v>108</v>
      </c>
      <c r="B138" s="54"/>
    </row>
    <row r="139" spans="1:2" x14ac:dyDescent="0.25">
      <c r="A139" s="4" t="s">
        <v>109</v>
      </c>
      <c r="B139" s="54">
        <v>54000</v>
      </c>
    </row>
    <row r="140" spans="1:2" x14ac:dyDescent="0.25">
      <c r="A140" s="4" t="s">
        <v>110</v>
      </c>
      <c r="B140" s="54">
        <v>2000</v>
      </c>
    </row>
    <row r="141" spans="1:2" x14ac:dyDescent="0.25">
      <c r="A141" s="4" t="s">
        <v>111</v>
      </c>
      <c r="B141" s="54">
        <v>26500</v>
      </c>
    </row>
    <row r="142" spans="1:2" x14ac:dyDescent="0.25">
      <c r="A142" s="4" t="s">
        <v>112</v>
      </c>
      <c r="B142" s="54">
        <v>63500</v>
      </c>
    </row>
    <row r="143" spans="1:2" x14ac:dyDescent="0.25">
      <c r="A143" s="4" t="s">
        <v>113</v>
      </c>
      <c r="B143" s="54">
        <v>15000</v>
      </c>
    </row>
    <row r="144" spans="1:2" x14ac:dyDescent="0.25">
      <c r="A144" s="6" t="s">
        <v>139</v>
      </c>
      <c r="B144" s="54">
        <v>12500</v>
      </c>
    </row>
    <row r="145" spans="1:2" x14ac:dyDescent="0.25">
      <c r="A145" s="4" t="s">
        <v>114</v>
      </c>
      <c r="B145" s="54">
        <v>5000</v>
      </c>
    </row>
    <row r="146" spans="1:2" ht="13" x14ac:dyDescent="0.3">
      <c r="A146" s="4" t="s">
        <v>115</v>
      </c>
      <c r="B146" s="55">
        <v>178500</v>
      </c>
    </row>
    <row r="147" spans="1:2" x14ac:dyDescent="0.25">
      <c r="A147" s="4" t="s">
        <v>116</v>
      </c>
      <c r="B147" s="54"/>
    </row>
    <row r="148" spans="1:2" x14ac:dyDescent="0.25">
      <c r="A148" s="1" t="s">
        <v>142</v>
      </c>
      <c r="B148" s="54">
        <v>0</v>
      </c>
    </row>
    <row r="149" spans="1:2" x14ac:dyDescent="0.25">
      <c r="A149" s="1" t="s">
        <v>143</v>
      </c>
      <c r="B149" s="54">
        <v>0</v>
      </c>
    </row>
    <row r="150" spans="1:2" x14ac:dyDescent="0.25">
      <c r="A150" s="4" t="s">
        <v>117</v>
      </c>
      <c r="B150" s="54">
        <v>170000</v>
      </c>
    </row>
    <row r="151" spans="1:2" ht="13" x14ac:dyDescent="0.3">
      <c r="A151" s="4" t="s">
        <v>118</v>
      </c>
      <c r="B151" s="55">
        <v>170000</v>
      </c>
    </row>
    <row r="152" spans="1:2" x14ac:dyDescent="0.25">
      <c r="A152" s="4" t="s">
        <v>119</v>
      </c>
      <c r="B152" s="54"/>
    </row>
    <row r="153" spans="1:2" x14ac:dyDescent="0.25">
      <c r="A153" s="4" t="s">
        <v>120</v>
      </c>
      <c r="B153" s="54">
        <v>100000</v>
      </c>
    </row>
    <row r="154" spans="1:2" x14ac:dyDescent="0.25">
      <c r="A154" s="4" t="s">
        <v>121</v>
      </c>
      <c r="B154" s="54">
        <v>4000</v>
      </c>
    </row>
    <row r="155" spans="1:2" x14ac:dyDescent="0.25">
      <c r="A155" s="4" t="s">
        <v>122</v>
      </c>
      <c r="B155" s="54">
        <v>60000</v>
      </c>
    </row>
    <row r="156" spans="1:2" x14ac:dyDescent="0.25">
      <c r="A156" s="4" t="s">
        <v>123</v>
      </c>
      <c r="B156" s="54">
        <v>89100</v>
      </c>
    </row>
    <row r="157" spans="1:2" x14ac:dyDescent="0.25">
      <c r="A157" s="4" t="s">
        <v>124</v>
      </c>
      <c r="B157" s="54">
        <v>210000</v>
      </c>
    </row>
    <row r="158" spans="1:2" x14ac:dyDescent="0.25">
      <c r="A158" s="4" t="s">
        <v>125</v>
      </c>
      <c r="B158" s="54">
        <v>30000</v>
      </c>
    </row>
    <row r="159" spans="1:2" ht="13" x14ac:dyDescent="0.3">
      <c r="A159" s="4" t="s">
        <v>126</v>
      </c>
      <c r="B159" s="55">
        <v>493100</v>
      </c>
    </row>
    <row r="160" spans="1:2" ht="13" x14ac:dyDescent="0.3">
      <c r="A160" s="4" t="s">
        <v>201</v>
      </c>
      <c r="B160" s="59">
        <v>841600</v>
      </c>
    </row>
    <row r="161" spans="1:2" x14ac:dyDescent="0.25">
      <c r="A161" s="4" t="s">
        <v>202</v>
      </c>
      <c r="B161" s="54"/>
    </row>
    <row r="162" spans="1:2" x14ac:dyDescent="0.25">
      <c r="A162" s="4" t="s">
        <v>127</v>
      </c>
      <c r="B162" s="54">
        <v>600</v>
      </c>
    </row>
    <row r="163" spans="1:2" x14ac:dyDescent="0.25">
      <c r="A163" s="4" t="s">
        <v>229</v>
      </c>
      <c r="B163" s="54">
        <v>1325000</v>
      </c>
    </row>
    <row r="164" spans="1:2" ht="13" x14ac:dyDescent="0.3">
      <c r="A164" s="4" t="s">
        <v>203</v>
      </c>
      <c r="B164" s="61">
        <v>1325600</v>
      </c>
    </row>
    <row r="165" spans="1:2" ht="13" x14ac:dyDescent="0.3">
      <c r="A165" s="4" t="s">
        <v>145</v>
      </c>
      <c r="B165" s="62">
        <v>10035202</v>
      </c>
    </row>
    <row r="166" spans="1:2" ht="13" x14ac:dyDescent="0.3">
      <c r="A166" s="45" t="s">
        <v>128</v>
      </c>
      <c r="B166" s="58">
        <v>323616</v>
      </c>
    </row>
    <row r="167" spans="1:2" ht="13" x14ac:dyDescent="0.3">
      <c r="A167" s="4"/>
      <c r="B167" s="46"/>
    </row>
    <row r="168" spans="1:2" x14ac:dyDescent="0.25">
      <c r="A168" s="18" t="s">
        <v>144</v>
      </c>
      <c r="B168" s="63">
        <v>10358818</v>
      </c>
    </row>
    <row r="169" spans="1:2" x14ac:dyDescent="0.25">
      <c r="A169" s="19" t="s">
        <v>205</v>
      </c>
      <c r="B169" s="64">
        <v>8710202</v>
      </c>
    </row>
    <row r="170" spans="1:2" x14ac:dyDescent="0.25">
      <c r="A170" s="19" t="s">
        <v>206</v>
      </c>
      <c r="B170" s="65">
        <v>1648616</v>
      </c>
    </row>
    <row r="171" spans="1:2" x14ac:dyDescent="0.25">
      <c r="A171" s="19" t="s">
        <v>207</v>
      </c>
      <c r="B171" s="64">
        <v>1325000</v>
      </c>
    </row>
    <row r="172" spans="1:2" x14ac:dyDescent="0.25">
      <c r="A172" s="20" t="s">
        <v>209</v>
      </c>
      <c r="B172" s="66">
        <v>1.2442384905660377</v>
      </c>
    </row>
    <row r="173" spans="1:2" x14ac:dyDescent="0.25">
      <c r="A173" s="4"/>
    </row>
    <row r="174" spans="1:2" ht="13" x14ac:dyDescent="0.3">
      <c r="A174" s="17" t="s">
        <v>233</v>
      </c>
      <c r="B174" s="70">
        <v>-58616</v>
      </c>
    </row>
    <row r="179" spans="1:1" ht="13" x14ac:dyDescent="0.3">
      <c r="A179" s="49"/>
    </row>
    <row r="180" spans="1:1" x14ac:dyDescent="0.25">
      <c r="A180" s="48"/>
    </row>
    <row r="181" spans="1:1" x14ac:dyDescent="0.25">
      <c r="A181" s="48"/>
    </row>
    <row r="182" spans="1:1" x14ac:dyDescent="0.25">
      <c r="A182" s="48"/>
    </row>
    <row r="183" spans="1:1" x14ac:dyDescent="0.25">
      <c r="A183" s="48"/>
    </row>
    <row r="184" spans="1:1" ht="13" x14ac:dyDescent="0.3">
      <c r="A184" s="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E19" sqref="E19"/>
    </sheetView>
  </sheetViews>
  <sheetFormatPr defaultColWidth="9.1796875" defaultRowHeight="12.5" x14ac:dyDescent="0.25"/>
  <cols>
    <col min="2" max="2" width="43.453125" bestFit="1" customWidth="1"/>
    <col min="3" max="3" width="10.54296875" bestFit="1" customWidth="1"/>
  </cols>
  <sheetData>
    <row r="1" spans="1:3" ht="13" x14ac:dyDescent="0.3">
      <c r="A1" s="16" t="s">
        <v>231</v>
      </c>
      <c r="B1" s="7"/>
      <c r="C1" s="7"/>
    </row>
    <row r="2" spans="1:3" ht="13" x14ac:dyDescent="0.3">
      <c r="A2" s="8"/>
      <c r="B2" s="9" t="s">
        <v>147</v>
      </c>
      <c r="C2" s="8"/>
    </row>
    <row r="3" spans="1:3" ht="13" x14ac:dyDescent="0.3">
      <c r="A3" s="8"/>
      <c r="B3" s="9" t="s">
        <v>148</v>
      </c>
      <c r="C3" s="8"/>
    </row>
    <row r="4" spans="1:3" ht="13.5" thickBot="1" x14ac:dyDescent="0.35">
      <c r="A4" s="8"/>
      <c r="B4" s="9" t="s">
        <v>149</v>
      </c>
      <c r="C4" s="14"/>
    </row>
    <row r="5" spans="1:3" ht="13" x14ac:dyDescent="0.3">
      <c r="A5" s="8"/>
      <c r="B5" s="29" t="s">
        <v>228</v>
      </c>
      <c r="C5" s="71" t="s">
        <v>227</v>
      </c>
    </row>
    <row r="6" spans="1:3" ht="13" thickBot="1" x14ac:dyDescent="0.3">
      <c r="A6" s="15"/>
      <c r="B6" s="15"/>
      <c r="C6" s="72" t="s">
        <v>175</v>
      </c>
    </row>
    <row r="7" spans="1:3" ht="13" thickBot="1" x14ac:dyDescent="0.3">
      <c r="A7" s="22" t="s">
        <v>178</v>
      </c>
      <c r="B7" s="30" t="s">
        <v>150</v>
      </c>
      <c r="C7" s="28"/>
    </row>
    <row r="8" spans="1:3" ht="13" x14ac:dyDescent="0.3">
      <c r="A8" s="23"/>
      <c r="B8" s="31" t="s">
        <v>151</v>
      </c>
      <c r="C8" s="36"/>
    </row>
    <row r="9" spans="1:3" x14ac:dyDescent="0.25">
      <c r="A9" s="24">
        <v>4000</v>
      </c>
      <c r="B9" s="32" t="s">
        <v>152</v>
      </c>
      <c r="C9" s="37" t="e">
        <f>+#REF!</f>
        <v>#REF!</v>
      </c>
    </row>
    <row r="10" spans="1:3" x14ac:dyDescent="0.25">
      <c r="A10" s="24">
        <v>5000</v>
      </c>
      <c r="B10" s="32" t="s">
        <v>153</v>
      </c>
      <c r="C10" s="37" t="e">
        <f>+#REF!</f>
        <v>#REF!</v>
      </c>
    </row>
    <row r="11" spans="1:3" x14ac:dyDescent="0.25">
      <c r="A11" s="24">
        <v>6000</v>
      </c>
      <c r="B11" s="32" t="s">
        <v>154</v>
      </c>
      <c r="C11" s="38" t="e">
        <f>+#REF!</f>
        <v>#REF!</v>
      </c>
    </row>
    <row r="12" spans="1:3" x14ac:dyDescent="0.25">
      <c r="A12" s="25"/>
      <c r="B12" s="33"/>
      <c r="C12" s="37"/>
    </row>
    <row r="13" spans="1:3" ht="13" x14ac:dyDescent="0.3">
      <c r="A13" s="26"/>
      <c r="B13" s="34" t="s">
        <v>155</v>
      </c>
      <c r="C13" s="39" t="e">
        <f>SUM(C9:C11)</f>
        <v>#REF!</v>
      </c>
    </row>
    <row r="14" spans="1:3" x14ac:dyDescent="0.25">
      <c r="A14" s="25"/>
      <c r="B14" s="33"/>
      <c r="C14" s="37"/>
    </row>
    <row r="15" spans="1:3" ht="13" x14ac:dyDescent="0.3">
      <c r="A15" s="25"/>
      <c r="B15" s="31" t="s">
        <v>156</v>
      </c>
      <c r="C15" s="37"/>
    </row>
    <row r="16" spans="1:3" x14ac:dyDescent="0.25">
      <c r="A16" s="25">
        <v>7100</v>
      </c>
      <c r="B16" s="32" t="s">
        <v>157</v>
      </c>
      <c r="C16" s="37" t="e">
        <f>+#REF!</f>
        <v>#REF!</v>
      </c>
    </row>
    <row r="17" spans="1:3" x14ac:dyDescent="0.25">
      <c r="A17" s="25">
        <v>7500</v>
      </c>
      <c r="B17" s="32" t="s">
        <v>158</v>
      </c>
      <c r="C17" s="37" t="e">
        <f>+#REF!</f>
        <v>#REF!</v>
      </c>
    </row>
    <row r="18" spans="1:3" x14ac:dyDescent="0.25">
      <c r="A18" s="25">
        <v>7600</v>
      </c>
      <c r="B18" s="32" t="s">
        <v>159</v>
      </c>
      <c r="C18" s="37" t="e">
        <f>+#REF!</f>
        <v>#REF!</v>
      </c>
    </row>
    <row r="19" spans="1:3" x14ac:dyDescent="0.25">
      <c r="A19" s="25">
        <v>7700</v>
      </c>
      <c r="B19" s="32" t="s">
        <v>160</v>
      </c>
      <c r="C19" s="37" t="e">
        <f>+#REF!</f>
        <v>#REF!</v>
      </c>
    </row>
    <row r="20" spans="1:3" x14ac:dyDescent="0.25">
      <c r="A20" s="25">
        <v>7900</v>
      </c>
      <c r="B20" s="10" t="s">
        <v>161</v>
      </c>
      <c r="C20" s="38" t="e">
        <f>+#REF!</f>
        <v>#REF!</v>
      </c>
    </row>
    <row r="21" spans="1:3" x14ac:dyDescent="0.25">
      <c r="A21" s="25"/>
      <c r="B21" s="32"/>
      <c r="C21" s="37"/>
    </row>
    <row r="22" spans="1:3" x14ac:dyDescent="0.25">
      <c r="A22" s="25"/>
      <c r="B22" s="35" t="s">
        <v>162</v>
      </c>
      <c r="C22" s="37" t="e">
        <f>SUM(C16:C20)</f>
        <v>#REF!</v>
      </c>
    </row>
    <row r="23" spans="1:3" x14ac:dyDescent="0.25">
      <c r="A23" s="25"/>
      <c r="B23" s="32"/>
      <c r="C23" s="37"/>
    </row>
    <row r="24" spans="1:3" x14ac:dyDescent="0.25">
      <c r="A24" s="25">
        <v>8110</v>
      </c>
      <c r="B24" s="32" t="s">
        <v>163</v>
      </c>
      <c r="C24" s="37" t="e">
        <f>+#REF!</f>
        <v>#REF!</v>
      </c>
    </row>
    <row r="25" spans="1:3" x14ac:dyDescent="0.25">
      <c r="A25" s="25">
        <v>8200</v>
      </c>
      <c r="B25" s="35" t="s">
        <v>172</v>
      </c>
      <c r="C25" s="37" t="e">
        <f>+#REF!</f>
        <v>#REF!</v>
      </c>
    </row>
    <row r="26" spans="1:3" x14ac:dyDescent="0.25">
      <c r="A26" s="25">
        <v>8300</v>
      </c>
      <c r="B26" s="32" t="s">
        <v>164</v>
      </c>
      <c r="C26" s="37" t="e">
        <f>+#REF!</f>
        <v>#REF!</v>
      </c>
    </row>
    <row r="27" spans="1:3" x14ac:dyDescent="0.25">
      <c r="A27" s="25">
        <v>8400</v>
      </c>
      <c r="B27" s="32" t="s">
        <v>165</v>
      </c>
      <c r="C27" s="37" t="e">
        <f>+#REF!</f>
        <v>#REF!</v>
      </c>
    </row>
    <row r="28" spans="1:3" x14ac:dyDescent="0.25">
      <c r="A28" s="25">
        <v>8500</v>
      </c>
      <c r="B28" s="32" t="s">
        <v>166</v>
      </c>
      <c r="C28" s="37" t="e">
        <f>+#REF!</f>
        <v>#REF!</v>
      </c>
    </row>
    <row r="29" spans="1:3" x14ac:dyDescent="0.25">
      <c r="A29" s="25">
        <v>8600</v>
      </c>
      <c r="B29" s="32" t="s">
        <v>167</v>
      </c>
      <c r="C29" s="37" t="e">
        <f>+#REF!</f>
        <v>#REF!</v>
      </c>
    </row>
    <row r="30" spans="1:3" x14ac:dyDescent="0.25">
      <c r="A30" s="25">
        <v>8700</v>
      </c>
      <c r="B30" s="32" t="s">
        <v>174</v>
      </c>
      <c r="C30" s="40" t="e">
        <f>+#REF!</f>
        <v>#REF!</v>
      </c>
    </row>
    <row r="31" spans="1:3" x14ac:dyDescent="0.25">
      <c r="A31" s="25">
        <v>9100</v>
      </c>
      <c r="B31" s="32" t="s">
        <v>168</v>
      </c>
      <c r="C31" s="37" t="e">
        <f>+#REF!</f>
        <v>#REF!</v>
      </c>
    </row>
    <row r="32" spans="1:3" x14ac:dyDescent="0.25">
      <c r="A32" s="25">
        <v>9200</v>
      </c>
      <c r="B32" s="35" t="s">
        <v>169</v>
      </c>
      <c r="C32" s="37" t="e">
        <f>+#REF!</f>
        <v>#REF!</v>
      </c>
    </row>
    <row r="33" spans="1:3" x14ac:dyDescent="0.25">
      <c r="A33" s="25">
        <v>9300</v>
      </c>
      <c r="B33" s="35" t="s">
        <v>170</v>
      </c>
      <c r="C33" s="37" t="e">
        <f>+#REF!</f>
        <v>#REF!</v>
      </c>
    </row>
    <row r="34" spans="1:3" x14ac:dyDescent="0.25">
      <c r="A34" s="25">
        <v>9900</v>
      </c>
      <c r="B34" s="32" t="s">
        <v>171</v>
      </c>
      <c r="C34" s="37" t="e">
        <f>+#REF!</f>
        <v>#REF!</v>
      </c>
    </row>
    <row r="35" spans="1:3" ht="13.5" thickBot="1" x14ac:dyDescent="0.35">
      <c r="A35" s="42"/>
      <c r="B35" s="21" t="s">
        <v>145</v>
      </c>
      <c r="C35" s="41" t="e">
        <f>SUM(C24:C34)+C22</f>
        <v>#REF!</v>
      </c>
    </row>
    <row r="36" spans="1:3" ht="13.5" thickBot="1" x14ac:dyDescent="0.35">
      <c r="A36" s="27"/>
      <c r="B36" s="43" t="s">
        <v>204</v>
      </c>
      <c r="C36" s="44" t="e">
        <f>+C13-C35</f>
        <v>#REF!</v>
      </c>
    </row>
    <row r="37" spans="1:3" x14ac:dyDescent="0.25">
      <c r="C37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A15" sqref="A15"/>
    </sheetView>
  </sheetViews>
  <sheetFormatPr defaultColWidth="9.1796875" defaultRowHeight="12.5" x14ac:dyDescent="0.25"/>
  <cols>
    <col min="1" max="1" width="41.81640625" bestFit="1" customWidth="1"/>
    <col min="2" max="2" width="12.453125" bestFit="1" customWidth="1"/>
    <col min="5" max="5" width="31.453125" bestFit="1" customWidth="1"/>
  </cols>
  <sheetData>
    <row r="1" spans="1:2" ht="13" x14ac:dyDescent="0.3">
      <c r="A1" s="73" t="s">
        <v>151</v>
      </c>
      <c r="B1" s="80"/>
    </row>
    <row r="2" spans="1:2" x14ac:dyDescent="0.25">
      <c r="A2" s="74" t="s">
        <v>152</v>
      </c>
      <c r="B2" s="81">
        <v>10834543.746508801</v>
      </c>
    </row>
    <row r="3" spans="1:2" x14ac:dyDescent="0.25">
      <c r="A3" s="74" t="s">
        <v>153</v>
      </c>
      <c r="B3" s="81">
        <v>240000</v>
      </c>
    </row>
    <row r="4" spans="1:2" x14ac:dyDescent="0.25">
      <c r="A4" s="74" t="s">
        <v>154</v>
      </c>
      <c r="B4" s="81">
        <v>323774.52</v>
      </c>
    </row>
    <row r="5" spans="1:2" x14ac:dyDescent="0.25">
      <c r="A5" s="75"/>
      <c r="B5" s="82"/>
    </row>
    <row r="6" spans="1:2" ht="13" x14ac:dyDescent="0.3">
      <c r="A6" s="76" t="s">
        <v>155</v>
      </c>
      <c r="B6" s="83">
        <v>11398318.266508801</v>
      </c>
    </row>
    <row r="7" spans="1:2" x14ac:dyDescent="0.25">
      <c r="A7" s="75"/>
      <c r="B7" s="82"/>
    </row>
    <row r="8" spans="1:2" ht="13" x14ac:dyDescent="0.3">
      <c r="A8" s="73" t="s">
        <v>156</v>
      </c>
      <c r="B8" s="84"/>
    </row>
    <row r="9" spans="1:2" x14ac:dyDescent="0.25">
      <c r="A9" s="74" t="s">
        <v>157</v>
      </c>
      <c r="B9" s="81">
        <v>6272345.7524000015</v>
      </c>
    </row>
    <row r="10" spans="1:2" x14ac:dyDescent="0.25">
      <c r="A10" s="74" t="s">
        <v>158</v>
      </c>
      <c r="B10" s="81">
        <v>795096.5</v>
      </c>
    </row>
    <row r="11" spans="1:2" x14ac:dyDescent="0.25">
      <c r="A11" s="74" t="s">
        <v>159</v>
      </c>
      <c r="B11" s="81">
        <v>519023.19450360001</v>
      </c>
    </row>
    <row r="12" spans="1:2" x14ac:dyDescent="0.25">
      <c r="A12" s="74" t="s">
        <v>161</v>
      </c>
      <c r="B12" s="81">
        <v>114987</v>
      </c>
    </row>
    <row r="13" spans="1:2" x14ac:dyDescent="0.25">
      <c r="A13" s="74"/>
      <c r="B13" s="81"/>
    </row>
    <row r="14" spans="1:2" x14ac:dyDescent="0.25">
      <c r="A14" s="77" t="s">
        <v>162</v>
      </c>
      <c r="B14" s="81">
        <v>7701452.4469036013</v>
      </c>
    </row>
    <row r="15" spans="1:2" x14ac:dyDescent="0.25">
      <c r="A15" s="74" t="s">
        <v>163</v>
      </c>
      <c r="B15" s="81">
        <v>789194</v>
      </c>
    </row>
    <row r="16" spans="1:2" x14ac:dyDescent="0.25">
      <c r="A16" s="74" t="s">
        <v>164</v>
      </c>
      <c r="B16" s="81">
        <v>283576.8063243776</v>
      </c>
    </row>
    <row r="17" spans="1:3" x14ac:dyDescent="0.25">
      <c r="A17" s="74" t="s">
        <v>165</v>
      </c>
      <c r="B17" s="81">
        <v>145735.56</v>
      </c>
    </row>
    <row r="18" spans="1:3" x14ac:dyDescent="0.25">
      <c r="A18" s="74" t="s">
        <v>166</v>
      </c>
      <c r="B18" s="81">
        <v>76015.5</v>
      </c>
    </row>
    <row r="19" spans="1:3" x14ac:dyDescent="0.25">
      <c r="A19" s="74" t="s">
        <v>167</v>
      </c>
      <c r="B19" s="81">
        <v>22630</v>
      </c>
    </row>
    <row r="20" spans="1:3" x14ac:dyDescent="0.25">
      <c r="A20" s="74" t="s">
        <v>168</v>
      </c>
      <c r="B20" s="81">
        <v>210144.04</v>
      </c>
    </row>
    <row r="21" spans="1:3" x14ac:dyDescent="0.25">
      <c r="A21" s="74" t="s">
        <v>169</v>
      </c>
      <c r="B21" s="81">
        <v>195500</v>
      </c>
    </row>
    <row r="22" spans="1:3" x14ac:dyDescent="0.25">
      <c r="A22" s="74" t="s">
        <v>170</v>
      </c>
      <c r="B22" s="81">
        <v>653839</v>
      </c>
    </row>
    <row r="23" spans="1:3" x14ac:dyDescent="0.25">
      <c r="A23" s="77" t="s">
        <v>243</v>
      </c>
      <c r="B23" s="81">
        <v>3524.1</v>
      </c>
    </row>
    <row r="24" spans="1:3" x14ac:dyDescent="0.25">
      <c r="A24" s="74" t="s">
        <v>171</v>
      </c>
      <c r="B24" s="81">
        <v>1101200</v>
      </c>
    </row>
    <row r="25" spans="1:3" x14ac:dyDescent="0.25">
      <c r="A25" s="74"/>
      <c r="B25" s="81"/>
    </row>
    <row r="26" spans="1:3" x14ac:dyDescent="0.25">
      <c r="A26" s="75"/>
      <c r="B26" s="82"/>
    </row>
    <row r="27" spans="1:3" ht="13" x14ac:dyDescent="0.3">
      <c r="A27" s="78" t="s">
        <v>244</v>
      </c>
      <c r="B27" s="85">
        <v>11182811.453227978</v>
      </c>
    </row>
    <row r="28" spans="1:3" x14ac:dyDescent="0.25">
      <c r="A28" s="75"/>
      <c r="B28" s="82"/>
    </row>
    <row r="29" spans="1:3" ht="13" x14ac:dyDescent="0.3">
      <c r="A29" s="79" t="s">
        <v>245</v>
      </c>
      <c r="B29" s="85">
        <v>215506.81328082271</v>
      </c>
      <c r="C29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Hoja1</vt:lpstr>
      <vt:lpstr>Sheet1</vt:lpstr>
      <vt:lpstr>Sheet2</vt:lpstr>
      <vt:lpstr>Sheet3</vt:lpstr>
      <vt:lpstr>Consolidated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Geovanna Izurieta</cp:lastModifiedBy>
  <cp:lastPrinted>2016-04-25T16:12:55Z</cp:lastPrinted>
  <dcterms:created xsi:type="dcterms:W3CDTF">2012-02-03T16:07:45Z</dcterms:created>
  <dcterms:modified xsi:type="dcterms:W3CDTF">2016-05-31T14:42:40Z</dcterms:modified>
</cp:coreProperties>
</file>