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vines\Desktop\Budget\FY19\Final Budget\"/>
    </mc:Choice>
  </mc:AlternateContent>
  <bookViews>
    <workbookView xWindow="0" yWindow="0" windowWidth="20490" windowHeight="7530" firstSheet="1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8" i="5" l="1"/>
  <c r="Y49" i="5"/>
  <c r="Y50" i="5"/>
  <c r="Y51" i="5"/>
  <c r="Y52" i="5"/>
  <c r="Y53" i="5"/>
  <c r="Y54" i="5"/>
  <c r="Y55" i="5"/>
  <c r="Y56" i="5"/>
  <c r="Y57" i="5"/>
  <c r="W51" i="5" l="1"/>
  <c r="W52" i="5"/>
  <c r="W53" i="5"/>
  <c r="W54" i="5"/>
  <c r="W55" i="5"/>
  <c r="W56" i="5"/>
  <c r="A1" i="2" l="1"/>
  <c r="O61" i="1"/>
  <c r="O62" i="1" s="1"/>
  <c r="O64" i="1" s="1"/>
  <c r="G70" i="1"/>
  <c r="I57" i="1"/>
  <c r="M57" i="1"/>
  <c r="Q57" i="1"/>
  <c r="U57" i="1"/>
  <c r="W57" i="1" s="1"/>
  <c r="I56" i="1"/>
  <c r="M56" i="1"/>
  <c r="W56" i="1" s="1"/>
  <c r="Q56" i="1"/>
  <c r="U56" i="1"/>
  <c r="I55" i="1"/>
  <c r="M55" i="1"/>
  <c r="Q55" i="1"/>
  <c r="U55" i="1"/>
  <c r="I54" i="1"/>
  <c r="M54" i="1"/>
  <c r="Q54" i="1"/>
  <c r="U54" i="1"/>
  <c r="X53" i="1"/>
  <c r="I53" i="1"/>
  <c r="M53" i="1"/>
  <c r="Q53" i="1"/>
  <c r="U53" i="1"/>
  <c r="W53" i="1"/>
  <c r="I52" i="1"/>
  <c r="M52" i="1"/>
  <c r="Q52" i="1"/>
  <c r="U52" i="1"/>
  <c r="W52" i="1"/>
  <c r="I40" i="1"/>
  <c r="M40" i="1"/>
  <c r="W40" i="1" s="1"/>
  <c r="Q40" i="1"/>
  <c r="U40" i="1"/>
  <c r="I39" i="1"/>
  <c r="M39" i="1"/>
  <c r="Q39" i="1"/>
  <c r="U39" i="1"/>
  <c r="I14" i="1"/>
  <c r="M14" i="1"/>
  <c r="Q14" i="1"/>
  <c r="W14" i="1" s="1"/>
  <c r="U14" i="1"/>
  <c r="I8" i="1"/>
  <c r="M8" i="1"/>
  <c r="Q8" i="1"/>
  <c r="U8" i="1"/>
  <c r="S56" i="5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X55" i="1" s="1"/>
  <c r="K54" i="5"/>
  <c r="K53" i="5"/>
  <c r="K52" i="5"/>
  <c r="K51" i="5"/>
  <c r="X51" i="1" s="1"/>
  <c r="Y51" i="1" s="1"/>
  <c r="P44" i="5"/>
  <c r="Q44" i="5"/>
  <c r="R44" i="5"/>
  <c r="L44" i="5"/>
  <c r="M44" i="5"/>
  <c r="N44" i="5"/>
  <c r="H44" i="5"/>
  <c r="I44" i="5"/>
  <c r="I61" i="5" s="1"/>
  <c r="I62" i="5" s="1"/>
  <c r="I64" i="5" s="1"/>
  <c r="J44" i="5"/>
  <c r="L35" i="5"/>
  <c r="M35" i="5"/>
  <c r="N35" i="5"/>
  <c r="H35" i="5"/>
  <c r="K35" i="5" s="1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J61" i="5" s="1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H61" i="5" s="1"/>
  <c r="I59" i="5"/>
  <c r="J59" i="5"/>
  <c r="L59" i="5"/>
  <c r="M59" i="5"/>
  <c r="O59" i="5" s="1"/>
  <c r="N59" i="5"/>
  <c r="P59" i="5"/>
  <c r="Q59" i="5"/>
  <c r="R59" i="5"/>
  <c r="R61" i="5" s="1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O40" i="5"/>
  <c r="S40" i="5"/>
  <c r="W40" i="5"/>
  <c r="K39" i="5"/>
  <c r="O39" i="5"/>
  <c r="S39" i="5"/>
  <c r="W39" i="5"/>
  <c r="K14" i="5"/>
  <c r="O14" i="5"/>
  <c r="S14" i="5"/>
  <c r="Y14" i="5" s="1"/>
  <c r="W14" i="5"/>
  <c r="J42" i="2"/>
  <c r="I42" i="2"/>
  <c r="H42" i="2"/>
  <c r="G42" i="2"/>
  <c r="G44" i="2" s="1"/>
  <c r="E42" i="2"/>
  <c r="F16" i="1"/>
  <c r="F59" i="1"/>
  <c r="F44" i="1"/>
  <c r="I44" i="1" s="1"/>
  <c r="F35" i="1"/>
  <c r="F27" i="1"/>
  <c r="G16" i="1"/>
  <c r="G59" i="1"/>
  <c r="G61" i="1" s="1"/>
  <c r="G44" i="1"/>
  <c r="G35" i="1"/>
  <c r="G27" i="1"/>
  <c r="H16" i="1"/>
  <c r="H59" i="1"/>
  <c r="H44" i="1"/>
  <c r="H35" i="1"/>
  <c r="I35" i="1" s="1"/>
  <c r="H27" i="1"/>
  <c r="H61" i="1" s="1"/>
  <c r="J16" i="1"/>
  <c r="J59" i="1"/>
  <c r="J44" i="1"/>
  <c r="J35" i="1"/>
  <c r="M35" i="1" s="1"/>
  <c r="J27" i="1"/>
  <c r="K16" i="1"/>
  <c r="K59" i="1"/>
  <c r="K44" i="1"/>
  <c r="K35" i="1"/>
  <c r="K27" i="1"/>
  <c r="L16" i="1"/>
  <c r="M16" i="1" s="1"/>
  <c r="L59" i="1"/>
  <c r="L61" i="1" s="1"/>
  <c r="L44" i="1"/>
  <c r="L35" i="1"/>
  <c r="L27" i="1"/>
  <c r="M27" i="1" s="1"/>
  <c r="N16" i="1"/>
  <c r="N59" i="1"/>
  <c r="N61" i="1" s="1"/>
  <c r="N44" i="1"/>
  <c r="N35" i="1"/>
  <c r="N27" i="1"/>
  <c r="O16" i="1"/>
  <c r="O59" i="1"/>
  <c r="O44" i="1"/>
  <c r="O35" i="1"/>
  <c r="O27" i="1"/>
  <c r="P16" i="1"/>
  <c r="P59" i="1"/>
  <c r="P44" i="1"/>
  <c r="Q44" i="1" s="1"/>
  <c r="P35" i="1"/>
  <c r="P27" i="1"/>
  <c r="R16" i="1"/>
  <c r="U16" i="1" s="1"/>
  <c r="R59" i="1"/>
  <c r="U59" i="1" s="1"/>
  <c r="R44" i="1"/>
  <c r="R35" i="1"/>
  <c r="R27" i="1"/>
  <c r="S16" i="1"/>
  <c r="S59" i="1"/>
  <c r="S61" i="1" s="1"/>
  <c r="S62" i="1" s="1"/>
  <c r="S64" i="1" s="1"/>
  <c r="S70" i="1" s="1"/>
  <c r="S44" i="1"/>
  <c r="S35" i="1"/>
  <c r="S27" i="1"/>
  <c r="T16" i="1"/>
  <c r="T59" i="1"/>
  <c r="T44" i="1"/>
  <c r="U44" i="1" s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/>
  <c r="H44" i="2" s="1"/>
  <c r="G34" i="2"/>
  <c r="E34" i="2"/>
  <c r="J29" i="2"/>
  <c r="J36" i="2" s="1"/>
  <c r="J44" i="2" s="1"/>
  <c r="I29" i="2"/>
  <c r="G29" i="2"/>
  <c r="E29" i="2"/>
  <c r="E36" i="2" s="1"/>
  <c r="E44" i="2" s="1"/>
  <c r="A1" i="4"/>
  <c r="A1" i="5"/>
  <c r="AA7" i="1"/>
  <c r="A1" i="1"/>
  <c r="D58" i="4"/>
  <c r="D42" i="4"/>
  <c r="D31" i="4"/>
  <c r="D26" i="4"/>
  <c r="D34" i="4"/>
  <c r="D24" i="4"/>
  <c r="B58" i="4"/>
  <c r="B42" i="4"/>
  <c r="B24" i="4"/>
  <c r="H5" i="5"/>
  <c r="I5" i="5"/>
  <c r="J5" i="5"/>
  <c r="K5" i="5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W58" i="5"/>
  <c r="S58" i="5"/>
  <c r="O58" i="5"/>
  <c r="X58" i="1" s="1"/>
  <c r="Y58" i="1" s="1"/>
  <c r="K58" i="5"/>
  <c r="W57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W43" i="5"/>
  <c r="S43" i="5"/>
  <c r="O43" i="5"/>
  <c r="K43" i="5"/>
  <c r="W42" i="5"/>
  <c r="S42" i="5"/>
  <c r="O42" i="5"/>
  <c r="K42" i="5"/>
  <c r="W41" i="5"/>
  <c r="S41" i="5"/>
  <c r="O41" i="5"/>
  <c r="K41" i="5"/>
  <c r="W38" i="5"/>
  <c r="S38" i="5"/>
  <c r="O38" i="5"/>
  <c r="K38" i="5"/>
  <c r="W34" i="5"/>
  <c r="S34" i="5"/>
  <c r="O34" i="5"/>
  <c r="X34" i="1" s="1"/>
  <c r="Y34" i="1" s="1"/>
  <c r="K34" i="5"/>
  <c r="W32" i="5"/>
  <c r="S32" i="5"/>
  <c r="O32" i="5"/>
  <c r="K32" i="5"/>
  <c r="W31" i="5"/>
  <c r="S31" i="5"/>
  <c r="O31" i="5"/>
  <c r="X31" i="1" s="1"/>
  <c r="Y31" i="1" s="1"/>
  <c r="K31" i="5"/>
  <c r="W30" i="5"/>
  <c r="S30" i="5"/>
  <c r="O30" i="5"/>
  <c r="Y30" i="5" s="1"/>
  <c r="K30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Y23" i="5" s="1"/>
  <c r="K23" i="5"/>
  <c r="W22" i="5"/>
  <c r="S22" i="5"/>
  <c r="O22" i="5"/>
  <c r="K22" i="5"/>
  <c r="W21" i="5"/>
  <c r="S21" i="5"/>
  <c r="O21" i="5"/>
  <c r="K21" i="5"/>
  <c r="W20" i="5"/>
  <c r="S20" i="5"/>
  <c r="O20" i="5"/>
  <c r="Y20" i="5" s="1"/>
  <c r="K20" i="5"/>
  <c r="W15" i="5"/>
  <c r="S15" i="5"/>
  <c r="O15" i="5"/>
  <c r="Y15" i="5" s="1"/>
  <c r="K15" i="5"/>
  <c r="W13" i="5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I36" i="2"/>
  <c r="I44" i="2"/>
  <c r="G36" i="2"/>
  <c r="J13" i="2"/>
  <c r="J19" i="2"/>
  <c r="I13" i="2"/>
  <c r="I19" i="2" s="1"/>
  <c r="H13" i="2"/>
  <c r="H19" i="2"/>
  <c r="G13" i="2"/>
  <c r="G19" i="2" s="1"/>
  <c r="E13" i="2"/>
  <c r="E19" i="2"/>
  <c r="B31" i="4"/>
  <c r="C31" i="4"/>
  <c r="C26" i="4"/>
  <c r="C34" i="4"/>
  <c r="B26" i="4"/>
  <c r="B34" i="4" s="1"/>
  <c r="B44" i="4" s="1"/>
  <c r="C58" i="4"/>
  <c r="C42" i="4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W58" i="1" s="1"/>
  <c r="M51" i="1"/>
  <c r="M50" i="1"/>
  <c r="M49" i="1"/>
  <c r="M48" i="1"/>
  <c r="M47" i="1"/>
  <c r="W47" i="1" s="1"/>
  <c r="I58" i="1"/>
  <c r="I51" i="1"/>
  <c r="I50" i="1"/>
  <c r="W50" i="1" s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W38" i="1" s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W15" i="1" s="1"/>
  <c r="U13" i="1"/>
  <c r="U12" i="1"/>
  <c r="U11" i="1"/>
  <c r="U10" i="1"/>
  <c r="U9" i="1"/>
  <c r="U7" i="1"/>
  <c r="Q15" i="1"/>
  <c r="Q13" i="1"/>
  <c r="Q12" i="1"/>
  <c r="Q11" i="1"/>
  <c r="Q10" i="1"/>
  <c r="Q9" i="1"/>
  <c r="W9" i="1" s="1"/>
  <c r="Q7" i="1"/>
  <c r="M15" i="1"/>
  <c r="M13" i="1"/>
  <c r="M12" i="1"/>
  <c r="W12" i="1" s="1"/>
  <c r="M11" i="1"/>
  <c r="M10" i="1"/>
  <c r="M9" i="1"/>
  <c r="M7" i="1"/>
  <c r="W7" i="1" s="1"/>
  <c r="U26" i="1"/>
  <c r="U25" i="1"/>
  <c r="U24" i="1"/>
  <c r="U23" i="1"/>
  <c r="W23" i="1" s="1"/>
  <c r="U22" i="1"/>
  <c r="U21" i="1"/>
  <c r="U20" i="1"/>
  <c r="Q26" i="1"/>
  <c r="W26" i="1" s="1"/>
  <c r="Q25" i="1"/>
  <c r="Q24" i="1"/>
  <c r="Q23" i="1"/>
  <c r="Q22" i="1"/>
  <c r="Q21" i="1"/>
  <c r="Q20" i="1"/>
  <c r="M26" i="1"/>
  <c r="M25" i="1"/>
  <c r="W25" i="1" s="1"/>
  <c r="M24" i="1"/>
  <c r="M23" i="1"/>
  <c r="M22" i="1"/>
  <c r="M21" i="1"/>
  <c r="M20" i="1"/>
  <c r="I26" i="1"/>
  <c r="I25" i="1"/>
  <c r="I24" i="1"/>
  <c r="W24" i="1" s="1"/>
  <c r="I23" i="1"/>
  <c r="I22" i="1"/>
  <c r="I21" i="1"/>
  <c r="I20" i="1"/>
  <c r="W20" i="1" s="1"/>
  <c r="W27" i="1" s="1"/>
  <c r="I10" i="1"/>
  <c r="I11" i="1"/>
  <c r="I15" i="1"/>
  <c r="I13" i="1"/>
  <c r="W13" i="1" s="1"/>
  <c r="I12" i="1"/>
  <c r="I9" i="1"/>
  <c r="I7" i="1"/>
  <c r="B37" i="4"/>
  <c r="W21" i="1"/>
  <c r="Q59" i="1"/>
  <c r="Q27" i="1"/>
  <c r="W10" i="1"/>
  <c r="I16" i="1"/>
  <c r="W41" i="1"/>
  <c r="G62" i="1"/>
  <c r="G64" i="1" s="1"/>
  <c r="L62" i="1"/>
  <c r="L64" i="1" s="1"/>
  <c r="L70" i="1" s="1"/>
  <c r="W30" i="1"/>
  <c r="W32" i="1"/>
  <c r="W22" i="1"/>
  <c r="W31" i="1"/>
  <c r="W34" i="1"/>
  <c r="W48" i="1"/>
  <c r="W51" i="1"/>
  <c r="W49" i="1"/>
  <c r="W11" i="1"/>
  <c r="W42" i="1"/>
  <c r="O70" i="1"/>
  <c r="D61" i="5" l="1"/>
  <c r="D62" i="5"/>
  <c r="D64" i="5" s="1"/>
  <c r="Y58" i="5"/>
  <c r="X33" i="1"/>
  <c r="Y31" i="5"/>
  <c r="X25" i="1"/>
  <c r="J62" i="5"/>
  <c r="J64" i="5" s="1"/>
  <c r="W59" i="5"/>
  <c r="X54" i="1"/>
  <c r="M61" i="5"/>
  <c r="M62" i="5" s="1"/>
  <c r="M64" i="5" s="1"/>
  <c r="V61" i="5"/>
  <c r="V62" i="5" s="1"/>
  <c r="V64" i="5" s="1"/>
  <c r="Y34" i="5"/>
  <c r="N61" i="5"/>
  <c r="N62" i="5" s="1"/>
  <c r="N64" i="5" s="1"/>
  <c r="Y41" i="5"/>
  <c r="Y42" i="5"/>
  <c r="Y39" i="5"/>
  <c r="Y22" i="5"/>
  <c r="X23" i="1"/>
  <c r="Y23" i="1" s="1"/>
  <c r="X20" i="1"/>
  <c r="Y20" i="1" s="1"/>
  <c r="K27" i="5"/>
  <c r="X7" i="1"/>
  <c r="Y7" i="1" s="1"/>
  <c r="Y7" i="5"/>
  <c r="X8" i="1"/>
  <c r="X9" i="1"/>
  <c r="Y9" i="1" s="1"/>
  <c r="X10" i="1"/>
  <c r="Y10" i="1" s="1"/>
  <c r="X11" i="1"/>
  <c r="Y11" i="1" s="1"/>
  <c r="X12" i="1"/>
  <c r="Y12" i="1" s="1"/>
  <c r="W16" i="5"/>
  <c r="R62" i="5"/>
  <c r="R64" i="5" s="1"/>
  <c r="X14" i="1"/>
  <c r="Y14" i="1" s="1"/>
  <c r="H62" i="1"/>
  <c r="H64" i="1" s="1"/>
  <c r="H70" i="1" s="1"/>
  <c r="B47" i="4"/>
  <c r="B50" i="4" s="1"/>
  <c r="B53" i="4"/>
  <c r="Y12" i="5"/>
  <c r="X32" i="1"/>
  <c r="Y32" i="1" s="1"/>
  <c r="Y32" i="5"/>
  <c r="Y38" i="5"/>
  <c r="X38" i="1"/>
  <c r="X41" i="1"/>
  <c r="Y41" i="1" s="1"/>
  <c r="X42" i="1"/>
  <c r="Y42" i="1" s="1"/>
  <c r="Q16" i="1"/>
  <c r="N62" i="1"/>
  <c r="N64" i="1" s="1"/>
  <c r="N70" i="1" s="1"/>
  <c r="Q70" i="1" s="1"/>
  <c r="Y40" i="5"/>
  <c r="S44" i="5"/>
  <c r="P61" i="5"/>
  <c r="P62" i="5" s="1"/>
  <c r="P64" i="5" s="1"/>
  <c r="R61" i="1"/>
  <c r="R62" i="1" s="1"/>
  <c r="R64" i="1" s="1"/>
  <c r="R70" i="1" s="1"/>
  <c r="Q61" i="1"/>
  <c r="Y25" i="1"/>
  <c r="Y33" i="5"/>
  <c r="Y8" i="5"/>
  <c r="Y13" i="5"/>
  <c r="X13" i="1"/>
  <c r="Y24" i="5"/>
  <c r="X24" i="1"/>
  <c r="Y24" i="1" s="1"/>
  <c r="D37" i="4"/>
  <c r="D44" i="4"/>
  <c r="D61" i="1"/>
  <c r="D62" i="1" s="1"/>
  <c r="D64" i="1" s="1"/>
  <c r="D70" i="1" s="1"/>
  <c r="U35" i="1"/>
  <c r="U61" i="1" s="1"/>
  <c r="U62" i="1" s="1"/>
  <c r="U64" i="1" s="1"/>
  <c r="U27" i="1"/>
  <c r="P61" i="1"/>
  <c r="P62" i="1" s="1"/>
  <c r="P64" i="1" s="1"/>
  <c r="P70" i="1" s="1"/>
  <c r="Q35" i="1"/>
  <c r="K61" i="1"/>
  <c r="K62" i="1" s="1"/>
  <c r="K64" i="1" s="1"/>
  <c r="K70" i="1" s="1"/>
  <c r="M59" i="1"/>
  <c r="M61" i="1" s="1"/>
  <c r="M62" i="1" s="1"/>
  <c r="M64" i="1" s="1"/>
  <c r="J61" i="1"/>
  <c r="J62" i="1" s="1"/>
  <c r="J64" i="1" s="1"/>
  <c r="J70" i="1" s="1"/>
  <c r="I27" i="1"/>
  <c r="F61" i="1"/>
  <c r="I59" i="1"/>
  <c r="I61" i="1" s="1"/>
  <c r="I62" i="1" s="1"/>
  <c r="I64" i="1" s="1"/>
  <c r="X39" i="1"/>
  <c r="X40" i="1"/>
  <c r="Y40" i="1" s="1"/>
  <c r="W44" i="5"/>
  <c r="K59" i="5"/>
  <c r="H62" i="5"/>
  <c r="H64" i="5" s="1"/>
  <c r="K16" i="5"/>
  <c r="S35" i="5"/>
  <c r="L61" i="5"/>
  <c r="L62" i="5" s="1"/>
  <c r="L64" i="5" s="1"/>
  <c r="O44" i="5"/>
  <c r="M44" i="1"/>
  <c r="Y10" i="5"/>
  <c r="C37" i="4"/>
  <c r="C44" i="4"/>
  <c r="Y43" i="5"/>
  <c r="X43" i="1"/>
  <c r="X47" i="1"/>
  <c r="Y47" i="5"/>
  <c r="X48" i="1"/>
  <c r="Y48" i="1" s="1"/>
  <c r="X49" i="1"/>
  <c r="Y49" i="1" s="1"/>
  <c r="X50" i="1"/>
  <c r="Y50" i="1" s="1"/>
  <c r="T61" i="5"/>
  <c r="T62" i="5" s="1"/>
  <c r="T64" i="5" s="1"/>
  <c r="W35" i="5"/>
  <c r="S59" i="5"/>
  <c r="Q61" i="5"/>
  <c r="Q62" i="5" s="1"/>
  <c r="Q64" i="5" s="1"/>
  <c r="O16" i="5"/>
  <c r="S27" i="5"/>
  <c r="K44" i="5"/>
  <c r="X52" i="1"/>
  <c r="Y52" i="1" s="1"/>
  <c r="X56" i="1"/>
  <c r="Y56" i="1" s="1"/>
  <c r="W54" i="1"/>
  <c r="X57" i="1"/>
  <c r="Y57" i="1" s="1"/>
  <c r="Y53" i="1"/>
  <c r="W43" i="1"/>
  <c r="W44" i="1" s="1"/>
  <c r="W33" i="1"/>
  <c r="W35" i="1" s="1"/>
  <c r="Y9" i="5"/>
  <c r="Y11" i="5"/>
  <c r="X15" i="1"/>
  <c r="Y15" i="1" s="1"/>
  <c r="Y21" i="5"/>
  <c r="X21" i="1"/>
  <c r="Y21" i="1" s="1"/>
  <c r="X22" i="1"/>
  <c r="Y22" i="1" s="1"/>
  <c r="Y25" i="5"/>
  <c r="Y26" i="5"/>
  <c r="X30" i="1"/>
  <c r="T61" i="1"/>
  <c r="T62" i="1" s="1"/>
  <c r="T64" i="1" s="1"/>
  <c r="T70" i="1" s="1"/>
  <c r="F62" i="1"/>
  <c r="F64" i="1" s="1"/>
  <c r="F70" i="1" s="1"/>
  <c r="I70" i="1" s="1"/>
  <c r="W27" i="5"/>
  <c r="U61" i="5"/>
  <c r="U62" i="5" s="1"/>
  <c r="U64" i="5" s="1"/>
  <c r="S16" i="5"/>
  <c r="O27" i="5"/>
  <c r="Y27" i="5" s="1"/>
  <c r="O35" i="5"/>
  <c r="W8" i="1"/>
  <c r="Y8" i="1" s="1"/>
  <c r="X26" i="1"/>
  <c r="Y26" i="1" s="1"/>
  <c r="W39" i="1"/>
  <c r="W55" i="1"/>
  <c r="Y55" i="1" s="1"/>
  <c r="O61" i="5" l="1"/>
  <c r="O62" i="5" s="1"/>
  <c r="O64" i="5" s="1"/>
  <c r="X16" i="1"/>
  <c r="Y13" i="1"/>
  <c r="K61" i="5"/>
  <c r="K62" i="5" s="1"/>
  <c r="Y59" i="5"/>
  <c r="W61" i="5"/>
  <c r="W62" i="5" s="1"/>
  <c r="W64" i="5" s="1"/>
  <c r="U70" i="1"/>
  <c r="Q62" i="1"/>
  <c r="Q64" i="1" s="1"/>
  <c r="Y30" i="1"/>
  <c r="X35" i="1"/>
  <c r="Y35" i="1" s="1"/>
  <c r="Y44" i="5"/>
  <c r="C47" i="4"/>
  <c r="C50" i="4" s="1"/>
  <c r="C53" i="4"/>
  <c r="Y43" i="1"/>
  <c r="W16" i="1"/>
  <c r="Y35" i="5"/>
  <c r="Y16" i="5"/>
  <c r="X44" i="1"/>
  <c r="Y44" i="1" s="1"/>
  <c r="Y38" i="1"/>
  <c r="X27" i="1"/>
  <c r="Y27" i="1" s="1"/>
  <c r="W59" i="1"/>
  <c r="W61" i="1" s="1"/>
  <c r="S61" i="5"/>
  <c r="S62" i="5" s="1"/>
  <c r="S64" i="5" s="1"/>
  <c r="X59" i="1"/>
  <c r="Y47" i="1"/>
  <c r="Y39" i="1"/>
  <c r="M70" i="1"/>
  <c r="D53" i="4"/>
  <c r="D47" i="4"/>
  <c r="D50" i="4" s="1"/>
  <c r="Y54" i="1"/>
  <c r="Y33" i="1"/>
  <c r="X61" i="1" l="1"/>
  <c r="Y59" i="1"/>
  <c r="Y62" i="5"/>
  <c r="K64" i="5"/>
  <c r="Y64" i="5" s="1"/>
  <c r="W62" i="1"/>
  <c r="W64" i="1" s="1"/>
  <c r="Y16" i="1"/>
  <c r="Y61" i="5"/>
  <c r="Y61" i="1" l="1"/>
  <c r="X62" i="1"/>
  <c r="X64" i="1" l="1"/>
  <c r="Y64" i="1" s="1"/>
  <c r="Y62" i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<sst xmlns="http://schemas.openxmlformats.org/spreadsheetml/2006/main" count="285" uniqueCount="191">
  <si>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</si>
  <si>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</si>
  <si>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</si>
  <si>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</si>
  <si>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</si>
  <si>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</si>
  <si>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</si>
  <si>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</si>
  <si>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</si>
  <si>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</si>
  <si>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</si>
  <si>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</si>
  <si>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</si>
  <si>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</si>
  <si>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</si>
  <si>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</si>
  <si>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</si>
  <si>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</si>
  <si>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</si>
  <si>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</si>
  <si>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</si>
  <si>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</si>
  <si>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</si>
  <si>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</si>
  <si>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</si>
  <si>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</si>
  <si>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</si>
  <si>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</si>
  <si>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</si>
  <si>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</si>
  <si>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</si>
  <si>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</si>
  <si>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</si>
  <si>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</si>
  <si>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</si>
  <si>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</si>
  <si>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</si>
  <si>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</si>
  <si>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</si>
  <si>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</si>
  <si>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</si>
  <si>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</si>
  <si>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</si>
  <si>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</si>
  <si>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</si>
  <si>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</si>
  <si>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</si>
  <si>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</si>
  <si>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</si>
  <si>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</si>
  <si>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</si>
  <si>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</si>
  <si>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</si>
  <si>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</si>
  <si>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</si>
  <si>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</si>
  <si>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</si>
  <si>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</si>
  <si>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</si>
  <si>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</si>
  <si>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</si>
  <si>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</si>
  <si>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</si>
  <si>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</si>
  <si>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</si>
  <si>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</si>
  <si>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</si>
  <si>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</si>
  <si>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</si>
  <si>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</si>
  <si>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</si>
  <si>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</si>
  <si>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</si>
  <si>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</si>
  <si>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</si>
  <si>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</si>
  <si>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</si>
  <si>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</si>
  <si>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</si>
  <si>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</si>
  <si>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</si>
  <si>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</si>
  <si>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</si>
  <si>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</si>
  <si>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</si>
  <si>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</si>
  <si>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</si>
  <si>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</si>
  <si>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</si>
  <si>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</si>
  <si>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</si>
  <si>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</si>
  <si>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</si>
  <si>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</si>
  <si>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</si>
  <si>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</si>
  <si>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</si>
  <si>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</si>
  <si>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</si>
  <si>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</si>
  <si>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</si>
  <si>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</si>
  <si>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</si>
  <si>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</si>
  <si>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</si>
  <si>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</si>
  <si>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</si>
  <si>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</si>
  <si>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</si>
  <si>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</si>
  <si>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</si>
  <si>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</si>
  <si>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</si>
  <si>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</si>
  <si>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</si>
  <si>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</si>
  <si>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</si>
  <si>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</si>
  <si>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</si>
  <si>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</si>
  <si>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</si>
  <si>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</si>
  <si>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</si>
  <si>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</si>
  <si>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</si>
  <si>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</si>
  <si>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</si>
  <si>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</si>
  <si>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</si>
  <si>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</si>
  <si>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</si>
  <si>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</si>
  <si>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</si>
  <si>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</si>
  <si>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</si>
  <si>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</si>
  <si>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</si>
  <si>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</si>
  <si>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</si>
  <si>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</si>
  <si>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</si>
  <si>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</si>
  <si>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</si>
  <si>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</si>
  <si>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</si>
  <si>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</si>
  <si>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</si>
  <si>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</si>
  <si>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</si>
  <si>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</si>
  <si>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</si>
  <si>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</si>
  <si>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</si>
  <si>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</si>
  <si>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</si>
  <si>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</si>
  <si>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</si>
  <si>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</si>
  <si>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</si>
  <si>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</si>
  <si>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</si>
  <si>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</si>
  <si>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</si>
  <si>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</si>
  <si>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</si>
  <si>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</si>
  <si>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</si>
  <si>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</si>
  <si>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</si>
  <si>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</si>
  <si>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</si>
  <si>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</si>
  <si>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</si>
  <si>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</si>
  <si>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</si>
  <si>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</si>
  <si>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</si>
  <si>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</si>
  <si>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</si>
  <si>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</si>
  <si>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</si>
  <si>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</si>
  <si>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DC Preparatory Academy</t>
  </si>
  <si>
    <t>Kumasi Vines</t>
  </si>
  <si>
    <t>kvines@dcprep.org</t>
  </si>
  <si>
    <t>SY18-19</t>
  </si>
  <si>
    <t>Annual</t>
  </si>
  <si>
    <t>*Other Income includes unrealized gains (losses) on interest rate swaps hedging DCP's variable rate bonds, paid meal sales, school store sales, interest/dividends, realized gains (losses), and miscellaneous income</t>
  </si>
  <si>
    <t>**Other Student Expense is primarily student alumni support, student scholarships, and student recruiting</t>
  </si>
  <si>
    <t>DC PCSB Budget Reporting Template</t>
  </si>
  <si>
    <t>202-635-4590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</si>
</sst>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5" formatCode="_(&quot;$&quot;* #,##0_);_(&quot;$&quot;* \(#,##0\);_(&quot;$&quot;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9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123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71" fillId="61" borderId="0" xfId="981" applyFont="1" applyFill="1"/>
    <xf numFmtId="175" fontId="22" fillId="0" borderId="3" xfId="980" applyNumberFormat="1" applyFont="1" applyFill="1" applyBorder="1"/>
    <xf numFmtId="165" fontId="22" fillId="0" borderId="3" xfId="1" applyNumberFormat="1" applyFont="1" applyFill="1" applyBorder="1"/>
    <xf numFmtId="165" fontId="62" fillId="0" borderId="0" xfId="1" applyNumberFormat="1" applyFont="1" applyBorder="1"/>
    <xf numFmtId="165" fontId="3" fillId="0" borderId="0" xfId="1" applyNumberFormat="1" applyFont="1"/>
    <xf numFmtId="175" fontId="62" fillId="0" borderId="0" xfId="980" applyNumberFormat="1" applyFont="1" applyBorder="1"/>
    <xf numFmtId="175" fontId="3" fillId="0" borderId="0" xfId="980" applyNumberFormat="1" applyFont="1"/>
    <xf numFmtId="0" fontId="72" fillId="63" borderId="0" xfId="0" applyFont="1" applyFill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" xfId="981" builtinId="8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8602429E-C1D3-4A7A-9C6B-58D3945E07B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vines@dcprep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zoomScaleNormal="100" zoomScaleSheetLayoutView="100" workbookViewId="0"/>
  </sheetViews>
  <sheetFormatPr defaultColWidth="9.140625" defaultRowHeight="12.75" x14ac:dyDescent="0.2"/>
  <cols>
    <col min="1" max="1" width="49.7109375" style="71" bestFit="1" customWidth="1"/>
    <col min="2" max="3" width="9.140625" style="71"/>
    <col min="4" max="4" width="52.42578125" style="71" customWidth="1"/>
    <col min="5" max="16384" width="9.140625" style="71"/>
  </cols>
  <sheetData>
    <row r="1" spans="1:1" x14ac:dyDescent="0.2">
      <c r="A1" s="70" t="s">
        <v>189</v>
      </c>
    </row>
    <row r="2" spans="1:1" x14ac:dyDescent="0.2">
      <c r="A2" s="72" t="s">
        <v>182</v>
      </c>
    </row>
    <row r="4" spans="1:1" x14ac:dyDescent="0.2">
      <c r="A4" s="72" t="s">
        <v>183</v>
      </c>
    </row>
    <row r="5" spans="1:1" x14ac:dyDescent="0.2">
      <c r="A5" s="111" t="s">
        <v>184</v>
      </c>
    </row>
    <row r="6" spans="1:1" x14ac:dyDescent="0.2">
      <c r="A6" s="72" t="s">
        <v>190</v>
      </c>
    </row>
    <row r="8" spans="1:1" x14ac:dyDescent="0.2">
      <c r="A8" s="72" t="s">
        <v>185</v>
      </c>
    </row>
    <row r="9" spans="1:1" x14ac:dyDescent="0.2">
      <c r="A9" s="72" t="s">
        <v>186</v>
      </c>
    </row>
  </sheetData>
  <hyperlinks>
    <hyperlink ref="A5" r:id="rId1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zoomScaleNormal="100" zoomScaleSheetLayoutView="100" zoomScalePageLayoutView="115" workbookViewId="0">
      <selection activeCell="A2" sqref="A2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3" t="str">
        <f>'Cover Sheet'!A2</f>
        <v>DC Preparatory Academy</v>
      </c>
    </row>
    <row r="2" spans="1:4" x14ac:dyDescent="0.2">
      <c r="A2" s="3" t="str">
        <f>'Cover Sheet'!A8&amp;" Enrollment Data"</f>
        <v>SY18-19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20" t="s">
        <v>38</v>
      </c>
      <c r="B4" s="119" t="s">
        <v>81</v>
      </c>
      <c r="C4" s="119" t="s">
        <v>122</v>
      </c>
      <c r="D4" s="119" t="s">
        <v>121</v>
      </c>
    </row>
    <row r="5" spans="1:4" ht="16.5" customHeight="1" x14ac:dyDescent="0.2">
      <c r="A5" s="121"/>
      <c r="B5" s="119"/>
      <c r="C5" s="119"/>
      <c r="D5" s="119"/>
    </row>
    <row r="6" spans="1:4" ht="12.75" customHeight="1" x14ac:dyDescent="0.2">
      <c r="A6" s="8" t="s">
        <v>39</v>
      </c>
      <c r="B6" s="36">
        <v>238</v>
      </c>
      <c r="C6" s="36">
        <v>214</v>
      </c>
      <c r="D6" s="36"/>
    </row>
    <row r="7" spans="1:4" ht="12.75" customHeight="1" x14ac:dyDescent="0.2">
      <c r="A7" s="8" t="s">
        <v>40</v>
      </c>
      <c r="B7" s="36">
        <v>220</v>
      </c>
      <c r="C7" s="36">
        <v>238</v>
      </c>
      <c r="D7" s="36"/>
    </row>
    <row r="8" spans="1:4" ht="12.75" customHeight="1" x14ac:dyDescent="0.2">
      <c r="A8" s="8" t="s">
        <v>41</v>
      </c>
      <c r="B8" s="36">
        <v>224</v>
      </c>
      <c r="C8" s="36">
        <v>231</v>
      </c>
      <c r="D8" s="36"/>
    </row>
    <row r="9" spans="1:4" ht="12.75" customHeight="1" x14ac:dyDescent="0.2">
      <c r="A9" s="8" t="s">
        <v>42</v>
      </c>
      <c r="B9" s="36">
        <v>226</v>
      </c>
      <c r="C9" s="36">
        <v>225</v>
      </c>
      <c r="D9" s="36"/>
    </row>
    <row r="10" spans="1:4" ht="12.75" customHeight="1" x14ac:dyDescent="0.2">
      <c r="A10" s="8" t="s">
        <v>43</v>
      </c>
      <c r="B10" s="36">
        <v>149</v>
      </c>
      <c r="C10" s="36">
        <v>225</v>
      </c>
      <c r="D10" s="36"/>
    </row>
    <row r="11" spans="1:4" ht="12.75" customHeight="1" x14ac:dyDescent="0.2">
      <c r="A11" s="8" t="s">
        <v>44</v>
      </c>
      <c r="B11" s="36">
        <v>151</v>
      </c>
      <c r="C11" s="36">
        <v>150</v>
      </c>
      <c r="D11" s="36"/>
    </row>
    <row r="12" spans="1:4" ht="12.75" customHeight="1" x14ac:dyDescent="0.2">
      <c r="A12" s="8" t="s">
        <v>45</v>
      </c>
      <c r="B12" s="36">
        <v>158</v>
      </c>
      <c r="C12" s="36">
        <v>162</v>
      </c>
      <c r="D12" s="36"/>
    </row>
    <row r="13" spans="1:4" ht="12.75" customHeight="1" x14ac:dyDescent="0.2">
      <c r="A13" s="8" t="s">
        <v>46</v>
      </c>
      <c r="B13" s="36">
        <v>159</v>
      </c>
      <c r="C13" s="36">
        <v>156</v>
      </c>
      <c r="D13" s="36"/>
    </row>
    <row r="14" spans="1:4" ht="12.75" customHeight="1" x14ac:dyDescent="0.2">
      <c r="A14" s="9" t="s">
        <v>47</v>
      </c>
      <c r="B14" s="36">
        <v>137</v>
      </c>
      <c r="C14" s="36">
        <v>134</v>
      </c>
      <c r="D14" s="36"/>
    </row>
    <row r="15" spans="1:4" ht="12.75" customHeight="1" x14ac:dyDescent="0.2">
      <c r="A15" s="9" t="s">
        <v>48</v>
      </c>
      <c r="B15" s="36">
        <v>110</v>
      </c>
      <c r="C15" s="36">
        <v>116</v>
      </c>
      <c r="D15" s="36"/>
    </row>
    <row r="16" spans="1:4" ht="12.75" customHeight="1" x14ac:dyDescent="0.2">
      <c r="A16" s="9" t="s">
        <v>49</v>
      </c>
      <c r="B16" s="36">
        <v>103</v>
      </c>
      <c r="C16" s="36">
        <v>96</v>
      </c>
      <c r="D16" s="36"/>
    </row>
    <row r="17" spans="1:4" ht="12.75" customHeight="1" x14ac:dyDescent="0.2">
      <c r="A17" s="8" t="s">
        <v>50</v>
      </c>
      <c r="B17" s="36"/>
      <c r="C17" s="36"/>
      <c r="D17" s="36"/>
    </row>
    <row r="18" spans="1:4" ht="12.75" customHeight="1" x14ac:dyDescent="0.2">
      <c r="A18" s="8" t="s">
        <v>51</v>
      </c>
      <c r="B18" s="36"/>
      <c r="C18" s="36"/>
      <c r="D18" s="36"/>
    </row>
    <row r="19" spans="1:4" ht="12.75" customHeight="1" x14ac:dyDescent="0.2">
      <c r="A19" s="8" t="s">
        <v>52</v>
      </c>
      <c r="B19" s="36"/>
      <c r="C19" s="36"/>
      <c r="D19" s="36"/>
    </row>
    <row r="20" spans="1:4" ht="12.75" customHeight="1" x14ac:dyDescent="0.2">
      <c r="A20" s="8" t="s">
        <v>53</v>
      </c>
      <c r="B20" s="36"/>
      <c r="C20" s="36"/>
      <c r="D20" s="36"/>
    </row>
    <row r="21" spans="1:4" ht="12.75" customHeight="1" x14ac:dyDescent="0.2">
      <c r="A21" s="8" t="s">
        <v>54</v>
      </c>
      <c r="B21" s="36"/>
      <c r="C21" s="36"/>
      <c r="D21" s="36"/>
    </row>
    <row r="22" spans="1:4" ht="12.75" customHeight="1" x14ac:dyDescent="0.2">
      <c r="A22" s="8" t="s">
        <v>55</v>
      </c>
      <c r="B22" s="36"/>
      <c r="C22" s="36"/>
      <c r="D22" s="36"/>
    </row>
    <row r="23" spans="1:4" ht="13.5" customHeight="1" x14ac:dyDescent="0.2">
      <c r="A23" s="9" t="s">
        <v>56</v>
      </c>
      <c r="B23" s="36"/>
      <c r="C23" s="36"/>
      <c r="D23" s="36"/>
    </row>
    <row r="24" spans="1:4" x14ac:dyDescent="0.2">
      <c r="A24" s="17" t="s">
        <v>57</v>
      </c>
      <c r="B24" s="13">
        <f>SUM(B6:B23)</f>
        <v>1875</v>
      </c>
      <c r="C24" s="13">
        <f>SUM(C6:C23)</f>
        <v>1947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6">
        <v>57</v>
      </c>
      <c r="C27" s="36">
        <v>55</v>
      </c>
      <c r="D27" s="36"/>
    </row>
    <row r="28" spans="1:4" ht="12.75" customHeight="1" x14ac:dyDescent="0.2">
      <c r="A28" s="8" t="s">
        <v>60</v>
      </c>
      <c r="B28" s="36">
        <v>67</v>
      </c>
      <c r="C28" s="36">
        <v>75</v>
      </c>
      <c r="D28" s="36"/>
    </row>
    <row r="29" spans="1:4" ht="12.75" customHeight="1" x14ac:dyDescent="0.2">
      <c r="A29" s="8" t="s">
        <v>61</v>
      </c>
      <c r="B29" s="36">
        <v>32</v>
      </c>
      <c r="C29" s="36">
        <v>33</v>
      </c>
      <c r="D29" s="36"/>
    </row>
    <row r="30" spans="1:4" ht="12.75" customHeight="1" x14ac:dyDescent="0.2">
      <c r="A30" s="8" t="s">
        <v>62</v>
      </c>
      <c r="B30" s="36">
        <v>23</v>
      </c>
      <c r="C30" s="36">
        <v>22</v>
      </c>
      <c r="D30" s="36"/>
    </row>
    <row r="31" spans="1:4" ht="13.5" customHeight="1" x14ac:dyDescent="0.2">
      <c r="A31" s="17" t="s">
        <v>63</v>
      </c>
      <c r="B31" s="13">
        <f>SUM(B27:B30)</f>
        <v>179</v>
      </c>
      <c r="C31" s="13">
        <f>SUM(C27:C30)</f>
        <v>185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8">
        <v>66</v>
      </c>
      <c r="C35" s="38">
        <v>89</v>
      </c>
      <c r="D35" s="38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39"/>
      <c r="C38" s="36"/>
      <c r="D38" s="36"/>
    </row>
    <row r="39" spans="1:6" ht="12.75" customHeight="1" x14ac:dyDescent="0.2">
      <c r="A39" s="7" t="s">
        <v>68</v>
      </c>
      <c r="B39" s="39"/>
      <c r="C39" s="36"/>
      <c r="D39" s="36"/>
    </row>
    <row r="40" spans="1:6" ht="12.75" customHeight="1" x14ac:dyDescent="0.2">
      <c r="A40" s="7" t="s">
        <v>69</v>
      </c>
      <c r="B40" s="39"/>
      <c r="C40" s="36"/>
      <c r="D40" s="36"/>
      <c r="F40" s="4"/>
    </row>
    <row r="41" spans="1:6" ht="12.75" customHeight="1" x14ac:dyDescent="0.2">
      <c r="A41" s="7" t="s">
        <v>70</v>
      </c>
      <c r="B41" s="39"/>
      <c r="C41" s="36"/>
      <c r="D41" s="36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0"/>
      <c r="C45" s="38"/>
      <c r="D45" s="38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7"/>
      <c r="C48" s="38"/>
      <c r="D48" s="38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8">
        <v>879</v>
      </c>
      <c r="C51" s="38">
        <v>920.46710526315792</v>
      </c>
      <c r="D51" s="38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41"/>
      <c r="C54" s="36"/>
      <c r="D54" s="36"/>
      <c r="F54" s="4"/>
    </row>
    <row r="55" spans="1:6" ht="12.75" customHeight="1" x14ac:dyDescent="0.2">
      <c r="A55" s="7" t="s">
        <v>77</v>
      </c>
      <c r="B55" s="41"/>
      <c r="C55" s="36"/>
      <c r="D55" s="36"/>
      <c r="F55" s="4"/>
    </row>
    <row r="56" spans="1:6" ht="12.75" customHeight="1" x14ac:dyDescent="0.2">
      <c r="A56" s="7" t="s">
        <v>78</v>
      </c>
      <c r="B56" s="41"/>
      <c r="C56" s="36"/>
      <c r="D56" s="36"/>
      <c r="F56" s="4"/>
    </row>
    <row r="57" spans="1:6" ht="12.75" customHeight="1" x14ac:dyDescent="0.2">
      <c r="A57" s="7" t="s">
        <v>79</v>
      </c>
      <c r="B57" s="41"/>
      <c r="C57" s="36"/>
      <c r="D57" s="36"/>
      <c r="F57" s="4"/>
    </row>
    <row r="58" spans="1:6" ht="14.25" customHeight="1" x14ac:dyDescent="0.25">
      <c r="A58" s="30" t="s">
        <v>80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67"/>
  <sheetViews>
    <sheetView showGridLines="0" tabSelected="1" zoomScaleNormal="100" zoomScaleSheetLayoutView="100" workbookViewId="0"/>
  </sheetViews>
  <sheetFormatPr defaultColWidth="9.140625" defaultRowHeight="12.75" customHeight="1" x14ac:dyDescent="0.2"/>
  <cols>
    <col min="1" max="1" width="1.85546875" style="42" customWidth="1"/>
    <col min="2" max="2" width="45.85546875" style="42" bestFit="1" customWidth="1"/>
    <col min="3" max="3" width="2.85546875" style="42" customWidth="1"/>
    <col min="4" max="4" width="11.5703125" style="42" bestFit="1" customWidth="1"/>
    <col min="5" max="5" width="2.7109375" style="2" customWidth="1"/>
    <col min="6" max="6" width="10.7109375" style="43" customWidth="1"/>
    <col min="7" max="7" width="2.7109375" style="2" customWidth="1"/>
    <col min="8" max="23" width="10.7109375" style="42" customWidth="1"/>
    <col min="24" max="24" width="2.7109375" style="42" customWidth="1"/>
    <col min="25" max="25" width="14.85546875" style="42" customWidth="1"/>
    <col min="26" max="16384" width="9.140625" style="42"/>
  </cols>
  <sheetData>
    <row r="1" spans="1:25" ht="12.75" customHeight="1" x14ac:dyDescent="0.2">
      <c r="A1" s="61" t="str">
        <f>'Cover Sheet'!A2</f>
        <v>DC Preparatory Academy</v>
      </c>
      <c r="B1" s="61"/>
    </row>
    <row r="2" spans="1:25" ht="12.75" customHeight="1" x14ac:dyDescent="0.2">
      <c r="A2" s="42" t="str">
        <f>'Cover Sheet'!A8&amp;" Annual Budget"</f>
        <v>SY18-19 Annual Budget</v>
      </c>
    </row>
    <row r="3" spans="1:25" x14ac:dyDescent="0.2">
      <c r="A3" s="44"/>
      <c r="B3" s="45"/>
      <c r="C3" s="44"/>
      <c r="D3" s="45"/>
      <c r="F3" s="2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4"/>
    </row>
    <row r="4" spans="1:25" x14ac:dyDescent="0.2">
      <c r="A4" s="2"/>
      <c r="B4" s="2"/>
      <c r="C4" s="44"/>
      <c r="D4" s="48" t="s">
        <v>147</v>
      </c>
      <c r="E4" s="49"/>
      <c r="F4" s="49"/>
      <c r="G4" s="49"/>
      <c r="H4" s="48" t="s">
        <v>135</v>
      </c>
      <c r="I4" s="48" t="s">
        <v>136</v>
      </c>
      <c r="J4" s="48" t="s">
        <v>137</v>
      </c>
      <c r="K4" s="48" t="s">
        <v>82</v>
      </c>
      <c r="L4" s="48" t="s">
        <v>138</v>
      </c>
      <c r="M4" s="48" t="s">
        <v>139</v>
      </c>
      <c r="N4" s="48" t="s">
        <v>140</v>
      </c>
      <c r="O4" s="48" t="s">
        <v>83</v>
      </c>
      <c r="P4" s="48" t="s">
        <v>141</v>
      </c>
      <c r="Q4" s="48" t="s">
        <v>142</v>
      </c>
      <c r="R4" s="48" t="s">
        <v>143</v>
      </c>
      <c r="S4" s="48" t="s">
        <v>84</v>
      </c>
      <c r="T4" s="48" t="s">
        <v>144</v>
      </c>
      <c r="U4" s="48" t="s">
        <v>145</v>
      </c>
      <c r="V4" s="48" t="s">
        <v>146</v>
      </c>
      <c r="W4" s="48" t="s">
        <v>85</v>
      </c>
      <c r="X4" s="44"/>
      <c r="Y4" s="48" t="s">
        <v>148</v>
      </c>
    </row>
    <row r="5" spans="1:25" x14ac:dyDescent="0.2">
      <c r="B5" s="2"/>
      <c r="C5" s="44"/>
      <c r="D5" s="50" t="s">
        <v>2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4"/>
      <c r="Y5" s="50" t="s">
        <v>112</v>
      </c>
    </row>
    <row r="6" spans="1:25" x14ac:dyDescent="0.2">
      <c r="A6" s="52" t="s">
        <v>4</v>
      </c>
      <c r="B6" s="2"/>
      <c r="C6" s="44"/>
      <c r="X6" s="44"/>
    </row>
    <row r="7" spans="1:25" x14ac:dyDescent="0.2">
      <c r="A7" s="45"/>
      <c r="B7" s="45" t="s">
        <v>151</v>
      </c>
      <c r="C7" s="44"/>
      <c r="D7" s="53">
        <v>20758057.929000005</v>
      </c>
      <c r="E7" s="54"/>
      <c r="F7" s="54"/>
      <c r="G7" s="54"/>
      <c r="H7" s="53">
        <v>1943433.01</v>
      </c>
      <c r="I7" s="53">
        <v>1943433.01</v>
      </c>
      <c r="J7" s="53">
        <v>1943433.01</v>
      </c>
      <c r="K7" s="54">
        <f>SUM(H7:J7)</f>
        <v>5830299.0300000003</v>
      </c>
      <c r="L7" s="53">
        <v>1943433.01</v>
      </c>
      <c r="M7" s="53">
        <v>1943433.01</v>
      </c>
      <c r="N7" s="53">
        <v>1943433.01</v>
      </c>
      <c r="O7" s="54">
        <f>SUM(L7:N7)</f>
        <v>5830299.0300000003</v>
      </c>
      <c r="P7" s="53">
        <v>1943433.01</v>
      </c>
      <c r="Q7" s="53">
        <v>1943433.01</v>
      </c>
      <c r="R7" s="53">
        <v>1943433.01</v>
      </c>
      <c r="S7" s="54">
        <f>SUM(P7:R7)</f>
        <v>5830299.0300000003</v>
      </c>
      <c r="T7" s="53">
        <v>1943433.01</v>
      </c>
      <c r="U7" s="53">
        <v>1943433.01</v>
      </c>
      <c r="V7" s="53">
        <v>1943433.01</v>
      </c>
      <c r="W7" s="54">
        <f>SUM(T7:V7)</f>
        <v>5830299.0300000003</v>
      </c>
      <c r="X7" s="44"/>
      <c r="Y7" s="46">
        <f>SUM(K7,O7,S7,W7)</f>
        <v>23321196.120000001</v>
      </c>
    </row>
    <row r="8" spans="1:25" x14ac:dyDescent="0.2">
      <c r="A8" s="45"/>
      <c r="B8" s="45" t="s">
        <v>152</v>
      </c>
      <c r="C8" s="44"/>
      <c r="D8" s="53">
        <v>5433537.0982954912</v>
      </c>
      <c r="E8" s="54"/>
      <c r="F8" s="54"/>
      <c r="G8" s="54"/>
      <c r="H8" s="53">
        <v>501913.90427741222</v>
      </c>
      <c r="I8" s="53">
        <v>501913.90427741222</v>
      </c>
      <c r="J8" s="53">
        <v>501913.90427741222</v>
      </c>
      <c r="K8" s="54">
        <f t="shared" ref="K8:K15" si="1">SUM(H8:J8)</f>
        <v>1505741.7128322367</v>
      </c>
      <c r="L8" s="53">
        <v>501913.90427741222</v>
      </c>
      <c r="M8" s="53">
        <v>501913.90427741222</v>
      </c>
      <c r="N8" s="53">
        <v>501913.90427741222</v>
      </c>
      <c r="O8" s="54">
        <f t="shared" ref="O8:O15" si="2">SUM(L8:N8)</f>
        <v>1505741.7128322367</v>
      </c>
      <c r="P8" s="53">
        <v>501913.90427741222</v>
      </c>
      <c r="Q8" s="53">
        <v>501913.90427741222</v>
      </c>
      <c r="R8" s="53">
        <v>501913.90427741222</v>
      </c>
      <c r="S8" s="54">
        <f t="shared" ref="S8:S15" si="3">SUM(P8:R8)</f>
        <v>1505741.7128322367</v>
      </c>
      <c r="T8" s="53">
        <v>501913.90427741222</v>
      </c>
      <c r="U8" s="53">
        <v>501913.90427741222</v>
      </c>
      <c r="V8" s="53">
        <v>501913.90427741222</v>
      </c>
      <c r="W8" s="54">
        <f t="shared" ref="W8:W15" si="4">SUM(T8:V8)</f>
        <v>1505741.7128322367</v>
      </c>
      <c r="X8" s="44"/>
      <c r="Y8" s="46">
        <f t="shared" ref="Y8:Y15" si="5">SUM(K8,O8,S8,W8)</f>
        <v>6022966.8513289467</v>
      </c>
    </row>
    <row r="9" spans="1:25" x14ac:dyDescent="0.2">
      <c r="A9" s="45"/>
      <c r="B9" s="45" t="s">
        <v>5</v>
      </c>
      <c r="C9" s="44"/>
      <c r="D9" s="53">
        <v>5970401.3599999994</v>
      </c>
      <c r="E9" s="54"/>
      <c r="F9" s="54"/>
      <c r="G9" s="54"/>
      <c r="H9" s="53">
        <v>529416.56059600005</v>
      </c>
      <c r="I9" s="53">
        <v>529416.56059600005</v>
      </c>
      <c r="J9" s="53">
        <v>529416.56059600005</v>
      </c>
      <c r="K9" s="54">
        <f t="shared" si="1"/>
        <v>1588249.6817880003</v>
      </c>
      <c r="L9" s="53">
        <v>529416.56059600005</v>
      </c>
      <c r="M9" s="53">
        <v>529416.56059600005</v>
      </c>
      <c r="N9" s="53">
        <v>529416.56059600005</v>
      </c>
      <c r="O9" s="54">
        <f t="shared" si="2"/>
        <v>1588249.6817880003</v>
      </c>
      <c r="P9" s="53">
        <v>529416.56059600005</v>
      </c>
      <c r="Q9" s="53">
        <v>529416.56059600005</v>
      </c>
      <c r="R9" s="53">
        <v>529416.56059600005</v>
      </c>
      <c r="S9" s="54">
        <f t="shared" si="3"/>
        <v>1588249.6817880003</v>
      </c>
      <c r="T9" s="53">
        <v>529416.56059600005</v>
      </c>
      <c r="U9" s="53">
        <v>529416.56059600005</v>
      </c>
      <c r="V9" s="53">
        <v>529416.56059600005</v>
      </c>
      <c r="W9" s="54">
        <f t="shared" si="4"/>
        <v>1588249.6817880003</v>
      </c>
      <c r="X9" s="44"/>
      <c r="Y9" s="46">
        <f t="shared" si="5"/>
        <v>6352998.7271520011</v>
      </c>
    </row>
    <row r="10" spans="1:25" x14ac:dyDescent="0.2">
      <c r="A10" s="45"/>
      <c r="B10" s="45" t="s">
        <v>165</v>
      </c>
      <c r="C10" s="44"/>
      <c r="D10" s="53">
        <v>1248471.9325627089</v>
      </c>
      <c r="E10" s="54"/>
      <c r="F10" s="54"/>
      <c r="G10" s="54"/>
      <c r="H10" s="53">
        <v>106879.88423746983</v>
      </c>
      <c r="I10" s="53">
        <v>106879.88423746983</v>
      </c>
      <c r="J10" s="53">
        <v>106879.88423746983</v>
      </c>
      <c r="K10" s="54">
        <f t="shared" si="1"/>
        <v>320639.6527124095</v>
      </c>
      <c r="L10" s="53">
        <v>106879.88423746983</v>
      </c>
      <c r="M10" s="53">
        <v>106879.88423746983</v>
      </c>
      <c r="N10" s="53">
        <v>106879.88423746983</v>
      </c>
      <c r="O10" s="54">
        <f t="shared" si="2"/>
        <v>320639.6527124095</v>
      </c>
      <c r="P10" s="53">
        <v>106879.88423746983</v>
      </c>
      <c r="Q10" s="53">
        <v>106879.88423746983</v>
      </c>
      <c r="R10" s="53">
        <v>106879.88423746983</v>
      </c>
      <c r="S10" s="54">
        <f t="shared" si="3"/>
        <v>320639.6527124095</v>
      </c>
      <c r="T10" s="53">
        <v>106879.88423746983</v>
      </c>
      <c r="U10" s="53">
        <v>106879.88423746983</v>
      </c>
      <c r="V10" s="53">
        <v>106879.88423746983</v>
      </c>
      <c r="W10" s="54">
        <f t="shared" si="4"/>
        <v>320639.6527124095</v>
      </c>
      <c r="X10" s="44"/>
      <c r="Y10" s="46">
        <f t="shared" si="5"/>
        <v>1282558.610849638</v>
      </c>
    </row>
    <row r="11" spans="1:25" x14ac:dyDescent="0.2">
      <c r="A11" s="45"/>
      <c r="B11" s="45" t="s">
        <v>6</v>
      </c>
      <c r="C11" s="44"/>
      <c r="D11" s="53">
        <v>1827394.5478472509</v>
      </c>
      <c r="E11" s="54"/>
      <c r="F11" s="54"/>
      <c r="G11" s="54"/>
      <c r="H11" s="53">
        <v>21666.666666666664</v>
      </c>
      <c r="I11" s="53">
        <v>59531.934403588792</v>
      </c>
      <c r="J11" s="53">
        <v>173127.73761435517</v>
      </c>
      <c r="K11" s="54">
        <f t="shared" si="1"/>
        <v>254326.33868461062</v>
      </c>
      <c r="L11" s="53">
        <v>173127.73761435517</v>
      </c>
      <c r="M11" s="53">
        <v>173127.73761435517</v>
      </c>
      <c r="N11" s="53">
        <v>173127.73761435517</v>
      </c>
      <c r="O11" s="54">
        <f t="shared" si="2"/>
        <v>519383.2128430655</v>
      </c>
      <c r="P11" s="53">
        <v>173127.73761435517</v>
      </c>
      <c r="Q11" s="53">
        <v>173127.73761435517</v>
      </c>
      <c r="R11" s="53">
        <v>173127.73761435517</v>
      </c>
      <c r="S11" s="54">
        <f t="shared" si="3"/>
        <v>519383.2128430655</v>
      </c>
      <c r="T11" s="53">
        <v>173127.73761435517</v>
      </c>
      <c r="U11" s="53">
        <v>173127.73761435517</v>
      </c>
      <c r="V11" s="53">
        <v>97397.202140510897</v>
      </c>
      <c r="W11" s="54">
        <f t="shared" si="4"/>
        <v>443652.67736922123</v>
      </c>
      <c r="X11" s="44"/>
      <c r="Y11" s="46">
        <f t="shared" si="5"/>
        <v>1736745.4417399629</v>
      </c>
    </row>
    <row r="12" spans="1:25" x14ac:dyDescent="0.2">
      <c r="A12" s="45"/>
      <c r="B12" s="45" t="s">
        <v>7</v>
      </c>
      <c r="C12" s="44"/>
      <c r="D12" s="53">
        <v>3619999.9999999995</v>
      </c>
      <c r="E12" s="54"/>
      <c r="F12" s="54"/>
      <c r="G12" s="54"/>
      <c r="H12" s="53">
        <v>265833.33333333331</v>
      </c>
      <c r="I12" s="53">
        <v>265833.33333333331</v>
      </c>
      <c r="J12" s="53">
        <v>415833.33333333331</v>
      </c>
      <c r="K12" s="54">
        <f t="shared" si="1"/>
        <v>947500</v>
      </c>
      <c r="L12" s="53">
        <v>415833.33333333331</v>
      </c>
      <c r="M12" s="53">
        <v>265833.33333333331</v>
      </c>
      <c r="N12" s="53">
        <v>265833.33333333331</v>
      </c>
      <c r="O12" s="54">
        <f t="shared" si="2"/>
        <v>947500</v>
      </c>
      <c r="P12" s="53">
        <v>265833.33333333331</v>
      </c>
      <c r="Q12" s="53">
        <v>265833.33333333331</v>
      </c>
      <c r="R12" s="53">
        <v>265833.33333333331</v>
      </c>
      <c r="S12" s="54">
        <f t="shared" si="3"/>
        <v>797500</v>
      </c>
      <c r="T12" s="53">
        <v>265833.33333333331</v>
      </c>
      <c r="U12" s="53">
        <v>265833.33333333331</v>
      </c>
      <c r="V12" s="53">
        <v>265833.33333333331</v>
      </c>
      <c r="W12" s="54">
        <f t="shared" si="4"/>
        <v>797500</v>
      </c>
      <c r="X12" s="44"/>
      <c r="Y12" s="46">
        <f t="shared" si="5"/>
        <v>3490000</v>
      </c>
    </row>
    <row r="13" spans="1:25" x14ac:dyDescent="0.2">
      <c r="A13" s="45"/>
      <c r="B13" s="45" t="s">
        <v>8</v>
      </c>
      <c r="C13" s="44"/>
      <c r="D13" s="53">
        <v>260999.99999999997</v>
      </c>
      <c r="E13" s="54"/>
      <c r="F13" s="54"/>
      <c r="G13" s="54"/>
      <c r="H13" s="53">
        <v>0</v>
      </c>
      <c r="I13" s="53">
        <v>8873.8103508508757</v>
      </c>
      <c r="J13" s="53">
        <v>35495.241403403503</v>
      </c>
      <c r="K13" s="54">
        <f t="shared" si="1"/>
        <v>44369.051754254382</v>
      </c>
      <c r="L13" s="53">
        <v>35495.241403403503</v>
      </c>
      <c r="M13" s="53">
        <v>35495.241403403503</v>
      </c>
      <c r="N13" s="53">
        <v>35495.241403403503</v>
      </c>
      <c r="O13" s="54">
        <f t="shared" si="2"/>
        <v>106485.72421021051</v>
      </c>
      <c r="P13" s="53">
        <v>35495.241403403503</v>
      </c>
      <c r="Q13" s="53">
        <v>35495.241403403503</v>
      </c>
      <c r="R13" s="53">
        <v>35495.241403403503</v>
      </c>
      <c r="S13" s="54">
        <f t="shared" si="3"/>
        <v>106485.72421021051</v>
      </c>
      <c r="T13" s="53">
        <v>35495.241403403503</v>
      </c>
      <c r="U13" s="53">
        <v>35495.241403403503</v>
      </c>
      <c r="V13" s="53">
        <v>17747.620701701751</v>
      </c>
      <c r="W13" s="54">
        <f t="shared" si="4"/>
        <v>88738.103508508764</v>
      </c>
      <c r="X13" s="44"/>
      <c r="Y13" s="46">
        <f t="shared" si="5"/>
        <v>346078.60368318413</v>
      </c>
    </row>
    <row r="14" spans="1:25" x14ac:dyDescent="0.2">
      <c r="A14" s="45"/>
      <c r="B14" s="45" t="s">
        <v>153</v>
      </c>
      <c r="C14" s="44"/>
      <c r="D14" s="104">
        <v>15000</v>
      </c>
      <c r="E14" s="54"/>
      <c r="F14" s="54"/>
      <c r="G14" s="54"/>
      <c r="H14" s="104">
        <v>1250</v>
      </c>
      <c r="I14" s="104">
        <v>1250</v>
      </c>
      <c r="J14" s="104">
        <v>1250</v>
      </c>
      <c r="K14" s="54">
        <f t="shared" si="1"/>
        <v>3750</v>
      </c>
      <c r="L14" s="104">
        <v>1250</v>
      </c>
      <c r="M14" s="104">
        <v>1250</v>
      </c>
      <c r="N14" s="104">
        <v>1250</v>
      </c>
      <c r="O14" s="54">
        <f t="shared" si="2"/>
        <v>3750</v>
      </c>
      <c r="P14" s="104">
        <v>1250</v>
      </c>
      <c r="Q14" s="104">
        <v>1250</v>
      </c>
      <c r="R14" s="104">
        <v>1250</v>
      </c>
      <c r="S14" s="54">
        <f t="shared" si="3"/>
        <v>3750</v>
      </c>
      <c r="T14" s="104">
        <v>1250</v>
      </c>
      <c r="U14" s="104">
        <v>1250</v>
      </c>
      <c r="V14" s="104">
        <v>1250</v>
      </c>
      <c r="W14" s="54">
        <f t="shared" si="4"/>
        <v>3750</v>
      </c>
      <c r="X14" s="44"/>
      <c r="Y14" s="46">
        <f t="shared" si="5"/>
        <v>15000</v>
      </c>
    </row>
    <row r="15" spans="1:25" x14ac:dyDescent="0.2">
      <c r="A15" s="45"/>
      <c r="B15" s="45" t="s">
        <v>9</v>
      </c>
      <c r="C15" s="44"/>
      <c r="D15" s="53">
        <v>40813.474917244857</v>
      </c>
      <c r="E15" s="54"/>
      <c r="F15" s="54"/>
      <c r="G15" s="54"/>
      <c r="H15" s="53">
        <v>583.33333333333337</v>
      </c>
      <c r="I15" s="53">
        <v>1354.793298605156</v>
      </c>
      <c r="J15" s="53">
        <v>3669.1731944206235</v>
      </c>
      <c r="K15" s="54">
        <f t="shared" si="1"/>
        <v>5607.2998263591126</v>
      </c>
      <c r="L15" s="53">
        <v>3669.1731944206235</v>
      </c>
      <c r="M15" s="53">
        <v>3669.1731944206235</v>
      </c>
      <c r="N15" s="53">
        <v>3669.1731944206235</v>
      </c>
      <c r="O15" s="54">
        <f t="shared" si="2"/>
        <v>11007.51958326187</v>
      </c>
      <c r="P15" s="53">
        <v>3669.1731944206235</v>
      </c>
      <c r="Q15" s="53">
        <v>3669.1731944206235</v>
      </c>
      <c r="R15" s="53">
        <v>3669.1731944206235</v>
      </c>
      <c r="S15" s="54">
        <f t="shared" si="3"/>
        <v>11007.51958326187</v>
      </c>
      <c r="T15" s="53">
        <v>3669.1731944206235</v>
      </c>
      <c r="U15" s="53">
        <v>3669.1731944206235</v>
      </c>
      <c r="V15" s="53">
        <v>2126.2532638769785</v>
      </c>
      <c r="W15" s="54">
        <f t="shared" si="4"/>
        <v>9464.5996527182251</v>
      </c>
      <c r="X15" s="44"/>
      <c r="Y15" s="47">
        <f t="shared" si="5"/>
        <v>37086.938645601083</v>
      </c>
    </row>
    <row r="16" spans="1:25" x14ac:dyDescent="0.2">
      <c r="A16" s="45"/>
      <c r="B16" s="55" t="s">
        <v>10</v>
      </c>
      <c r="C16" s="44"/>
      <c r="D16" s="113">
        <f>SUM(D7:D15)</f>
        <v>39174676.342622705</v>
      </c>
      <c r="E16" s="102"/>
      <c r="F16" s="102"/>
      <c r="G16" s="102"/>
      <c r="H16" s="113">
        <f>SUM(H7:H15)</f>
        <v>3370976.6924442151</v>
      </c>
      <c r="I16" s="113">
        <f t="shared" ref="I16:J16" si="6">SUM(I7:I15)</f>
        <v>3418487.2304972601</v>
      </c>
      <c r="J16" s="113">
        <f t="shared" si="6"/>
        <v>3711018.8446563943</v>
      </c>
      <c r="K16" s="113">
        <f>SUM(H16:J16)</f>
        <v>10500482.767597869</v>
      </c>
      <c r="L16" s="113">
        <f>SUM(L7:L15)</f>
        <v>3711018.8446563943</v>
      </c>
      <c r="M16" s="113">
        <f t="shared" ref="M16:N16" si="7">SUM(M7:M15)</f>
        <v>3561018.8446563943</v>
      </c>
      <c r="N16" s="113">
        <f t="shared" si="7"/>
        <v>3561018.8446563943</v>
      </c>
      <c r="O16" s="113">
        <f>SUM(L16:N16)</f>
        <v>10833056.533969183</v>
      </c>
      <c r="P16" s="113">
        <f>SUM(P7:P15)</f>
        <v>3561018.8446563943</v>
      </c>
      <c r="Q16" s="113">
        <f t="shared" ref="Q16:R16" si="8">SUM(Q7:Q15)</f>
        <v>3561018.8446563943</v>
      </c>
      <c r="R16" s="113">
        <f t="shared" si="8"/>
        <v>3561018.8446563943</v>
      </c>
      <c r="S16" s="113">
        <f>SUM(P16:R16)</f>
        <v>10683056.533969183</v>
      </c>
      <c r="T16" s="113">
        <f>SUM(T7:T15)</f>
        <v>3561018.8446563943</v>
      </c>
      <c r="U16" s="113">
        <f t="shared" ref="U16:V16" si="9">SUM(U7:U15)</f>
        <v>3561018.8446563943</v>
      </c>
      <c r="V16" s="113">
        <f t="shared" si="9"/>
        <v>3465997.7685503047</v>
      </c>
      <c r="W16" s="113">
        <f>SUM(T16:V16)</f>
        <v>10588035.457863092</v>
      </c>
      <c r="X16" s="114"/>
      <c r="Y16" s="115">
        <f>SUM(K16,O16,S16,W16)</f>
        <v>42604631.293399327</v>
      </c>
    </row>
    <row r="17" spans="1:25" x14ac:dyDescent="0.2">
      <c r="A17" s="45"/>
      <c r="B17" s="58"/>
      <c r="C17" s="44"/>
      <c r="D17" s="59"/>
      <c r="E17" s="60"/>
      <c r="F17" s="60"/>
      <c r="G17" s="6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44"/>
    </row>
    <row r="18" spans="1:25" x14ac:dyDescent="0.2">
      <c r="A18" s="61" t="s">
        <v>157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44"/>
    </row>
    <row r="19" spans="1:25" ht="13.5" x14ac:dyDescent="0.25">
      <c r="A19" s="63" t="s">
        <v>11</v>
      </c>
      <c r="B19" s="2"/>
      <c r="C19" s="44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44"/>
    </row>
    <row r="20" spans="1:25" x14ac:dyDescent="0.2">
      <c r="A20" s="45"/>
      <c r="B20" s="2" t="s">
        <v>12</v>
      </c>
      <c r="C20" s="44"/>
      <c r="D20" s="64">
        <v>2831404.9482666664</v>
      </c>
      <c r="E20" s="65"/>
      <c r="F20" s="64">
        <v>23</v>
      </c>
      <c r="G20" s="65"/>
      <c r="H20" s="64">
        <v>116280.11111936098</v>
      </c>
      <c r="I20" s="64">
        <v>120970.89861936099</v>
      </c>
      <c r="J20" s="64">
        <v>247934.12695269432</v>
      </c>
      <c r="K20" s="66">
        <f t="shared" ref="K20:K26" si="10">SUM(H20:J20)</f>
        <v>485185.13669141626</v>
      </c>
      <c r="L20" s="64">
        <v>247934.12695269432</v>
      </c>
      <c r="M20" s="64">
        <v>247934.12695269432</v>
      </c>
      <c r="N20" s="64">
        <v>247934.12695269432</v>
      </c>
      <c r="O20" s="66">
        <f t="shared" ref="O20:O26" si="11">SUM(L20:N20)</f>
        <v>743802.38085808302</v>
      </c>
      <c r="P20" s="64">
        <v>247934.12695269432</v>
      </c>
      <c r="Q20" s="64">
        <v>247934.12695269432</v>
      </c>
      <c r="R20" s="64">
        <v>247934.12695269432</v>
      </c>
      <c r="S20" s="66">
        <f t="shared" ref="S20:S26" si="12">SUM(P20:R20)</f>
        <v>743802.38085808302</v>
      </c>
      <c r="T20" s="64">
        <v>247934.12695269432</v>
      </c>
      <c r="U20" s="64">
        <v>247934.12695269432</v>
      </c>
      <c r="V20" s="64">
        <v>247934.12695269432</v>
      </c>
      <c r="W20" s="66">
        <f t="shared" ref="W20:W27" si="13">SUM(T20:V20)</f>
        <v>743802.38085808302</v>
      </c>
      <c r="X20" s="44"/>
      <c r="Y20" s="46">
        <f t="shared" ref="Y20:Y27" si="14">SUM(K20,O20,S20,W20)</f>
        <v>2716592.2792656654</v>
      </c>
    </row>
    <row r="21" spans="1:25" x14ac:dyDescent="0.2">
      <c r="A21" s="45"/>
      <c r="B21" s="2" t="s">
        <v>13</v>
      </c>
      <c r="C21" s="44"/>
      <c r="D21" s="64">
        <v>10563206.203281036</v>
      </c>
      <c r="E21" s="65"/>
      <c r="F21" s="64">
        <v>163</v>
      </c>
      <c r="G21" s="65"/>
      <c r="H21" s="64">
        <v>94700.528672895205</v>
      </c>
      <c r="I21" s="64">
        <v>939165.36894539499</v>
      </c>
      <c r="J21" s="64">
        <v>1176915.0445150773</v>
      </c>
      <c r="K21" s="66">
        <f t="shared" si="10"/>
        <v>2210780.9421333675</v>
      </c>
      <c r="L21" s="64">
        <v>939165.36894539499</v>
      </c>
      <c r="M21" s="64">
        <v>939165.36894539499</v>
      </c>
      <c r="N21" s="64">
        <v>1176915.0445150773</v>
      </c>
      <c r="O21" s="66">
        <f t="shared" si="11"/>
        <v>3055245.7824058672</v>
      </c>
      <c r="P21" s="64">
        <v>939165.36894539499</v>
      </c>
      <c r="Q21" s="64">
        <v>939165.36894539499</v>
      </c>
      <c r="R21" s="64">
        <v>1176915.0445150773</v>
      </c>
      <c r="S21" s="66">
        <f t="shared" si="12"/>
        <v>3055245.7824058672</v>
      </c>
      <c r="T21" s="64">
        <v>939165.36894539499</v>
      </c>
      <c r="U21" s="64">
        <v>939165.36894539499</v>
      </c>
      <c r="V21" s="64">
        <v>1176915.0445150773</v>
      </c>
      <c r="W21" s="66">
        <f t="shared" si="13"/>
        <v>3055245.7824058672</v>
      </c>
      <c r="X21" s="44"/>
      <c r="Y21" s="46">
        <f t="shared" si="14"/>
        <v>11376518.28935097</v>
      </c>
    </row>
    <row r="22" spans="1:25" x14ac:dyDescent="0.2">
      <c r="A22" s="45"/>
      <c r="B22" s="2" t="s">
        <v>14</v>
      </c>
      <c r="C22" s="44"/>
      <c r="D22" s="64">
        <v>2603998.5560538666</v>
      </c>
      <c r="E22" s="65"/>
      <c r="F22" s="64">
        <v>52</v>
      </c>
      <c r="G22" s="65"/>
      <c r="H22" s="64">
        <v>25078.402836293499</v>
      </c>
      <c r="I22" s="64">
        <v>247140.92408629347</v>
      </c>
      <c r="J22" s="64">
        <v>308926.1551078668</v>
      </c>
      <c r="K22" s="66">
        <f t="shared" si="10"/>
        <v>581145.48203045374</v>
      </c>
      <c r="L22" s="64">
        <v>247140.92408629347</v>
      </c>
      <c r="M22" s="64">
        <v>247140.92408629347</v>
      </c>
      <c r="N22" s="64">
        <v>308926.1551078668</v>
      </c>
      <c r="O22" s="66">
        <f t="shared" si="11"/>
        <v>803208.00328045373</v>
      </c>
      <c r="P22" s="64">
        <v>247140.92408629347</v>
      </c>
      <c r="Q22" s="64">
        <v>247140.92408629347</v>
      </c>
      <c r="R22" s="64">
        <v>308926.1551078668</v>
      </c>
      <c r="S22" s="66">
        <f t="shared" si="12"/>
        <v>803208.00328045373</v>
      </c>
      <c r="T22" s="64">
        <v>247140.92408629347</v>
      </c>
      <c r="U22" s="64">
        <v>247140.92408629347</v>
      </c>
      <c r="V22" s="64">
        <v>308926.1551078668</v>
      </c>
      <c r="W22" s="66">
        <f t="shared" si="13"/>
        <v>803208.00328045373</v>
      </c>
      <c r="X22" s="44"/>
      <c r="Y22" s="46">
        <f t="shared" si="14"/>
        <v>2990769.4918718152</v>
      </c>
    </row>
    <row r="23" spans="1:25" x14ac:dyDescent="0.2">
      <c r="A23" s="45"/>
      <c r="B23" s="2" t="s">
        <v>15</v>
      </c>
      <c r="C23" s="44"/>
      <c r="D23" s="64">
        <v>0</v>
      </c>
      <c r="E23" s="65"/>
      <c r="F23" s="64">
        <v>0</v>
      </c>
      <c r="G23" s="65"/>
      <c r="H23" s="64">
        <v>0</v>
      </c>
      <c r="I23" s="64">
        <v>0</v>
      </c>
      <c r="J23" s="64">
        <v>0</v>
      </c>
      <c r="K23" s="66">
        <f t="shared" si="10"/>
        <v>0</v>
      </c>
      <c r="L23" s="64">
        <v>0</v>
      </c>
      <c r="M23" s="64">
        <v>0</v>
      </c>
      <c r="N23" s="64">
        <v>0</v>
      </c>
      <c r="O23" s="66">
        <f t="shared" si="11"/>
        <v>0</v>
      </c>
      <c r="P23" s="64">
        <v>0</v>
      </c>
      <c r="Q23" s="64">
        <v>0</v>
      </c>
      <c r="R23" s="64">
        <v>0</v>
      </c>
      <c r="S23" s="66">
        <f t="shared" si="12"/>
        <v>0</v>
      </c>
      <c r="T23" s="64">
        <v>0</v>
      </c>
      <c r="U23" s="64">
        <v>0</v>
      </c>
      <c r="V23" s="64">
        <v>0</v>
      </c>
      <c r="W23" s="66">
        <f t="shared" si="13"/>
        <v>0</v>
      </c>
      <c r="X23" s="44"/>
      <c r="Y23" s="46">
        <f t="shared" si="14"/>
        <v>0</v>
      </c>
    </row>
    <row r="24" spans="1:25" x14ac:dyDescent="0.2">
      <c r="A24" s="45"/>
      <c r="B24" s="2" t="s">
        <v>16</v>
      </c>
      <c r="C24" s="44"/>
      <c r="D24" s="64">
        <v>1538156.0024999997</v>
      </c>
      <c r="E24" s="65"/>
      <c r="F24" s="64">
        <v>21</v>
      </c>
      <c r="G24" s="65"/>
      <c r="H24" s="64">
        <v>137978.99758139724</v>
      </c>
      <c r="I24" s="64">
        <v>122366.82258139722</v>
      </c>
      <c r="J24" s="64">
        <v>125799.84214285554</v>
      </c>
      <c r="K24" s="66">
        <f t="shared" si="10"/>
        <v>386145.66230565001</v>
      </c>
      <c r="L24" s="64">
        <v>109133.17547618887</v>
      </c>
      <c r="M24" s="64">
        <v>125799.84214285554</v>
      </c>
      <c r="N24" s="64">
        <v>125799.84214285554</v>
      </c>
      <c r="O24" s="66">
        <f t="shared" si="11"/>
        <v>360732.85976189992</v>
      </c>
      <c r="P24" s="64">
        <v>142466.5088095222</v>
      </c>
      <c r="Q24" s="64">
        <v>142466.5088095222</v>
      </c>
      <c r="R24" s="64">
        <v>142466.5088095222</v>
      </c>
      <c r="S24" s="66">
        <f t="shared" si="12"/>
        <v>427399.52642856661</v>
      </c>
      <c r="T24" s="64">
        <v>142466.5088095222</v>
      </c>
      <c r="U24" s="64">
        <v>142466.5088095222</v>
      </c>
      <c r="V24" s="64">
        <v>142466.5088095222</v>
      </c>
      <c r="W24" s="66">
        <f t="shared" si="13"/>
        <v>427399.52642856661</v>
      </c>
      <c r="X24" s="44"/>
      <c r="Y24" s="46">
        <f t="shared" si="14"/>
        <v>1601677.574924683</v>
      </c>
    </row>
    <row r="25" spans="1:25" x14ac:dyDescent="0.2">
      <c r="A25" s="45"/>
      <c r="B25" s="2" t="s">
        <v>166</v>
      </c>
      <c r="C25" s="44"/>
      <c r="D25" s="64">
        <v>5311824.1001249999</v>
      </c>
      <c r="E25" s="65"/>
      <c r="F25" s="64">
        <v>71</v>
      </c>
      <c r="G25" s="65"/>
      <c r="H25" s="64">
        <v>528477.57607121556</v>
      </c>
      <c r="I25" s="64">
        <v>509528.85658868821</v>
      </c>
      <c r="J25" s="64">
        <v>508967.55627326708</v>
      </c>
      <c r="K25" s="66">
        <f t="shared" si="10"/>
        <v>1546973.9889331709</v>
      </c>
      <c r="L25" s="64">
        <v>502329.4285232671</v>
      </c>
      <c r="M25" s="64">
        <v>502329.4285232671</v>
      </c>
      <c r="N25" s="64">
        <v>508967.55627326708</v>
      </c>
      <c r="O25" s="66">
        <f t="shared" si="11"/>
        <v>1513626.4133198012</v>
      </c>
      <c r="P25" s="64">
        <v>502329.4285232671</v>
      </c>
      <c r="Q25" s="64">
        <v>502329.4285232671</v>
      </c>
      <c r="R25" s="64">
        <v>508967.55627326708</v>
      </c>
      <c r="S25" s="66">
        <f t="shared" si="12"/>
        <v>1513626.4133198012</v>
      </c>
      <c r="T25" s="64">
        <v>502329.4285232671</v>
      </c>
      <c r="U25" s="64">
        <v>502329.4285232671</v>
      </c>
      <c r="V25" s="64">
        <v>508967.55627326708</v>
      </c>
      <c r="W25" s="66">
        <f t="shared" si="13"/>
        <v>1513626.4133198012</v>
      </c>
      <c r="X25" s="44"/>
      <c r="Y25" s="46">
        <f t="shared" si="14"/>
        <v>6087853.2288925741</v>
      </c>
    </row>
    <row r="26" spans="1:25" x14ac:dyDescent="0.2">
      <c r="A26" s="45"/>
      <c r="B26" s="2" t="s">
        <v>167</v>
      </c>
      <c r="C26" s="44"/>
      <c r="D26" s="64">
        <v>4324412.230131546</v>
      </c>
      <c r="E26" s="65"/>
      <c r="F26" s="64">
        <v>0</v>
      </c>
      <c r="G26" s="65"/>
      <c r="H26" s="64">
        <v>305274.25312634092</v>
      </c>
      <c r="I26" s="64">
        <v>390721.03177277069</v>
      </c>
      <c r="J26" s="64">
        <v>414471.26608855306</v>
      </c>
      <c r="K26" s="66">
        <f t="shared" si="10"/>
        <v>1110466.5509876646</v>
      </c>
      <c r="L26" s="64">
        <v>384314.44968737365</v>
      </c>
      <c r="M26" s="64">
        <v>382145.7463974132</v>
      </c>
      <c r="N26" s="64">
        <v>405419.3229282127</v>
      </c>
      <c r="O26" s="66">
        <f t="shared" si="11"/>
        <v>1171879.5190129997</v>
      </c>
      <c r="P26" s="64">
        <v>433742.55226957804</v>
      </c>
      <c r="Q26" s="64">
        <v>413360.50221740885</v>
      </c>
      <c r="R26" s="64">
        <v>409590.56328974443</v>
      </c>
      <c r="S26" s="66">
        <f t="shared" si="12"/>
        <v>1256693.6177767315</v>
      </c>
      <c r="T26" s="64">
        <v>382307.79687393346</v>
      </c>
      <c r="U26" s="64">
        <v>381903.66760677448</v>
      </c>
      <c r="V26" s="64">
        <v>405821.73272987973</v>
      </c>
      <c r="W26" s="66">
        <f t="shared" si="13"/>
        <v>1170033.1972105876</v>
      </c>
      <c r="X26" s="44"/>
      <c r="Y26" s="47">
        <f t="shared" si="14"/>
        <v>4709072.8849879839</v>
      </c>
    </row>
    <row r="27" spans="1:25" x14ac:dyDescent="0.2">
      <c r="A27" s="2"/>
      <c r="B27" s="55" t="s">
        <v>17</v>
      </c>
      <c r="C27" s="44"/>
      <c r="D27" s="113">
        <f>SUM(D20:D26)</f>
        <v>27173002.040358119</v>
      </c>
      <c r="E27" s="102"/>
      <c r="F27" s="113">
        <f>SUM(F20:F26)</f>
        <v>330</v>
      </c>
      <c r="G27" s="102"/>
      <c r="H27" s="113">
        <f>SUM(H20:H26)</f>
        <v>1207789.8694075034</v>
      </c>
      <c r="I27" s="113">
        <f>SUM(I20:I26)</f>
        <v>2329893.9025939051</v>
      </c>
      <c r="J27" s="113">
        <f>SUM(J20:J26)</f>
        <v>2783013.9910803139</v>
      </c>
      <c r="K27" s="113">
        <f>SUM(H27:J27)</f>
        <v>6320697.763081722</v>
      </c>
      <c r="L27" s="113">
        <f>SUM(L20:L26)</f>
        <v>2430017.4736712123</v>
      </c>
      <c r="M27" s="113">
        <f>SUM(M20:M26)</f>
        <v>2444515.4370479188</v>
      </c>
      <c r="N27" s="113">
        <f>SUM(N20:N26)</f>
        <v>2773962.0479199733</v>
      </c>
      <c r="O27" s="113">
        <f>SUM(L27:N27)</f>
        <v>7648494.9586391039</v>
      </c>
      <c r="P27" s="113">
        <f>SUM(P20:P26)</f>
        <v>2512778.9095867504</v>
      </c>
      <c r="Q27" s="113">
        <f>SUM(Q20:Q26)</f>
        <v>2492396.8595345812</v>
      </c>
      <c r="R27" s="113">
        <f>SUM(R20:R26)</f>
        <v>2794799.954948172</v>
      </c>
      <c r="S27" s="113">
        <f>SUM(P27:R27)</f>
        <v>7799975.7240695041</v>
      </c>
      <c r="T27" s="113">
        <f>SUM(T20:T26)</f>
        <v>2461344.1541911056</v>
      </c>
      <c r="U27" s="113">
        <f>SUM(U20:U26)</f>
        <v>2460940.0249239467</v>
      </c>
      <c r="V27" s="113">
        <f>SUM(V20:V26)</f>
        <v>2791031.1243883073</v>
      </c>
      <c r="W27" s="113">
        <f t="shared" si="13"/>
        <v>7713315.3035033597</v>
      </c>
      <c r="X27" s="114"/>
      <c r="Y27" s="115">
        <f t="shared" si="14"/>
        <v>29482483.749293689</v>
      </c>
    </row>
    <row r="28" spans="1:25" x14ac:dyDescent="0.2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44"/>
    </row>
    <row r="29" spans="1:25" ht="13.5" x14ac:dyDescent="0.25">
      <c r="A29" s="63" t="s">
        <v>18</v>
      </c>
      <c r="B29" s="2"/>
      <c r="C29" s="44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44"/>
    </row>
    <row r="30" spans="1:25" x14ac:dyDescent="0.2">
      <c r="A30" s="45"/>
      <c r="B30" s="2" t="s">
        <v>168</v>
      </c>
      <c r="C30" s="44"/>
      <c r="D30" s="64">
        <v>486500</v>
      </c>
      <c r="E30" s="65"/>
      <c r="F30" s="65"/>
      <c r="G30" s="65"/>
      <c r="H30" s="64">
        <v>119608.2457469067</v>
      </c>
      <c r="I30" s="64">
        <v>131896.62643303516</v>
      </c>
      <c r="J30" s="64">
        <v>125893.79642071854</v>
      </c>
      <c r="K30" s="66">
        <f t="shared" ref="K30:K34" si="15">SUM(H30:J30)</f>
        <v>377398.6686006604</v>
      </c>
      <c r="L30" s="64">
        <v>27940.275586678621</v>
      </c>
      <c r="M30" s="64">
        <v>18193.813226397189</v>
      </c>
      <c r="N30" s="64">
        <v>26224.214875139667</v>
      </c>
      <c r="O30" s="66">
        <f t="shared" ref="O30:O34" si="16">SUM(L30:N30)</f>
        <v>72358.30368821547</v>
      </c>
      <c r="P30" s="64">
        <v>25070.903185388685</v>
      </c>
      <c r="Q30" s="64">
        <v>29971.434719667035</v>
      </c>
      <c r="R30" s="64">
        <v>20311.029983614382</v>
      </c>
      <c r="S30" s="66">
        <f t="shared" ref="S30:S34" si="17">SUM(P30:R30)</f>
        <v>75353.367888670095</v>
      </c>
      <c r="T30" s="64">
        <v>25666.114530880539</v>
      </c>
      <c r="U30" s="64">
        <v>31960.51580604244</v>
      </c>
      <c r="V30" s="64">
        <v>37763.029485531049</v>
      </c>
      <c r="W30" s="66">
        <f t="shared" ref="W30:W35" si="18">SUM(T30:V30)</f>
        <v>95389.659822454036</v>
      </c>
      <c r="X30" s="44"/>
      <c r="Y30" s="46">
        <f t="shared" ref="Y30:Y35" si="19">SUM(K30,O30,S30,W30)</f>
        <v>620500</v>
      </c>
    </row>
    <row r="31" spans="1:25" x14ac:dyDescent="0.2">
      <c r="A31" s="45"/>
      <c r="B31" s="2" t="s">
        <v>169</v>
      </c>
      <c r="C31" s="44"/>
      <c r="D31" s="64">
        <v>205000</v>
      </c>
      <c r="E31" s="65"/>
      <c r="F31" s="65"/>
      <c r="G31" s="65"/>
      <c r="H31" s="64">
        <v>17048.59860714509</v>
      </c>
      <c r="I31" s="64">
        <v>17048.59860714509</v>
      </c>
      <c r="J31" s="64">
        <v>17048.59860714509</v>
      </c>
      <c r="K31" s="66">
        <f t="shared" si="15"/>
        <v>51145.795821435269</v>
      </c>
      <c r="L31" s="64">
        <v>17048.59860714509</v>
      </c>
      <c r="M31" s="64">
        <v>17048.59860714509</v>
      </c>
      <c r="N31" s="64">
        <v>17048.59860714509</v>
      </c>
      <c r="O31" s="66">
        <f t="shared" si="16"/>
        <v>51145.795821435269</v>
      </c>
      <c r="P31" s="64">
        <v>17048.59860714509</v>
      </c>
      <c r="Q31" s="64">
        <v>17048.59860714509</v>
      </c>
      <c r="R31" s="64">
        <v>17048.59860714509</v>
      </c>
      <c r="S31" s="66">
        <f t="shared" si="17"/>
        <v>51145.795821435269</v>
      </c>
      <c r="T31" s="64">
        <v>17048.59860714509</v>
      </c>
      <c r="U31" s="64">
        <v>17048.59860714509</v>
      </c>
      <c r="V31" s="64">
        <v>17048.59860714509</v>
      </c>
      <c r="W31" s="66">
        <f t="shared" si="18"/>
        <v>51145.795821435269</v>
      </c>
      <c r="X31" s="44"/>
      <c r="Y31" s="46">
        <f t="shared" si="19"/>
        <v>204583.18328574108</v>
      </c>
    </row>
    <row r="32" spans="1:25" x14ac:dyDescent="0.2">
      <c r="A32" s="45"/>
      <c r="B32" s="2" t="s">
        <v>19</v>
      </c>
      <c r="C32" s="44"/>
      <c r="D32" s="64">
        <v>539695.38280290598</v>
      </c>
      <c r="E32" s="65"/>
      <c r="F32" s="65"/>
      <c r="G32" s="65"/>
      <c r="H32" s="64">
        <v>0</v>
      </c>
      <c r="I32" s="64">
        <v>14737.26254769624</v>
      </c>
      <c r="J32" s="64">
        <v>58949.050190784961</v>
      </c>
      <c r="K32" s="66">
        <f t="shared" si="15"/>
        <v>73686.312738481196</v>
      </c>
      <c r="L32" s="64">
        <v>58949.050190784961</v>
      </c>
      <c r="M32" s="64">
        <v>58949.050190784961</v>
      </c>
      <c r="N32" s="64">
        <v>58949.050190784961</v>
      </c>
      <c r="O32" s="66">
        <f t="shared" si="16"/>
        <v>176847.15057235488</v>
      </c>
      <c r="P32" s="64">
        <v>58949.050190784961</v>
      </c>
      <c r="Q32" s="64">
        <v>58949.050190784961</v>
      </c>
      <c r="R32" s="64">
        <v>58949.050190784961</v>
      </c>
      <c r="S32" s="66">
        <f t="shared" si="17"/>
        <v>176847.15057235488</v>
      </c>
      <c r="T32" s="64">
        <v>58949.050190784961</v>
      </c>
      <c r="U32" s="64">
        <v>58949.050190784961</v>
      </c>
      <c r="V32" s="64">
        <v>29474.525095392481</v>
      </c>
      <c r="W32" s="66">
        <f t="shared" si="18"/>
        <v>147372.62547696239</v>
      </c>
      <c r="X32" s="44"/>
      <c r="Y32" s="46">
        <f t="shared" si="19"/>
        <v>574753.23936015333</v>
      </c>
    </row>
    <row r="33" spans="1:25" x14ac:dyDescent="0.2">
      <c r="A33" s="45"/>
      <c r="B33" s="45" t="s">
        <v>32</v>
      </c>
      <c r="C33" s="44"/>
      <c r="D33" s="64">
        <v>1067060.7107826022</v>
      </c>
      <c r="E33" s="65"/>
      <c r="F33" s="65"/>
      <c r="G33" s="65"/>
      <c r="H33" s="64">
        <v>0</v>
      </c>
      <c r="I33" s="64">
        <v>30127.826726261017</v>
      </c>
      <c r="J33" s="64">
        <v>120511.30690504407</v>
      </c>
      <c r="K33" s="66">
        <f>SUM(H33:J33)</f>
        <v>150639.13363130507</v>
      </c>
      <c r="L33" s="64">
        <v>120511.30690504407</v>
      </c>
      <c r="M33" s="64">
        <v>120511.30690504407</v>
      </c>
      <c r="N33" s="64">
        <v>120511.30690504407</v>
      </c>
      <c r="O33" s="66">
        <f>SUM(L33:N33)</f>
        <v>361533.9207151322</v>
      </c>
      <c r="P33" s="64">
        <v>120511.30690504407</v>
      </c>
      <c r="Q33" s="64">
        <v>120511.30690504407</v>
      </c>
      <c r="R33" s="64">
        <v>120511.30690504407</v>
      </c>
      <c r="S33" s="66">
        <f>SUM(P33:R33)</f>
        <v>361533.9207151322</v>
      </c>
      <c r="T33" s="64">
        <v>120511.30690504407</v>
      </c>
      <c r="U33" s="64">
        <v>120511.30690504407</v>
      </c>
      <c r="V33" s="64">
        <v>60255.653452522034</v>
      </c>
      <c r="W33" s="66">
        <f>SUM(T33:V33)</f>
        <v>301278.26726261014</v>
      </c>
      <c r="X33" s="44"/>
      <c r="Y33" s="46">
        <f>SUM(K33,O33,S33,W33)</f>
        <v>1174985.2423241795</v>
      </c>
    </row>
    <row r="34" spans="1:25" x14ac:dyDescent="0.2">
      <c r="A34" s="45"/>
      <c r="B34" s="2" t="s">
        <v>170</v>
      </c>
      <c r="C34" s="44"/>
      <c r="D34" s="64">
        <v>184915.18849158532</v>
      </c>
      <c r="E34" s="65"/>
      <c r="F34" s="65"/>
      <c r="G34" s="65"/>
      <c r="H34" s="64">
        <v>14724.665574856541</v>
      </c>
      <c r="I34" s="64">
        <v>15084.677639450563</v>
      </c>
      <c r="J34" s="64">
        <v>14701.192382177423</v>
      </c>
      <c r="K34" s="66">
        <f t="shared" si="15"/>
        <v>44510.535596484529</v>
      </c>
      <c r="L34" s="64">
        <v>14636.149056126153</v>
      </c>
      <c r="M34" s="64">
        <v>20118.51727601446</v>
      </c>
      <c r="N34" s="64">
        <v>21788.169822004245</v>
      </c>
      <c r="O34" s="66">
        <f t="shared" si="16"/>
        <v>56542.836154144854</v>
      </c>
      <c r="P34" s="64">
        <v>16425.529387193274</v>
      </c>
      <c r="Q34" s="64">
        <v>22242.209322586063</v>
      </c>
      <c r="R34" s="64">
        <v>16922.351008589194</v>
      </c>
      <c r="S34" s="66">
        <f t="shared" si="17"/>
        <v>55590.08971836853</v>
      </c>
      <c r="T34" s="64">
        <v>15241.479809611112</v>
      </c>
      <c r="U34" s="64">
        <v>15176.654019767369</v>
      </c>
      <c r="V34" s="64">
        <v>20033.212006061884</v>
      </c>
      <c r="W34" s="66">
        <f t="shared" si="18"/>
        <v>50451.345835440363</v>
      </c>
      <c r="X34" s="44"/>
      <c r="Y34" s="47">
        <f t="shared" si="19"/>
        <v>207094.80730443829</v>
      </c>
    </row>
    <row r="35" spans="1:25" x14ac:dyDescent="0.2">
      <c r="A35" s="2"/>
      <c r="B35" s="55" t="s">
        <v>20</v>
      </c>
      <c r="C35" s="44"/>
      <c r="D35" s="56">
        <f>SUM(D30:D34)</f>
        <v>2483171.2820770931</v>
      </c>
      <c r="E35" s="57"/>
      <c r="F35" s="57"/>
      <c r="G35" s="57"/>
      <c r="H35" s="56">
        <f>SUM(H30:H34)</f>
        <v>151381.50992890834</v>
      </c>
      <c r="I35" s="56">
        <f>SUM(I30:I34)</f>
        <v>208894.99195358806</v>
      </c>
      <c r="J35" s="56">
        <f>SUM(J30:J34)</f>
        <v>337103.94450587005</v>
      </c>
      <c r="K35" s="56">
        <f>SUM(H35:J35)</f>
        <v>697380.4463883664</v>
      </c>
      <c r="L35" s="56">
        <f>SUM(L30:L34)</f>
        <v>239085.38034577889</v>
      </c>
      <c r="M35" s="56">
        <f>SUM(M30:M34)</f>
        <v>234821.28620538578</v>
      </c>
      <c r="N35" s="56">
        <f>SUM(N30:N34)</f>
        <v>244521.34040011803</v>
      </c>
      <c r="O35" s="56">
        <f>SUM(L35:N35)</f>
        <v>718428.00695128273</v>
      </c>
      <c r="P35" s="56">
        <f>SUM(P30:P34)</f>
        <v>238005.38827555606</v>
      </c>
      <c r="Q35" s="56">
        <f>SUM(Q30:Q34)</f>
        <v>248722.59974522723</v>
      </c>
      <c r="R35" s="56">
        <f>SUM(R30:R34)</f>
        <v>233742.33669517771</v>
      </c>
      <c r="S35" s="56">
        <f>SUM(P35:R35)</f>
        <v>720470.324715961</v>
      </c>
      <c r="T35" s="56">
        <f>SUM(T30:T34)</f>
        <v>237416.55004346577</v>
      </c>
      <c r="U35" s="56">
        <f>SUM(U30:U34)</f>
        <v>243646.12552878392</v>
      </c>
      <c r="V35" s="56">
        <f>SUM(V30:V34)</f>
        <v>164575.01864665255</v>
      </c>
      <c r="W35" s="56">
        <f t="shared" si="18"/>
        <v>645637.69421890227</v>
      </c>
      <c r="X35" s="44"/>
      <c r="Y35" s="46">
        <f t="shared" si="19"/>
        <v>2781916.4722745125</v>
      </c>
    </row>
    <row r="36" spans="1:25" x14ac:dyDescent="0.2">
      <c r="A36" s="52"/>
      <c r="B36" s="52"/>
      <c r="C36" s="44"/>
      <c r="D36" s="45"/>
      <c r="F36" s="2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4"/>
    </row>
    <row r="37" spans="1:25" ht="13.5" x14ac:dyDescent="0.25">
      <c r="A37" s="67" t="s">
        <v>21</v>
      </c>
      <c r="B37" s="45"/>
      <c r="C37" s="44"/>
      <c r="D37" s="66"/>
      <c r="E37" s="65"/>
      <c r="F37" s="6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44"/>
    </row>
    <row r="38" spans="1:25" x14ac:dyDescent="0.2">
      <c r="A38" s="45"/>
      <c r="B38" s="45" t="s">
        <v>22</v>
      </c>
      <c r="C38" s="44"/>
      <c r="D38" s="64">
        <v>164702.1387333333</v>
      </c>
      <c r="E38" s="65"/>
      <c r="F38" s="65"/>
      <c r="G38" s="65"/>
      <c r="H38" s="64">
        <v>8862.5</v>
      </c>
      <c r="I38" s="64">
        <v>8862.5</v>
      </c>
      <c r="J38" s="64">
        <v>8862.5</v>
      </c>
      <c r="K38" s="66">
        <f t="shared" ref="K38:K43" si="20">SUM(H38:J38)</f>
        <v>26587.5</v>
      </c>
      <c r="L38" s="64">
        <v>8862.5</v>
      </c>
      <c r="M38" s="64">
        <v>8862.5</v>
      </c>
      <c r="N38" s="64">
        <v>8862.5</v>
      </c>
      <c r="O38" s="66">
        <f t="shared" ref="O38:O43" si="21">SUM(L38:N38)</f>
        <v>26587.5</v>
      </c>
      <c r="P38" s="64">
        <v>8862.5</v>
      </c>
      <c r="Q38" s="64">
        <v>8862.5</v>
      </c>
      <c r="R38" s="64">
        <v>8862.5</v>
      </c>
      <c r="S38" s="66">
        <f t="shared" ref="S38:S43" si="22">SUM(P38:R38)</f>
        <v>26587.5</v>
      </c>
      <c r="T38" s="64">
        <v>8862.5</v>
      </c>
      <c r="U38" s="64">
        <v>8862.5</v>
      </c>
      <c r="V38" s="64">
        <v>8862.5</v>
      </c>
      <c r="W38" s="66">
        <f t="shared" ref="W38:W44" si="23">SUM(T38:V38)</f>
        <v>26587.5</v>
      </c>
      <c r="X38" s="44"/>
      <c r="Y38" s="46">
        <f t="shared" ref="Y38:Y44" si="24">SUM(K38,O38,S38,W38)</f>
        <v>106350</v>
      </c>
    </row>
    <row r="39" spans="1:25" x14ac:dyDescent="0.2">
      <c r="A39" s="45"/>
      <c r="B39" s="45" t="s">
        <v>154</v>
      </c>
      <c r="C39" s="44"/>
      <c r="D39" s="103">
        <v>2043425.202114631</v>
      </c>
      <c r="E39" s="65"/>
      <c r="F39" s="65"/>
      <c r="G39" s="65"/>
      <c r="H39" s="103">
        <v>177771.86946211045</v>
      </c>
      <c r="I39" s="103">
        <v>177771.86946211045</v>
      </c>
      <c r="J39" s="103">
        <v>177771.86946211045</v>
      </c>
      <c r="K39" s="66">
        <f t="shared" si="20"/>
        <v>533315.60838633135</v>
      </c>
      <c r="L39" s="103">
        <v>177771.86946211045</v>
      </c>
      <c r="M39" s="103">
        <v>177771.86946211045</v>
      </c>
      <c r="N39" s="103">
        <v>177771.86946211045</v>
      </c>
      <c r="O39" s="66">
        <f t="shared" si="21"/>
        <v>533315.60838633135</v>
      </c>
      <c r="P39" s="103">
        <v>177771.86946211045</v>
      </c>
      <c r="Q39" s="103">
        <v>177771.86946211045</v>
      </c>
      <c r="R39" s="103">
        <v>177771.86946211045</v>
      </c>
      <c r="S39" s="66">
        <f t="shared" si="22"/>
        <v>533315.60838633135</v>
      </c>
      <c r="T39" s="103">
        <v>177771.86946211045</v>
      </c>
      <c r="U39" s="103">
        <v>177771.86946211045</v>
      </c>
      <c r="V39" s="103">
        <v>177771.86946211045</v>
      </c>
      <c r="W39" s="66">
        <f t="shared" si="23"/>
        <v>533315.60838633135</v>
      </c>
      <c r="X39" s="44"/>
      <c r="Y39" s="46">
        <f t="shared" si="24"/>
        <v>2133262.4335453254</v>
      </c>
    </row>
    <row r="40" spans="1:25" x14ac:dyDescent="0.2">
      <c r="A40" s="45"/>
      <c r="B40" s="45" t="s">
        <v>155</v>
      </c>
      <c r="C40" s="44"/>
      <c r="D40" s="103">
        <v>2205922.2037558304</v>
      </c>
      <c r="E40" s="65"/>
      <c r="F40" s="65"/>
      <c r="G40" s="65"/>
      <c r="H40" s="103">
        <v>132670.38384715279</v>
      </c>
      <c r="I40" s="103">
        <v>132670.38384715279</v>
      </c>
      <c r="J40" s="103">
        <v>227463.63384715279</v>
      </c>
      <c r="K40" s="66">
        <f t="shared" si="20"/>
        <v>492804.40154145833</v>
      </c>
      <c r="L40" s="103">
        <v>227463.63384715279</v>
      </c>
      <c r="M40" s="103">
        <v>227463.63384715279</v>
      </c>
      <c r="N40" s="103">
        <v>227463.63384715279</v>
      </c>
      <c r="O40" s="66">
        <f t="shared" si="21"/>
        <v>682390.90154145833</v>
      </c>
      <c r="P40" s="103">
        <v>227463.63384715279</v>
      </c>
      <c r="Q40" s="103">
        <v>227463.63384715279</v>
      </c>
      <c r="R40" s="103">
        <v>227463.63384715279</v>
      </c>
      <c r="S40" s="66">
        <f t="shared" si="22"/>
        <v>682390.90154145833</v>
      </c>
      <c r="T40" s="103">
        <v>227463.63384715279</v>
      </c>
      <c r="U40" s="103">
        <v>227463.63384715279</v>
      </c>
      <c r="V40" s="103">
        <v>227463.63384715279</v>
      </c>
      <c r="W40" s="66">
        <f t="shared" si="23"/>
        <v>682390.90154145833</v>
      </c>
      <c r="X40" s="44"/>
      <c r="Y40" s="46">
        <f t="shared" si="24"/>
        <v>2539977.1061658333</v>
      </c>
    </row>
    <row r="41" spans="1:25" x14ac:dyDescent="0.2">
      <c r="A41" s="45"/>
      <c r="B41" s="45" t="s">
        <v>23</v>
      </c>
      <c r="C41" s="44"/>
      <c r="D41" s="64">
        <v>347391.48754582251</v>
      </c>
      <c r="E41" s="65"/>
      <c r="F41" s="65"/>
      <c r="G41" s="65"/>
      <c r="H41" s="64">
        <v>16121.943002833334</v>
      </c>
      <c r="I41" s="64">
        <v>16121.943002833334</v>
      </c>
      <c r="J41" s="64">
        <v>16121.943002833334</v>
      </c>
      <c r="K41" s="66">
        <f t="shared" si="20"/>
        <v>48365.829008500004</v>
      </c>
      <c r="L41" s="64">
        <v>16121.943002833334</v>
      </c>
      <c r="M41" s="64">
        <v>16121.943002833334</v>
      </c>
      <c r="N41" s="64">
        <v>16121.943002833334</v>
      </c>
      <c r="O41" s="66">
        <f t="shared" si="21"/>
        <v>48365.829008500004</v>
      </c>
      <c r="P41" s="64">
        <v>16121.943002833334</v>
      </c>
      <c r="Q41" s="64">
        <v>16121.943002833334</v>
      </c>
      <c r="R41" s="64">
        <v>16121.943002833334</v>
      </c>
      <c r="S41" s="66">
        <f t="shared" si="22"/>
        <v>48365.829008500004</v>
      </c>
      <c r="T41" s="64">
        <v>16121.943002833334</v>
      </c>
      <c r="U41" s="64">
        <v>16121.943002833334</v>
      </c>
      <c r="V41" s="64">
        <v>16121.943002833334</v>
      </c>
      <c r="W41" s="66">
        <f t="shared" si="23"/>
        <v>48365.829008500004</v>
      </c>
      <c r="X41" s="44"/>
      <c r="Y41" s="46">
        <f t="shared" si="24"/>
        <v>193463.31603400002</v>
      </c>
    </row>
    <row r="42" spans="1:25" x14ac:dyDescent="0.2">
      <c r="A42" s="45"/>
      <c r="B42" s="45" t="s">
        <v>24</v>
      </c>
      <c r="C42" s="44"/>
      <c r="D42" s="64">
        <v>920971.0241644053</v>
      </c>
      <c r="E42" s="65"/>
      <c r="F42" s="65"/>
      <c r="G42" s="65"/>
      <c r="H42" s="64">
        <v>82970.54508801701</v>
      </c>
      <c r="I42" s="64">
        <v>82970.54508801701</v>
      </c>
      <c r="J42" s="64">
        <v>82970.54508801701</v>
      </c>
      <c r="K42" s="66">
        <f t="shared" si="20"/>
        <v>248911.63526405103</v>
      </c>
      <c r="L42" s="64">
        <v>82970.54508801701</v>
      </c>
      <c r="M42" s="64">
        <v>82970.54508801701</v>
      </c>
      <c r="N42" s="64">
        <v>82970.54508801701</v>
      </c>
      <c r="O42" s="66">
        <f t="shared" si="21"/>
        <v>248911.63526405103</v>
      </c>
      <c r="P42" s="64">
        <v>82970.54508801701</v>
      </c>
      <c r="Q42" s="64">
        <v>82970.54508801701</v>
      </c>
      <c r="R42" s="64">
        <v>82970.54508801701</v>
      </c>
      <c r="S42" s="66">
        <f t="shared" si="22"/>
        <v>248911.63526405103</v>
      </c>
      <c r="T42" s="64">
        <v>82970.54508801701</v>
      </c>
      <c r="U42" s="64">
        <v>82970.54508801701</v>
      </c>
      <c r="V42" s="64">
        <v>82970.54508801701</v>
      </c>
      <c r="W42" s="66">
        <f t="shared" si="23"/>
        <v>248911.63526405103</v>
      </c>
      <c r="X42" s="44"/>
      <c r="Y42" s="46">
        <f t="shared" si="24"/>
        <v>995646.54105620412</v>
      </c>
    </row>
    <row r="43" spans="1:25" x14ac:dyDescent="0.2">
      <c r="A43" s="45"/>
      <c r="B43" s="45" t="s">
        <v>156</v>
      </c>
      <c r="C43" s="44"/>
      <c r="D43" s="64">
        <v>550934.36531765119</v>
      </c>
      <c r="E43" s="65"/>
      <c r="F43" s="65"/>
      <c r="G43" s="65"/>
      <c r="H43" s="64">
        <v>48921.903009063542</v>
      </c>
      <c r="I43" s="64">
        <v>48921.903009063542</v>
      </c>
      <c r="J43" s="64">
        <v>48921.903009063542</v>
      </c>
      <c r="K43" s="66">
        <f t="shared" si="20"/>
        <v>146765.70902719063</v>
      </c>
      <c r="L43" s="64">
        <v>48921.903009063542</v>
      </c>
      <c r="M43" s="64">
        <v>48921.903009063542</v>
      </c>
      <c r="N43" s="64">
        <v>48921.903009063542</v>
      </c>
      <c r="O43" s="66">
        <f t="shared" si="21"/>
        <v>146765.70902719063</v>
      </c>
      <c r="P43" s="64">
        <v>48921.903009063542</v>
      </c>
      <c r="Q43" s="64">
        <v>48921.903009063542</v>
      </c>
      <c r="R43" s="64">
        <v>48921.903009063542</v>
      </c>
      <c r="S43" s="66">
        <f t="shared" si="22"/>
        <v>146765.70902719063</v>
      </c>
      <c r="T43" s="64">
        <v>48921.903009063542</v>
      </c>
      <c r="U43" s="64">
        <v>48921.903009063542</v>
      </c>
      <c r="V43" s="64">
        <v>48921.903009063542</v>
      </c>
      <c r="W43" s="66">
        <f t="shared" si="23"/>
        <v>146765.70902719063</v>
      </c>
      <c r="X43" s="44"/>
      <c r="Y43" s="47">
        <f t="shared" si="24"/>
        <v>587062.83610876254</v>
      </c>
    </row>
    <row r="44" spans="1:25" x14ac:dyDescent="0.2">
      <c r="A44" s="45"/>
      <c r="B44" s="55" t="s">
        <v>25</v>
      </c>
      <c r="C44" s="44"/>
      <c r="D44" s="56">
        <f>SUM(D38:D43)</f>
        <v>6233346.4216316743</v>
      </c>
      <c r="E44" s="57"/>
      <c r="F44" s="57"/>
      <c r="G44" s="57"/>
      <c r="H44" s="56">
        <f>SUM(H38:H43)</f>
        <v>467319.14440917718</v>
      </c>
      <c r="I44" s="56">
        <f>SUM(I38:I43)</f>
        <v>467319.14440917718</v>
      </c>
      <c r="J44" s="56">
        <f>SUM(J38:J43)</f>
        <v>562112.39440917713</v>
      </c>
      <c r="K44" s="56">
        <f>SUM(H44:J44)</f>
        <v>1496750.6832275316</v>
      </c>
      <c r="L44" s="56">
        <f>SUM(L38:L43)</f>
        <v>562112.39440917713</v>
      </c>
      <c r="M44" s="56">
        <f>SUM(M38:M43)</f>
        <v>562112.39440917713</v>
      </c>
      <c r="N44" s="56">
        <f>SUM(N38:N43)</f>
        <v>562112.39440917713</v>
      </c>
      <c r="O44" s="56">
        <f>SUM(L44:N44)</f>
        <v>1686337.1832275314</v>
      </c>
      <c r="P44" s="56">
        <f>SUM(P38:P43)</f>
        <v>562112.39440917713</v>
      </c>
      <c r="Q44" s="56">
        <f>SUM(Q38:Q43)</f>
        <v>562112.39440917713</v>
      </c>
      <c r="R44" s="56">
        <f>SUM(R38:R43)</f>
        <v>562112.39440917713</v>
      </c>
      <c r="S44" s="56">
        <f>SUM(P44:R44)</f>
        <v>1686337.1832275314</v>
      </c>
      <c r="T44" s="56">
        <f>SUM(T38:T43)</f>
        <v>562112.39440917713</v>
      </c>
      <c r="U44" s="56">
        <f>SUM(U38:U43)</f>
        <v>562112.39440917713</v>
      </c>
      <c r="V44" s="56">
        <f>SUM(V38:V43)</f>
        <v>562112.39440917713</v>
      </c>
      <c r="W44" s="56">
        <f t="shared" si="23"/>
        <v>1686337.1832275314</v>
      </c>
      <c r="X44" s="44"/>
      <c r="Y44" s="46">
        <f t="shared" si="24"/>
        <v>6555762.2329101264</v>
      </c>
    </row>
    <row r="45" spans="1:25" x14ac:dyDescent="0.2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44"/>
    </row>
    <row r="46" spans="1:25" ht="13.5" x14ac:dyDescent="0.25">
      <c r="A46" s="67" t="s">
        <v>158</v>
      </c>
      <c r="B46" s="45"/>
      <c r="C46" s="44"/>
      <c r="D46" s="45"/>
      <c r="F46" s="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</row>
    <row r="47" spans="1:25" x14ac:dyDescent="0.2">
      <c r="A47" s="45"/>
      <c r="B47" s="45" t="s">
        <v>26</v>
      </c>
      <c r="C47" s="44"/>
      <c r="D47" s="64">
        <v>213357.34689999995</v>
      </c>
      <c r="E47" s="65"/>
      <c r="F47" s="65"/>
      <c r="G47" s="65"/>
      <c r="H47" s="64">
        <v>20733.598073417848</v>
      </c>
      <c r="I47" s="64">
        <v>20733.598073417848</v>
      </c>
      <c r="J47" s="64">
        <v>20733.598073417848</v>
      </c>
      <c r="K47" s="66">
        <f t="shared" ref="K47:K59" si="25">SUM(H47:J47)</f>
        <v>62200.794220253549</v>
      </c>
      <c r="L47" s="64">
        <v>20733.598073417848</v>
      </c>
      <c r="M47" s="64">
        <v>20733.598073417848</v>
      </c>
      <c r="N47" s="64">
        <v>20733.598073417848</v>
      </c>
      <c r="O47" s="66">
        <f t="shared" ref="O47:O59" si="26">SUM(L47:N47)</f>
        <v>62200.794220253549</v>
      </c>
      <c r="P47" s="64">
        <v>20733.598073417848</v>
      </c>
      <c r="Q47" s="64">
        <v>20733.598073417848</v>
      </c>
      <c r="R47" s="64">
        <v>20733.598073417848</v>
      </c>
      <c r="S47" s="66">
        <f t="shared" ref="S47:S59" si="27">SUM(P47:R47)</f>
        <v>62200.794220253549</v>
      </c>
      <c r="T47" s="64">
        <v>20733.598073417848</v>
      </c>
      <c r="U47" s="64">
        <v>20733.598073417848</v>
      </c>
      <c r="V47" s="64">
        <v>20733.598073417848</v>
      </c>
      <c r="W47" s="66">
        <f t="shared" ref="W47:W59" si="28">SUM(T47:V47)</f>
        <v>62200.794220253549</v>
      </c>
      <c r="X47" s="44"/>
      <c r="Y47" s="46">
        <f t="shared" ref="Y47:Y59" si="29">SUM(K47,O47,S47,W47)</f>
        <v>248803.17688101419</v>
      </c>
    </row>
    <row r="48" spans="1:25" x14ac:dyDescent="0.2">
      <c r="A48" s="45"/>
      <c r="B48" s="45" t="s">
        <v>27</v>
      </c>
      <c r="C48" s="44"/>
      <c r="D48" s="64">
        <v>127063.32632815787</v>
      </c>
      <c r="E48" s="65"/>
      <c r="F48" s="65"/>
      <c r="G48" s="65"/>
      <c r="H48" s="64">
        <v>13242.708099780572</v>
      </c>
      <c r="I48" s="64">
        <v>13242.708099780572</v>
      </c>
      <c r="J48" s="64">
        <v>13242.708099780572</v>
      </c>
      <c r="K48" s="66">
        <f t="shared" si="25"/>
        <v>39728.124299341711</v>
      </c>
      <c r="L48" s="64">
        <v>13242.708099780572</v>
      </c>
      <c r="M48" s="64">
        <v>13242.708099780572</v>
      </c>
      <c r="N48" s="64">
        <v>13242.708099780572</v>
      </c>
      <c r="O48" s="66">
        <f t="shared" si="26"/>
        <v>39728.124299341711</v>
      </c>
      <c r="P48" s="64">
        <v>13242.708099780572</v>
      </c>
      <c r="Q48" s="64">
        <v>13242.708099780572</v>
      </c>
      <c r="R48" s="64">
        <v>13242.708099780572</v>
      </c>
      <c r="S48" s="66">
        <f t="shared" si="27"/>
        <v>39728.124299341711</v>
      </c>
      <c r="T48" s="64">
        <v>13242.708099780572</v>
      </c>
      <c r="U48" s="64">
        <v>13242.708099780572</v>
      </c>
      <c r="V48" s="64">
        <v>13242.708099780572</v>
      </c>
      <c r="W48" s="66">
        <f t="shared" si="28"/>
        <v>39728.124299341711</v>
      </c>
      <c r="X48" s="44"/>
      <c r="Y48" s="46">
        <f t="shared" si="29"/>
        <v>158912.49719736684</v>
      </c>
    </row>
    <row r="49" spans="1:25" x14ac:dyDescent="0.2">
      <c r="A49" s="45"/>
      <c r="B49" s="45" t="s">
        <v>28</v>
      </c>
      <c r="C49" s="44"/>
      <c r="D49" s="64">
        <v>157257.3537014497</v>
      </c>
      <c r="E49" s="65"/>
      <c r="F49" s="65"/>
      <c r="G49" s="65"/>
      <c r="H49" s="64">
        <v>5789.6647126672124</v>
      </c>
      <c r="I49" s="64">
        <v>5666.9524158928298</v>
      </c>
      <c r="J49" s="64">
        <v>5909.9700239517979</v>
      </c>
      <c r="K49" s="66">
        <f t="shared" si="25"/>
        <v>17366.587152511842</v>
      </c>
      <c r="L49" s="64">
        <v>6176.2111952068462</v>
      </c>
      <c r="M49" s="64">
        <v>6180.6404881401268</v>
      </c>
      <c r="N49" s="64">
        <v>26031.830169394496</v>
      </c>
      <c r="O49" s="66">
        <f t="shared" si="26"/>
        <v>38388.681852741473</v>
      </c>
      <c r="P49" s="64">
        <v>5811.3165912740669</v>
      </c>
      <c r="Q49" s="64">
        <v>6050.2676028434216</v>
      </c>
      <c r="R49" s="64">
        <v>20260.571385343326</v>
      </c>
      <c r="S49" s="66">
        <f t="shared" si="27"/>
        <v>32122.155579460814</v>
      </c>
      <c r="T49" s="64">
        <v>5625.3302512815808</v>
      </c>
      <c r="U49" s="64">
        <v>5737.9420016398735</v>
      </c>
      <c r="V49" s="64">
        <v>21727.019051901494</v>
      </c>
      <c r="W49" s="66">
        <f t="shared" si="28"/>
        <v>33090.291304822953</v>
      </c>
      <c r="X49" s="44"/>
      <c r="Y49" s="46">
        <f t="shared" si="29"/>
        <v>120967.71588953708</v>
      </c>
    </row>
    <row r="50" spans="1:25" x14ac:dyDescent="0.2">
      <c r="A50" s="45"/>
      <c r="B50" s="45" t="s">
        <v>29</v>
      </c>
      <c r="C50" s="44"/>
      <c r="D50" s="64">
        <v>541239.99999999988</v>
      </c>
      <c r="E50" s="65"/>
      <c r="F50" s="65"/>
      <c r="G50" s="65"/>
      <c r="H50" s="64">
        <v>58903.389372734302</v>
      </c>
      <c r="I50" s="64">
        <v>65674.41915270187</v>
      </c>
      <c r="J50" s="64">
        <v>59469.590376556051</v>
      </c>
      <c r="K50" s="66">
        <f t="shared" si="25"/>
        <v>184047.39890199224</v>
      </c>
      <c r="L50" s="64">
        <v>54009.097064686219</v>
      </c>
      <c r="M50" s="64">
        <v>39189.993026206044</v>
      </c>
      <c r="N50" s="64">
        <v>36777.779073764425</v>
      </c>
      <c r="O50" s="66">
        <f t="shared" si="26"/>
        <v>129976.86916465669</v>
      </c>
      <c r="P50" s="64">
        <v>39780.028127146274</v>
      </c>
      <c r="Q50" s="64">
        <v>35871.575073133994</v>
      </c>
      <c r="R50" s="64">
        <v>42122.490634229303</v>
      </c>
      <c r="S50" s="66">
        <f t="shared" si="27"/>
        <v>117774.09383450958</v>
      </c>
      <c r="T50" s="64">
        <v>36764.901883852079</v>
      </c>
      <c r="U50" s="64">
        <v>41509.412140814333</v>
      </c>
      <c r="V50" s="64">
        <v>28536.772882179001</v>
      </c>
      <c r="W50" s="66">
        <f t="shared" si="28"/>
        <v>106811.08690684542</v>
      </c>
      <c r="X50" s="44"/>
      <c r="Y50" s="46">
        <f t="shared" si="29"/>
        <v>538609.44880800392</v>
      </c>
    </row>
    <row r="51" spans="1:25" x14ac:dyDescent="0.2">
      <c r="A51" s="45"/>
      <c r="B51" s="45" t="s">
        <v>30</v>
      </c>
      <c r="C51" s="44"/>
      <c r="D51" s="103">
        <v>140000</v>
      </c>
      <c r="E51" s="65"/>
      <c r="F51" s="65"/>
      <c r="G51" s="65"/>
      <c r="H51" s="103">
        <v>11666.666666666666</v>
      </c>
      <c r="I51" s="103">
        <v>11666.666666666666</v>
      </c>
      <c r="J51" s="103">
        <v>11666.666666666666</v>
      </c>
      <c r="K51" s="66">
        <f t="shared" si="25"/>
        <v>35000</v>
      </c>
      <c r="L51" s="103">
        <v>11666.666666666666</v>
      </c>
      <c r="M51" s="103">
        <v>11666.666666666666</v>
      </c>
      <c r="N51" s="103">
        <v>11666.666666666666</v>
      </c>
      <c r="O51" s="66">
        <f t="shared" si="26"/>
        <v>35000</v>
      </c>
      <c r="P51" s="103">
        <v>11666.666666666666</v>
      </c>
      <c r="Q51" s="103">
        <v>11666.666666666666</v>
      </c>
      <c r="R51" s="103">
        <v>11666.666666666666</v>
      </c>
      <c r="S51" s="66">
        <f t="shared" si="27"/>
        <v>35000</v>
      </c>
      <c r="T51" s="103">
        <v>11666.666666666666</v>
      </c>
      <c r="U51" s="103">
        <v>11666.666666666666</v>
      </c>
      <c r="V51" s="103">
        <v>11666.666666666666</v>
      </c>
      <c r="W51" s="66">
        <f t="shared" si="28"/>
        <v>35000</v>
      </c>
      <c r="X51" s="44"/>
      <c r="Y51" s="46">
        <f t="shared" si="29"/>
        <v>140000</v>
      </c>
    </row>
    <row r="52" spans="1:25" x14ac:dyDescent="0.2">
      <c r="A52" s="45"/>
      <c r="B52" s="45" t="s">
        <v>31</v>
      </c>
      <c r="C52" s="44"/>
      <c r="D52" s="103">
        <v>261055</v>
      </c>
      <c r="E52" s="65"/>
      <c r="F52" s="65"/>
      <c r="G52" s="65"/>
      <c r="H52" s="103">
        <v>1737.44207804808</v>
      </c>
      <c r="I52" s="103">
        <v>1737.44207804808</v>
      </c>
      <c r="J52" s="103">
        <v>4870.9013074045079</v>
      </c>
      <c r="K52" s="66">
        <f t="shared" si="25"/>
        <v>8345.7854635006679</v>
      </c>
      <c r="L52" s="103">
        <v>16793.812008731915</v>
      </c>
      <c r="M52" s="103">
        <v>16380.031584306356</v>
      </c>
      <c r="N52" s="103">
        <v>6469.6335136678608</v>
      </c>
      <c r="O52" s="66">
        <f t="shared" si="26"/>
        <v>39643.47710670613</v>
      </c>
      <c r="P52" s="103">
        <v>13202.35400333769</v>
      </c>
      <c r="Q52" s="103">
        <v>15716.136499071205</v>
      </c>
      <c r="R52" s="103">
        <v>35579.153207105112</v>
      </c>
      <c r="S52" s="66">
        <f t="shared" si="27"/>
        <v>64497.643709514006</v>
      </c>
      <c r="T52" s="103">
        <v>21794.936454630239</v>
      </c>
      <c r="U52" s="103">
        <v>51234.617396071211</v>
      </c>
      <c r="V52" s="103">
        <v>82832.84480615471</v>
      </c>
      <c r="W52" s="66">
        <f t="shared" si="28"/>
        <v>155862.39865685615</v>
      </c>
      <c r="X52" s="44"/>
      <c r="Y52" s="46">
        <f t="shared" si="29"/>
        <v>268349.30493657698</v>
      </c>
    </row>
    <row r="53" spans="1:25" x14ac:dyDescent="0.2">
      <c r="A53" s="45"/>
      <c r="B53" s="45" t="s">
        <v>159</v>
      </c>
      <c r="C53" s="44"/>
      <c r="D53" s="103">
        <v>244650</v>
      </c>
      <c r="E53" s="65"/>
      <c r="F53" s="65"/>
      <c r="G53" s="65"/>
      <c r="H53" s="103">
        <v>31583.333333333328</v>
      </c>
      <c r="I53" s="103">
        <v>31583.333333333328</v>
      </c>
      <c r="J53" s="103">
        <v>31583.333333333328</v>
      </c>
      <c r="K53" s="66">
        <f t="shared" si="25"/>
        <v>94749.999999999985</v>
      </c>
      <c r="L53" s="103">
        <v>31583.333333333328</v>
      </c>
      <c r="M53" s="103">
        <v>31583.333333333328</v>
      </c>
      <c r="N53" s="103">
        <v>31583.333333333328</v>
      </c>
      <c r="O53" s="66">
        <f t="shared" si="26"/>
        <v>94749.999999999985</v>
      </c>
      <c r="P53" s="103">
        <v>31583.333333333328</v>
      </c>
      <c r="Q53" s="103">
        <v>31583.333333333328</v>
      </c>
      <c r="R53" s="103">
        <v>31583.333333333328</v>
      </c>
      <c r="S53" s="66">
        <f t="shared" si="27"/>
        <v>94749.999999999985</v>
      </c>
      <c r="T53" s="103">
        <v>31583.333333333328</v>
      </c>
      <c r="U53" s="103">
        <v>31583.333333333328</v>
      </c>
      <c r="V53" s="103">
        <v>31583.333333333328</v>
      </c>
      <c r="W53" s="66">
        <f t="shared" si="28"/>
        <v>94749.999999999985</v>
      </c>
      <c r="X53" s="44"/>
      <c r="Y53" s="46">
        <f t="shared" si="29"/>
        <v>378999.99999999994</v>
      </c>
    </row>
    <row r="54" spans="1:25" x14ac:dyDescent="0.2">
      <c r="A54" s="45"/>
      <c r="B54" s="45" t="s">
        <v>160</v>
      </c>
      <c r="C54" s="44"/>
      <c r="D54" s="103">
        <v>319857.0870836043</v>
      </c>
      <c r="E54" s="65"/>
      <c r="F54" s="65"/>
      <c r="G54" s="65"/>
      <c r="H54" s="103">
        <v>29324.723470049503</v>
      </c>
      <c r="I54" s="103">
        <v>29324.723470049503</v>
      </c>
      <c r="J54" s="103">
        <v>29324.723470049503</v>
      </c>
      <c r="K54" s="66">
        <f t="shared" si="25"/>
        <v>87974.170410148508</v>
      </c>
      <c r="L54" s="103">
        <v>29324.723470049503</v>
      </c>
      <c r="M54" s="103">
        <v>29324.723470049503</v>
      </c>
      <c r="N54" s="103">
        <v>29324.723470049503</v>
      </c>
      <c r="O54" s="66">
        <f t="shared" si="26"/>
        <v>87974.170410148508</v>
      </c>
      <c r="P54" s="103">
        <v>29324.723470049503</v>
      </c>
      <c r="Q54" s="103">
        <v>29324.723470049503</v>
      </c>
      <c r="R54" s="103">
        <v>29324.723470049503</v>
      </c>
      <c r="S54" s="66">
        <f t="shared" si="27"/>
        <v>87974.170410148508</v>
      </c>
      <c r="T54" s="103">
        <v>29324.723470049503</v>
      </c>
      <c r="U54" s="103">
        <v>29324.723470049503</v>
      </c>
      <c r="V54" s="103">
        <v>29324.723470049503</v>
      </c>
      <c r="W54" s="66">
        <f t="shared" si="28"/>
        <v>87974.170410148508</v>
      </c>
      <c r="X54" s="44"/>
      <c r="Y54" s="46">
        <f t="shared" si="29"/>
        <v>351896.68164059403</v>
      </c>
    </row>
    <row r="55" spans="1:25" x14ac:dyDescent="0.2">
      <c r="A55" s="45"/>
      <c r="B55" s="45" t="s">
        <v>33</v>
      </c>
      <c r="C55" s="44"/>
      <c r="D55" s="103">
        <v>0</v>
      </c>
      <c r="E55" s="65"/>
      <c r="F55" s="65"/>
      <c r="G55" s="65"/>
      <c r="H55" s="103">
        <v>0</v>
      </c>
      <c r="I55" s="103">
        <v>0</v>
      </c>
      <c r="J55" s="103">
        <v>0</v>
      </c>
      <c r="K55" s="66">
        <f t="shared" si="25"/>
        <v>0</v>
      </c>
      <c r="L55" s="103">
        <v>0</v>
      </c>
      <c r="M55" s="103">
        <v>0</v>
      </c>
      <c r="N55" s="103">
        <v>0</v>
      </c>
      <c r="O55" s="66">
        <f t="shared" si="26"/>
        <v>0</v>
      </c>
      <c r="P55" s="103">
        <v>0</v>
      </c>
      <c r="Q55" s="103">
        <v>0</v>
      </c>
      <c r="R55" s="103">
        <v>0</v>
      </c>
      <c r="S55" s="66">
        <f t="shared" si="27"/>
        <v>0</v>
      </c>
      <c r="T55" s="103">
        <v>0</v>
      </c>
      <c r="U55" s="103">
        <v>0</v>
      </c>
      <c r="V55" s="103">
        <v>0</v>
      </c>
      <c r="W55" s="66">
        <f t="shared" si="28"/>
        <v>0</v>
      </c>
      <c r="X55" s="44"/>
      <c r="Y55" s="46">
        <f t="shared" si="29"/>
        <v>0</v>
      </c>
    </row>
    <row r="56" spans="1:25" x14ac:dyDescent="0.2">
      <c r="A56" s="45"/>
      <c r="B56" s="45" t="s">
        <v>161</v>
      </c>
      <c r="C56" s="44"/>
      <c r="D56" s="103">
        <v>0</v>
      </c>
      <c r="E56" s="65"/>
      <c r="F56" s="65"/>
      <c r="G56" s="65"/>
      <c r="H56" s="103">
        <v>0</v>
      </c>
      <c r="I56" s="103">
        <v>0</v>
      </c>
      <c r="J56" s="103">
        <v>0</v>
      </c>
      <c r="K56" s="66">
        <f t="shared" si="25"/>
        <v>0</v>
      </c>
      <c r="L56" s="103">
        <v>0</v>
      </c>
      <c r="M56" s="103">
        <v>0</v>
      </c>
      <c r="N56" s="103">
        <v>0</v>
      </c>
      <c r="O56" s="66">
        <f t="shared" si="26"/>
        <v>0</v>
      </c>
      <c r="P56" s="103">
        <v>0</v>
      </c>
      <c r="Q56" s="103">
        <v>0</v>
      </c>
      <c r="R56" s="103">
        <v>0</v>
      </c>
      <c r="S56" s="66">
        <f t="shared" si="27"/>
        <v>0</v>
      </c>
      <c r="T56" s="103">
        <v>0</v>
      </c>
      <c r="U56" s="103">
        <v>0</v>
      </c>
      <c r="V56" s="103">
        <v>0</v>
      </c>
      <c r="W56" s="66">
        <f t="shared" si="28"/>
        <v>0</v>
      </c>
      <c r="X56" s="44"/>
      <c r="Y56" s="46">
        <f t="shared" si="29"/>
        <v>0</v>
      </c>
    </row>
    <row r="57" spans="1:25" x14ac:dyDescent="0.2">
      <c r="A57" s="45"/>
      <c r="B57" s="45" t="s">
        <v>162</v>
      </c>
      <c r="C57" s="44"/>
      <c r="D57" s="64">
        <v>350540.48433333333</v>
      </c>
      <c r="E57" s="65"/>
      <c r="F57" s="65"/>
      <c r="G57" s="65"/>
      <c r="H57" s="64">
        <v>27621.825000000004</v>
      </c>
      <c r="I57" s="64">
        <v>27621.825000000004</v>
      </c>
      <c r="J57" s="64">
        <v>27621.825000000004</v>
      </c>
      <c r="K57" s="66">
        <f t="shared" si="25"/>
        <v>82865.475000000006</v>
      </c>
      <c r="L57" s="64">
        <v>27621.825000000004</v>
      </c>
      <c r="M57" s="64">
        <v>27621.825000000004</v>
      </c>
      <c r="N57" s="64">
        <v>27621.825000000004</v>
      </c>
      <c r="O57" s="66">
        <f t="shared" si="26"/>
        <v>82865.475000000006</v>
      </c>
      <c r="P57" s="64">
        <v>27621.825000000004</v>
      </c>
      <c r="Q57" s="64">
        <v>27621.825000000004</v>
      </c>
      <c r="R57" s="64">
        <v>27621.825000000004</v>
      </c>
      <c r="S57" s="66">
        <f t="shared" si="27"/>
        <v>82865.475000000006</v>
      </c>
      <c r="T57" s="64">
        <v>27621.825000000004</v>
      </c>
      <c r="U57" s="64">
        <v>27621.825000000004</v>
      </c>
      <c r="V57" s="64">
        <v>27621.825000000004</v>
      </c>
      <c r="W57" s="66">
        <f t="shared" si="28"/>
        <v>82865.475000000006</v>
      </c>
      <c r="X57" s="44"/>
      <c r="Y57" s="46">
        <f t="shared" si="29"/>
        <v>331461.90000000002</v>
      </c>
    </row>
    <row r="58" spans="1:25" x14ac:dyDescent="0.2">
      <c r="A58" s="45"/>
      <c r="B58" s="45" t="s">
        <v>34</v>
      </c>
      <c r="C58" s="44"/>
      <c r="D58" s="64">
        <v>1736287.6319271855</v>
      </c>
      <c r="E58" s="65"/>
      <c r="F58" s="65"/>
      <c r="G58" s="65"/>
      <c r="H58" s="64">
        <v>147203.91132061978</v>
      </c>
      <c r="I58" s="64">
        <v>200508.44670822576</v>
      </c>
      <c r="J58" s="64">
        <v>145765.78012315813</v>
      </c>
      <c r="K58" s="66">
        <f t="shared" si="25"/>
        <v>493478.13815200364</v>
      </c>
      <c r="L58" s="64">
        <v>154099.59296896902</v>
      </c>
      <c r="M58" s="64">
        <v>150944.69762992836</v>
      </c>
      <c r="N58" s="64">
        <v>162031.27506504447</v>
      </c>
      <c r="O58" s="66">
        <f t="shared" si="26"/>
        <v>467075.56566394184</v>
      </c>
      <c r="P58" s="64">
        <v>139285.7782475737</v>
      </c>
      <c r="Q58" s="64">
        <v>155647.99233587203</v>
      </c>
      <c r="R58" s="64">
        <v>149483.57152205228</v>
      </c>
      <c r="S58" s="66">
        <f t="shared" si="27"/>
        <v>444417.34210549801</v>
      </c>
      <c r="T58" s="64">
        <v>152460.61322278209</v>
      </c>
      <c r="U58" s="64">
        <v>149332.78400997448</v>
      </c>
      <c r="V58" s="64">
        <v>159380.79590696972</v>
      </c>
      <c r="W58" s="66">
        <f t="shared" si="28"/>
        <v>461174.1931397263</v>
      </c>
      <c r="X58" s="44"/>
      <c r="Y58" s="47">
        <f t="shared" si="29"/>
        <v>1866145.2390611698</v>
      </c>
    </row>
    <row r="59" spans="1:25" x14ac:dyDescent="0.2">
      <c r="A59" s="45"/>
      <c r="B59" s="55" t="s">
        <v>35</v>
      </c>
      <c r="C59" s="44"/>
      <c r="D59" s="56">
        <f>SUM(D47:D58)</f>
        <v>4091308.2302737311</v>
      </c>
      <c r="E59" s="57"/>
      <c r="F59" s="57"/>
      <c r="G59" s="57"/>
      <c r="H59" s="56">
        <f>SUM(H47:H58)</f>
        <v>347807.26212731731</v>
      </c>
      <c r="I59" s="56">
        <f>SUM(I47:I58)</f>
        <v>407760.11499811651</v>
      </c>
      <c r="J59" s="56">
        <f>SUM(J47:J58)</f>
        <v>350189.09647431842</v>
      </c>
      <c r="K59" s="56">
        <f t="shared" si="25"/>
        <v>1105756.4735997524</v>
      </c>
      <c r="L59" s="56">
        <f>SUM(L47:L58)</f>
        <v>365251.5678808419</v>
      </c>
      <c r="M59" s="56">
        <f>SUM(M47:M58)</f>
        <v>346868.21737182885</v>
      </c>
      <c r="N59" s="56">
        <f>SUM(N47:N58)</f>
        <v>365483.37246511917</v>
      </c>
      <c r="O59" s="56">
        <f t="shared" si="26"/>
        <v>1077603.15771779</v>
      </c>
      <c r="P59" s="56">
        <f>SUM(P47:P58)</f>
        <v>332252.33161257964</v>
      </c>
      <c r="Q59" s="56">
        <f>SUM(Q47:Q58)</f>
        <v>347458.82615416858</v>
      </c>
      <c r="R59" s="56">
        <f>SUM(R47:R58)</f>
        <v>381618.64139197796</v>
      </c>
      <c r="S59" s="56">
        <f t="shared" si="27"/>
        <v>1061329.7991587261</v>
      </c>
      <c r="T59" s="56">
        <f>SUM(T47:T58)</f>
        <v>350818.63645579392</v>
      </c>
      <c r="U59" s="56">
        <f>SUM(U47:U58)</f>
        <v>381987.61019174778</v>
      </c>
      <c r="V59" s="56">
        <f>SUM(V47:V58)</f>
        <v>426650.28729045286</v>
      </c>
      <c r="W59" s="56">
        <f t="shared" si="28"/>
        <v>1159456.5339379944</v>
      </c>
      <c r="X59" s="44"/>
      <c r="Y59" s="46">
        <f t="shared" si="29"/>
        <v>4404145.9644142631</v>
      </c>
    </row>
    <row r="60" spans="1:25" x14ac:dyDescent="0.2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44"/>
    </row>
    <row r="61" spans="1:25" x14ac:dyDescent="0.2">
      <c r="A61" s="45"/>
      <c r="B61" s="55" t="s">
        <v>163</v>
      </c>
      <c r="C61" s="44"/>
      <c r="D61" s="56">
        <f>D59+D44+D35+D27</f>
        <v>39980827.974340618</v>
      </c>
      <c r="E61" s="57"/>
      <c r="F61" s="57"/>
      <c r="G61" s="57"/>
      <c r="H61" s="56">
        <f t="shared" ref="H61:W61" si="30">H59+H44+H35+H27</f>
        <v>2174297.7858729064</v>
      </c>
      <c r="I61" s="56">
        <f t="shared" si="30"/>
        <v>3413868.1539547872</v>
      </c>
      <c r="J61" s="56">
        <f t="shared" si="30"/>
        <v>4032419.4264696795</v>
      </c>
      <c r="K61" s="56">
        <f t="shared" si="30"/>
        <v>9620585.3662973717</v>
      </c>
      <c r="L61" s="56">
        <f t="shared" si="30"/>
        <v>3596466.8163070101</v>
      </c>
      <c r="M61" s="56">
        <f t="shared" si="30"/>
        <v>3588317.3350343108</v>
      </c>
      <c r="N61" s="56">
        <f t="shared" si="30"/>
        <v>3946079.1551943878</v>
      </c>
      <c r="O61" s="56">
        <f t="shared" si="30"/>
        <v>11130863.306535708</v>
      </c>
      <c r="P61" s="56">
        <f t="shared" si="30"/>
        <v>3645149.0238840636</v>
      </c>
      <c r="Q61" s="56">
        <f t="shared" si="30"/>
        <v>3650690.6798431538</v>
      </c>
      <c r="R61" s="56">
        <f t="shared" si="30"/>
        <v>3972273.3274445049</v>
      </c>
      <c r="S61" s="56">
        <f t="shared" si="30"/>
        <v>11268113.031171722</v>
      </c>
      <c r="T61" s="56">
        <f t="shared" si="30"/>
        <v>3611691.7350995424</v>
      </c>
      <c r="U61" s="56">
        <f t="shared" si="30"/>
        <v>3648686.1550536556</v>
      </c>
      <c r="V61" s="56">
        <f t="shared" si="30"/>
        <v>3944368.82473459</v>
      </c>
      <c r="W61" s="68">
        <f t="shared" si="30"/>
        <v>11204746.714887789</v>
      </c>
      <c r="X61" s="44"/>
      <c r="Y61" s="47">
        <f>SUM(K61,O61,S61,W61)</f>
        <v>43224308.418892592</v>
      </c>
    </row>
    <row r="62" spans="1:25" ht="12.75" customHeight="1" x14ac:dyDescent="0.2">
      <c r="A62" s="58" t="s">
        <v>164</v>
      </c>
      <c r="B62" s="55"/>
      <c r="C62" s="44"/>
      <c r="D62" s="56">
        <f>D16-D61</f>
        <v>-806151.63171791285</v>
      </c>
      <c r="E62" s="57"/>
      <c r="F62" s="57"/>
      <c r="G62" s="57"/>
      <c r="H62" s="56">
        <f t="shared" ref="H62:W62" si="31">H16-H61</f>
        <v>1196678.9065713086</v>
      </c>
      <c r="I62" s="56">
        <f t="shared" si="31"/>
        <v>4619.0765424729325</v>
      </c>
      <c r="J62" s="56">
        <f t="shared" si="31"/>
        <v>-321400.58181328513</v>
      </c>
      <c r="K62" s="56">
        <f t="shared" si="31"/>
        <v>879897.40130049735</v>
      </c>
      <c r="L62" s="56">
        <f t="shared" si="31"/>
        <v>114552.0283493842</v>
      </c>
      <c r="M62" s="56">
        <f t="shared" si="31"/>
        <v>-27298.490377916489</v>
      </c>
      <c r="N62" s="56">
        <f t="shared" si="31"/>
        <v>-385060.31053799344</v>
      </c>
      <c r="O62" s="56">
        <f t="shared" si="31"/>
        <v>-297806.77256652527</v>
      </c>
      <c r="P62" s="56">
        <f t="shared" si="31"/>
        <v>-84130.179227669258</v>
      </c>
      <c r="Q62" s="56">
        <f t="shared" si="31"/>
        <v>-89671.835186759476</v>
      </c>
      <c r="R62" s="56">
        <f t="shared" si="31"/>
        <v>-411254.48278811062</v>
      </c>
      <c r="S62" s="56">
        <f t="shared" si="31"/>
        <v>-585056.49720253982</v>
      </c>
      <c r="T62" s="56">
        <f t="shared" si="31"/>
        <v>-50672.890443148091</v>
      </c>
      <c r="U62" s="56">
        <f t="shared" si="31"/>
        <v>-87667.310397261288</v>
      </c>
      <c r="V62" s="56">
        <f t="shared" si="31"/>
        <v>-478371.05618428532</v>
      </c>
      <c r="W62" s="56">
        <f t="shared" si="31"/>
        <v>-616711.2570246961</v>
      </c>
      <c r="X62" s="44"/>
      <c r="Y62" s="46">
        <f t="shared" ref="Y62" si="32">SUM(K62,O62,S62,W62)</f>
        <v>-619677.12549326383</v>
      </c>
    </row>
    <row r="63" spans="1:25" ht="12.75" customHeight="1" x14ac:dyDescent="0.2">
      <c r="A63" s="58"/>
      <c r="B63" s="52"/>
      <c r="C63" s="44"/>
      <c r="D63" s="69"/>
      <c r="E63" s="57"/>
      <c r="F63" s="57"/>
      <c r="G63" s="57"/>
      <c r="H63" s="69"/>
      <c r="I63" s="69"/>
      <c r="J63" s="69"/>
      <c r="K63" s="57"/>
      <c r="L63" s="69"/>
      <c r="M63" s="69"/>
      <c r="N63" s="69"/>
      <c r="O63" s="57"/>
      <c r="P63" s="69"/>
      <c r="Q63" s="69"/>
      <c r="R63" s="69"/>
      <c r="S63" s="57"/>
      <c r="T63" s="69"/>
      <c r="U63" s="69"/>
      <c r="V63" s="69"/>
      <c r="W63" s="57"/>
      <c r="X63" s="44"/>
    </row>
    <row r="64" spans="1:25" x14ac:dyDescent="0.2">
      <c r="A64" s="58" t="s">
        <v>36</v>
      </c>
      <c r="B64" s="55"/>
      <c r="C64" s="44"/>
      <c r="D64" s="112">
        <f>D62</f>
        <v>-806151.63171791285</v>
      </c>
      <c r="E64" s="101"/>
      <c r="F64" s="101"/>
      <c r="G64" s="101"/>
      <c r="H64" s="112">
        <f>H62</f>
        <v>1196678.9065713086</v>
      </c>
      <c r="I64" s="112">
        <f t="shared" ref="I64:W64" si="33">I62</f>
        <v>4619.0765424729325</v>
      </c>
      <c r="J64" s="112">
        <f t="shared" si="33"/>
        <v>-321400.58181328513</v>
      </c>
      <c r="K64" s="112">
        <f t="shared" si="33"/>
        <v>879897.40130049735</v>
      </c>
      <c r="L64" s="112">
        <f t="shared" si="33"/>
        <v>114552.0283493842</v>
      </c>
      <c r="M64" s="112">
        <f t="shared" si="33"/>
        <v>-27298.490377916489</v>
      </c>
      <c r="N64" s="112">
        <f t="shared" si="33"/>
        <v>-385060.31053799344</v>
      </c>
      <c r="O64" s="112">
        <f t="shared" si="33"/>
        <v>-297806.77256652527</v>
      </c>
      <c r="P64" s="112">
        <f t="shared" si="33"/>
        <v>-84130.179227669258</v>
      </c>
      <c r="Q64" s="112">
        <f t="shared" si="33"/>
        <v>-89671.835186759476</v>
      </c>
      <c r="R64" s="112">
        <f t="shared" si="33"/>
        <v>-411254.48278811062</v>
      </c>
      <c r="S64" s="112">
        <f t="shared" si="33"/>
        <v>-585056.49720253982</v>
      </c>
      <c r="T64" s="112">
        <f t="shared" si="33"/>
        <v>-50672.890443148091</v>
      </c>
      <c r="U64" s="112">
        <f t="shared" si="33"/>
        <v>-87667.310397261288</v>
      </c>
      <c r="V64" s="112">
        <f t="shared" si="33"/>
        <v>-478371.05618428532</v>
      </c>
      <c r="W64" s="112">
        <f t="shared" si="33"/>
        <v>-616711.2570246961</v>
      </c>
      <c r="X64" s="116"/>
      <c r="Y64" s="117">
        <f>SUM(K64,O64,S64,W64)</f>
        <v>-619677.12549326383</v>
      </c>
    </row>
    <row r="66" spans="1:1" ht="12.75" customHeight="1" x14ac:dyDescent="0.2">
      <c r="A66" s="118" t="s">
        <v>187</v>
      </c>
    </row>
    <row r="67" spans="1:1" ht="12.75" customHeight="1" x14ac:dyDescent="0.2">
      <c r="A67" s="118" t="s">
        <v>188</v>
      </c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/>
  </sheetViews>
  <sheetFormatPr defaultColWidth="9.140625" defaultRowHeight="12.75" customHeight="1" x14ac:dyDescent="0.2"/>
  <cols>
    <col min="1" max="1" width="1.85546875" style="42" customWidth="1"/>
    <col min="2" max="2" width="44.28515625" style="42" bestFit="1" customWidth="1"/>
    <col min="3" max="3" width="2.85546875" style="42" customWidth="1"/>
    <col min="4" max="4" width="10.7109375" style="42" customWidth="1"/>
    <col min="5" max="5" width="2.85546875" style="2" customWidth="1"/>
    <col min="6" max="8" width="10.7109375" style="42" hidden="1" customWidth="1"/>
    <col min="9" max="9" width="10.7109375" style="42" customWidth="1"/>
    <col min="10" max="12" width="10.7109375" style="42" hidden="1" customWidth="1"/>
    <col min="13" max="13" width="10.7109375" style="42" customWidth="1"/>
    <col min="14" max="16" width="10.7109375" style="42" hidden="1" customWidth="1"/>
    <col min="17" max="17" width="10.7109375" style="42" customWidth="1"/>
    <col min="18" max="20" width="10.7109375" style="42" hidden="1" customWidth="1"/>
    <col min="21" max="21" width="10.7109375" style="42" customWidth="1"/>
    <col min="22" max="22" width="2.7109375" style="42" customWidth="1"/>
    <col min="23" max="23" width="9.7109375" style="42" bestFit="1" customWidth="1"/>
    <col min="24" max="24" width="11" style="42" bestFit="1" customWidth="1"/>
    <col min="25" max="25" width="11.5703125" style="42" bestFit="1" customWidth="1"/>
    <col min="26" max="26" width="1.85546875" style="42" customWidth="1"/>
    <col min="27" max="16384" width="9.140625" style="42"/>
  </cols>
  <sheetData>
    <row r="1" spans="1:29" ht="12.75" customHeight="1" x14ac:dyDescent="0.2">
      <c r="A1" s="61" t="str">
        <f>'Cover Sheet'!A2</f>
        <v>DC Preparatory Academy</v>
      </c>
    </row>
    <row r="2" spans="1:29" x14ac:dyDescent="0.2">
      <c r="A2" s="42" t="str">
        <f>'Cover Sheet'!A8&amp;" "&amp;'Cover Sheet'!$A$9&amp;" Financials"</f>
        <v>SY18-19 Annual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4"/>
    </row>
    <row r="3" spans="1:29" x14ac:dyDescent="0.2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9" x14ac:dyDescent="0.2">
      <c r="A4" s="2"/>
      <c r="B4" s="2"/>
      <c r="C4" s="44"/>
      <c r="D4" s="48" t="s">
        <v>147</v>
      </c>
      <c r="E4" s="49"/>
      <c r="F4" s="48" t="s">
        <v>135</v>
      </c>
      <c r="G4" s="48" t="s">
        <v>136</v>
      </c>
      <c r="H4" s="48" t="s">
        <v>137</v>
      </c>
      <c r="I4" s="48" t="s">
        <v>82</v>
      </c>
      <c r="J4" s="48" t="s">
        <v>138</v>
      </c>
      <c r="K4" s="48" t="s">
        <v>139</v>
      </c>
      <c r="L4" s="48" t="s">
        <v>140</v>
      </c>
      <c r="M4" s="48" t="s">
        <v>83</v>
      </c>
      <c r="N4" s="48" t="s">
        <v>141</v>
      </c>
      <c r="O4" s="48" t="s">
        <v>142</v>
      </c>
      <c r="P4" s="48" t="s">
        <v>143</v>
      </c>
      <c r="Q4" s="48" t="s">
        <v>84</v>
      </c>
      <c r="R4" s="48" t="s">
        <v>144</v>
      </c>
      <c r="S4" s="48" t="s">
        <v>145</v>
      </c>
      <c r="T4" s="48" t="s">
        <v>146</v>
      </c>
      <c r="U4" s="48" t="s">
        <v>85</v>
      </c>
      <c r="V4" s="44"/>
      <c r="W4" s="75"/>
      <c r="X4" s="76" t="s">
        <v>0</v>
      </c>
      <c r="Y4" s="75"/>
      <c r="AA4" s="61" t="s">
        <v>149</v>
      </c>
    </row>
    <row r="5" spans="1:29" ht="15.75" x14ac:dyDescent="0.2">
      <c r="B5" s="2"/>
      <c r="C5" s="44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4"/>
      <c r="W5" s="50" t="s">
        <v>1</v>
      </c>
      <c r="X5" s="50" t="s">
        <v>2</v>
      </c>
      <c r="Y5" s="50" t="s">
        <v>3</v>
      </c>
      <c r="AA5" s="42" t="s">
        <v>150</v>
      </c>
      <c r="AC5" s="110" t="s">
        <v>171</v>
      </c>
    </row>
    <row r="6" spans="1:29" x14ac:dyDescent="0.2">
      <c r="A6" s="52" t="s">
        <v>4</v>
      </c>
      <c r="B6" s="2"/>
      <c r="C6" s="44"/>
      <c r="V6" s="44"/>
      <c r="W6" s="51"/>
      <c r="X6" s="51"/>
      <c r="Y6" s="51"/>
    </row>
    <row r="7" spans="1:29" x14ac:dyDescent="0.2">
      <c r="A7" s="45"/>
      <c r="B7" s="45" t="s">
        <v>151</v>
      </c>
      <c r="C7" s="44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4"/>
      <c r="W7" s="54">
        <f>SUM(I7,M7,Q7,U7)</f>
        <v>0</v>
      </c>
      <c r="X7" s="54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23321196.120000001</v>
      </c>
      <c r="Y7" s="66">
        <f>W7-X7</f>
        <v>-23321196.120000001</v>
      </c>
      <c r="AA7" s="54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5830299.0300000003</v>
      </c>
    </row>
    <row r="8" spans="1:29" x14ac:dyDescent="0.2">
      <c r="A8" s="45"/>
      <c r="B8" s="45" t="s">
        <v>152</v>
      </c>
      <c r="C8" s="44"/>
      <c r="D8" s="104"/>
      <c r="E8" s="54"/>
      <c r="F8" s="104"/>
      <c r="G8" s="104"/>
      <c r="H8" s="104"/>
      <c r="I8" s="54">
        <f>SUM(F8:H8)</f>
        <v>0</v>
      </c>
      <c r="J8" s="104"/>
      <c r="K8" s="104"/>
      <c r="L8" s="104"/>
      <c r="M8" s="54">
        <f>SUM(J8:L8)</f>
        <v>0</v>
      </c>
      <c r="N8" s="104"/>
      <c r="O8" s="104"/>
      <c r="P8" s="104"/>
      <c r="Q8" s="54">
        <f>SUM(N8:P8)</f>
        <v>0</v>
      </c>
      <c r="R8" s="104"/>
      <c r="S8" s="104"/>
      <c r="T8" s="104"/>
      <c r="U8" s="54">
        <f>SUM(R8:T8)</f>
        <v>0</v>
      </c>
      <c r="V8" s="44"/>
      <c r="W8" s="54">
        <f>SUM(I8,M8,Q8,U8)</f>
        <v>0</v>
      </c>
      <c r="X8" s="54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6022966.8513289467</v>
      </c>
      <c r="Y8" s="66">
        <f>W8-X8</f>
        <v>-6022966.8513289467</v>
      </c>
      <c r="AA8" s="54"/>
    </row>
    <row r="9" spans="1:29" x14ac:dyDescent="0.2">
      <c r="A9" s="45"/>
      <c r="B9" s="45" t="s">
        <v>5</v>
      </c>
      <c r="C9" s="44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4"/>
      <c r="W9" s="54">
        <f t="shared" ref="W9:W15" si="4">SUM(I9,M9,Q9,U9)</f>
        <v>0</v>
      </c>
      <c r="X9" s="66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6352998.7271520011</v>
      </c>
      <c r="Y9" s="66">
        <f t="shared" ref="Y9:Y16" si="5">W9-X9</f>
        <v>-6352998.7271520011</v>
      </c>
    </row>
    <row r="10" spans="1:29" x14ac:dyDescent="0.2">
      <c r="A10" s="45"/>
      <c r="B10" s="45" t="s">
        <v>165</v>
      </c>
      <c r="C10" s="44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4"/>
      <c r="W10" s="54">
        <f t="shared" si="4"/>
        <v>0</v>
      </c>
      <c r="X10" s="66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1282558.610849638</v>
      </c>
      <c r="Y10" s="66">
        <f t="shared" si="5"/>
        <v>-1282558.610849638</v>
      </c>
      <c r="AC10" s="61" t="s">
        <v>174</v>
      </c>
    </row>
    <row r="11" spans="1:29" x14ac:dyDescent="0.2">
      <c r="A11" s="45"/>
      <c r="B11" s="45" t="s">
        <v>6</v>
      </c>
      <c r="C11" s="44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4"/>
      <c r="W11" s="54">
        <f t="shared" si="4"/>
        <v>0</v>
      </c>
      <c r="X11" s="66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1736745.4417399629</v>
      </c>
      <c r="Y11" s="66">
        <f t="shared" si="5"/>
        <v>-1736745.4417399629</v>
      </c>
      <c r="AC11" s="61" t="s">
        <v>175</v>
      </c>
    </row>
    <row r="12" spans="1:29" x14ac:dyDescent="0.2">
      <c r="A12" s="45"/>
      <c r="B12" s="45" t="s">
        <v>7</v>
      </c>
      <c r="C12" s="44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4"/>
      <c r="W12" s="54">
        <f t="shared" si="4"/>
        <v>0</v>
      </c>
      <c r="X12" s="66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3490000</v>
      </c>
      <c r="Y12" s="66">
        <f t="shared" si="5"/>
        <v>-3490000</v>
      </c>
    </row>
    <row r="13" spans="1:29" x14ac:dyDescent="0.2">
      <c r="A13" s="45"/>
      <c r="B13" s="45" t="s">
        <v>8</v>
      </c>
      <c r="C13" s="44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4"/>
      <c r="W13" s="54">
        <f t="shared" si="4"/>
        <v>0</v>
      </c>
      <c r="X13" s="66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346078.60368318413</v>
      </c>
      <c r="Y13" s="66">
        <f t="shared" si="5"/>
        <v>-346078.60368318413</v>
      </c>
    </row>
    <row r="14" spans="1:29" x14ac:dyDescent="0.2">
      <c r="A14" s="45"/>
      <c r="B14" s="45" t="s">
        <v>153</v>
      </c>
      <c r="C14" s="44"/>
      <c r="D14" s="104"/>
      <c r="E14" s="54"/>
      <c r="F14" s="104"/>
      <c r="G14" s="104"/>
      <c r="H14" s="104"/>
      <c r="I14" s="54">
        <f t="shared" si="0"/>
        <v>0</v>
      </c>
      <c r="J14" s="104"/>
      <c r="K14" s="104"/>
      <c r="L14" s="104"/>
      <c r="M14" s="54">
        <f t="shared" si="1"/>
        <v>0</v>
      </c>
      <c r="N14" s="104"/>
      <c r="O14" s="104"/>
      <c r="P14" s="104"/>
      <c r="Q14" s="54">
        <f t="shared" si="2"/>
        <v>0</v>
      </c>
      <c r="R14" s="104"/>
      <c r="S14" s="104"/>
      <c r="T14" s="104"/>
      <c r="U14" s="54">
        <f t="shared" si="3"/>
        <v>0</v>
      </c>
      <c r="V14" s="44"/>
      <c r="W14" s="54">
        <f t="shared" si="4"/>
        <v>0</v>
      </c>
      <c r="X14" s="66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15000</v>
      </c>
      <c r="Y14" s="66">
        <f t="shared" si="5"/>
        <v>-15000</v>
      </c>
    </row>
    <row r="15" spans="1:29" x14ac:dyDescent="0.2">
      <c r="A15" s="45"/>
      <c r="B15" s="45" t="s">
        <v>9</v>
      </c>
      <c r="C15" s="44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4"/>
      <c r="W15" s="54">
        <f t="shared" si="4"/>
        <v>0</v>
      </c>
      <c r="X15" s="66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37086.938645601083</v>
      </c>
      <c r="Y15" s="66">
        <f t="shared" si="5"/>
        <v>-37086.938645601083</v>
      </c>
    </row>
    <row r="16" spans="1:29" x14ac:dyDescent="0.2">
      <c r="A16" s="45"/>
      <c r="B16" s="55" t="s">
        <v>10</v>
      </c>
      <c r="C16" s="44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4"/>
      <c r="W16" s="56">
        <f>SUM(W7:W15)</f>
        <v>0</v>
      </c>
      <c r="X16" s="56">
        <f>SUM(X7:X15)</f>
        <v>42604631.293399334</v>
      </c>
      <c r="Y16" s="56">
        <f t="shared" si="5"/>
        <v>-42604631.293399334</v>
      </c>
    </row>
    <row r="17" spans="1:25" x14ac:dyDescent="0.2">
      <c r="A17" s="45"/>
      <c r="B17" s="58"/>
      <c r="C17" s="44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4"/>
      <c r="W17" s="59"/>
      <c r="X17" s="59"/>
      <c r="Y17" s="59"/>
    </row>
    <row r="18" spans="1:25" x14ac:dyDescent="0.2">
      <c r="A18" s="61" t="s">
        <v>157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4"/>
      <c r="W18" s="62"/>
      <c r="X18" s="62"/>
      <c r="Y18" s="62"/>
    </row>
    <row r="19" spans="1:25" ht="13.5" x14ac:dyDescent="0.25">
      <c r="A19" s="63" t="s">
        <v>11</v>
      </c>
      <c r="B19" s="2"/>
      <c r="C19" s="44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4"/>
      <c r="W19" s="2"/>
      <c r="X19" s="2"/>
      <c r="Y19" s="2"/>
    </row>
    <row r="20" spans="1:25" x14ac:dyDescent="0.2">
      <c r="A20" s="45"/>
      <c r="B20" s="2" t="s">
        <v>12</v>
      </c>
      <c r="C20" s="44"/>
      <c r="D20" s="64"/>
      <c r="E20" s="65"/>
      <c r="F20" s="64"/>
      <c r="G20" s="64"/>
      <c r="H20" s="64"/>
      <c r="I20" s="66">
        <f t="shared" ref="I20:I27" si="6">SUM(F20:H20)</f>
        <v>0</v>
      </c>
      <c r="J20" s="64"/>
      <c r="K20" s="64"/>
      <c r="L20" s="64"/>
      <c r="M20" s="66">
        <f t="shared" ref="M20:M27" si="7">SUM(J20:L20)</f>
        <v>0</v>
      </c>
      <c r="N20" s="64"/>
      <c r="O20" s="64"/>
      <c r="P20" s="64"/>
      <c r="Q20" s="66">
        <f t="shared" ref="Q20:Q27" si="8">SUM(N20:P20)</f>
        <v>0</v>
      </c>
      <c r="R20" s="64"/>
      <c r="S20" s="64"/>
      <c r="T20" s="64"/>
      <c r="U20" s="66">
        <f t="shared" ref="U20:U27" si="9">SUM(R20:T20)</f>
        <v>0</v>
      </c>
      <c r="V20" s="44"/>
      <c r="W20" s="54">
        <f t="shared" ref="W20:W26" si="10">SUM(I20,M20,Q20,U20)</f>
        <v>0</v>
      </c>
      <c r="X20" s="66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2716592.2792656654</v>
      </c>
      <c r="Y20" s="66">
        <f>X20-W20</f>
        <v>2716592.2792656654</v>
      </c>
    </row>
    <row r="21" spans="1:25" x14ac:dyDescent="0.2">
      <c r="A21" s="45"/>
      <c r="B21" s="2" t="s">
        <v>13</v>
      </c>
      <c r="C21" s="44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4"/>
      <c r="W21" s="54">
        <f t="shared" si="10"/>
        <v>0</v>
      </c>
      <c r="X21" s="66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11376518.28935097</v>
      </c>
      <c r="Y21" s="66">
        <f t="shared" ref="Y21:Y26" si="11">X21-W21</f>
        <v>11376518.28935097</v>
      </c>
    </row>
    <row r="22" spans="1:25" x14ac:dyDescent="0.2">
      <c r="A22" s="45"/>
      <c r="B22" s="2" t="s">
        <v>14</v>
      </c>
      <c r="C22" s="44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4"/>
      <c r="W22" s="54">
        <f t="shared" si="10"/>
        <v>0</v>
      </c>
      <c r="X22" s="66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2990769.4918718152</v>
      </c>
      <c r="Y22" s="66">
        <f t="shared" si="11"/>
        <v>2990769.4918718152</v>
      </c>
    </row>
    <row r="23" spans="1:25" x14ac:dyDescent="0.2">
      <c r="A23" s="45"/>
      <c r="B23" s="2" t="s">
        <v>15</v>
      </c>
      <c r="C23" s="44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4"/>
      <c r="W23" s="54">
        <f t="shared" si="10"/>
        <v>0</v>
      </c>
      <c r="X23" s="66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0</v>
      </c>
      <c r="Y23" s="66">
        <f t="shared" si="11"/>
        <v>0</v>
      </c>
    </row>
    <row r="24" spans="1:25" x14ac:dyDescent="0.2">
      <c r="A24" s="45"/>
      <c r="B24" s="2" t="s">
        <v>16</v>
      </c>
      <c r="C24" s="44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4"/>
      <c r="W24" s="54">
        <f t="shared" si="10"/>
        <v>0</v>
      </c>
      <c r="X24" s="66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1601677.574924683</v>
      </c>
      <c r="Y24" s="66">
        <f t="shared" si="11"/>
        <v>1601677.574924683</v>
      </c>
    </row>
    <row r="25" spans="1:25" x14ac:dyDescent="0.2">
      <c r="A25" s="45"/>
      <c r="B25" s="2" t="s">
        <v>166</v>
      </c>
      <c r="C25" s="44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4"/>
      <c r="W25" s="54">
        <f t="shared" si="10"/>
        <v>0</v>
      </c>
      <c r="X25" s="66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6087853.2288925741</v>
      </c>
      <c r="Y25" s="66">
        <f t="shared" si="11"/>
        <v>6087853.2288925741</v>
      </c>
    </row>
    <row r="26" spans="1:25" x14ac:dyDescent="0.2">
      <c r="A26" s="45"/>
      <c r="B26" s="105" t="s">
        <v>167</v>
      </c>
      <c r="C26" s="44"/>
      <c r="D26" s="64"/>
      <c r="E26" s="65"/>
      <c r="F26" s="64"/>
      <c r="G26" s="64"/>
      <c r="H26" s="64"/>
      <c r="I26" s="106">
        <f t="shared" si="6"/>
        <v>0</v>
      </c>
      <c r="J26" s="103"/>
      <c r="K26" s="103"/>
      <c r="L26" s="103"/>
      <c r="M26" s="107">
        <f t="shared" si="7"/>
        <v>0</v>
      </c>
      <c r="N26" s="103"/>
      <c r="O26" s="103"/>
      <c r="P26" s="103"/>
      <c r="Q26" s="107">
        <f t="shared" si="8"/>
        <v>0</v>
      </c>
      <c r="R26" s="103"/>
      <c r="S26" s="103"/>
      <c r="T26" s="103"/>
      <c r="U26" s="107">
        <f t="shared" si="9"/>
        <v>0</v>
      </c>
      <c r="V26" s="108"/>
      <c r="W26" s="109">
        <f t="shared" si="10"/>
        <v>0</v>
      </c>
      <c r="X26" s="10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4709072.8849879839</v>
      </c>
      <c r="Y26" s="107">
        <f t="shared" si="11"/>
        <v>4709072.8849879839</v>
      </c>
    </row>
    <row r="27" spans="1:25" x14ac:dyDescent="0.2">
      <c r="A27" s="2"/>
      <c r="B27" s="55" t="s">
        <v>17</v>
      </c>
      <c r="C27" s="44"/>
      <c r="D27" s="56">
        <f>SUM(D20:D26)</f>
        <v>0</v>
      </c>
      <c r="E27" s="57"/>
      <c r="F27" s="56">
        <f>SUM(F20:F26)</f>
        <v>0</v>
      </c>
      <c r="G27" s="56">
        <f>SUM(G20:G26)</f>
        <v>0</v>
      </c>
      <c r="H27" s="56">
        <f>SUM(H20:H26)</f>
        <v>0</v>
      </c>
      <c r="I27" s="56">
        <f t="shared" si="6"/>
        <v>0</v>
      </c>
      <c r="J27" s="56">
        <f>SUM(J20:J26)</f>
        <v>0</v>
      </c>
      <c r="K27" s="56">
        <f>SUM(K20:K26)</f>
        <v>0</v>
      </c>
      <c r="L27" s="56">
        <f>SUM(L20:L26)</f>
        <v>0</v>
      </c>
      <c r="M27" s="56">
        <f t="shared" si="7"/>
        <v>0</v>
      </c>
      <c r="N27" s="56">
        <f>SUM(N20:N26)</f>
        <v>0</v>
      </c>
      <c r="O27" s="56">
        <f>SUM(O20:O26)</f>
        <v>0</v>
      </c>
      <c r="P27" s="56">
        <f>SUM(P20:P26)</f>
        <v>0</v>
      </c>
      <c r="Q27" s="56">
        <f t="shared" si="8"/>
        <v>0</v>
      </c>
      <c r="R27" s="56">
        <f>SUM(R20:R26)</f>
        <v>0</v>
      </c>
      <c r="S27" s="56">
        <f>SUM(S20:S26)</f>
        <v>0</v>
      </c>
      <c r="T27" s="56">
        <f>SUM(T20:T26)</f>
        <v>0</v>
      </c>
      <c r="U27" s="56">
        <f t="shared" si="9"/>
        <v>0</v>
      </c>
      <c r="V27" s="44"/>
      <c r="W27" s="56">
        <f>SUM(W20:W26)</f>
        <v>0</v>
      </c>
      <c r="X27" s="56">
        <f>SUM(X20:X26)</f>
        <v>29482483.749293689</v>
      </c>
      <c r="Y27" s="56">
        <f>X27-W27</f>
        <v>29482483.749293689</v>
      </c>
    </row>
    <row r="28" spans="1:25" x14ac:dyDescent="0.2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44"/>
      <c r="W28" s="60"/>
      <c r="X28" s="60"/>
      <c r="Y28" s="60"/>
    </row>
    <row r="29" spans="1:25" ht="13.5" x14ac:dyDescent="0.25">
      <c r="A29" s="63" t="s">
        <v>18</v>
      </c>
      <c r="B29" s="2"/>
      <c r="C29" s="44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4"/>
      <c r="W29" s="2"/>
      <c r="X29" s="2"/>
      <c r="Y29" s="2"/>
    </row>
    <row r="30" spans="1:25" x14ac:dyDescent="0.2">
      <c r="A30" s="45"/>
      <c r="B30" s="2" t="s">
        <v>168</v>
      </c>
      <c r="C30" s="44"/>
      <c r="D30" s="64"/>
      <c r="E30" s="65"/>
      <c r="F30" s="64"/>
      <c r="G30" s="64"/>
      <c r="H30" s="64"/>
      <c r="I30" s="66">
        <f t="shared" ref="I30:I35" si="12">SUM(F30:H30)</f>
        <v>0</v>
      </c>
      <c r="J30" s="64"/>
      <c r="K30" s="64"/>
      <c r="L30" s="64"/>
      <c r="M30" s="66">
        <f t="shared" ref="M30:M35" si="13">SUM(J30:L30)</f>
        <v>0</v>
      </c>
      <c r="N30" s="64"/>
      <c r="O30" s="64"/>
      <c r="P30" s="64"/>
      <c r="Q30" s="66">
        <f t="shared" ref="Q30:Q35" si="14">SUM(N30:P30)</f>
        <v>0</v>
      </c>
      <c r="R30" s="64"/>
      <c r="S30" s="64"/>
      <c r="T30" s="64"/>
      <c r="U30" s="66">
        <f t="shared" ref="U30:U35" si="15">SUM(R30:T30)</f>
        <v>0</v>
      </c>
      <c r="V30" s="44"/>
      <c r="W30" s="54">
        <f t="shared" ref="W30:W34" si="16">SUM(I30,M30,Q30,U30)</f>
        <v>0</v>
      </c>
      <c r="X30" s="66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620500</v>
      </c>
      <c r="Y30" s="66">
        <f t="shared" ref="Y30:Y34" si="17">X30-W30</f>
        <v>620500</v>
      </c>
    </row>
    <row r="31" spans="1:25" x14ac:dyDescent="0.2">
      <c r="A31" s="45"/>
      <c r="B31" s="2" t="s">
        <v>169</v>
      </c>
      <c r="C31" s="44"/>
      <c r="D31" s="64"/>
      <c r="E31" s="65"/>
      <c r="F31" s="64"/>
      <c r="G31" s="64"/>
      <c r="H31" s="64"/>
      <c r="I31" s="66">
        <f t="shared" si="12"/>
        <v>0</v>
      </c>
      <c r="J31" s="64"/>
      <c r="K31" s="64"/>
      <c r="L31" s="64"/>
      <c r="M31" s="66">
        <f t="shared" si="13"/>
        <v>0</v>
      </c>
      <c r="N31" s="64"/>
      <c r="O31" s="64"/>
      <c r="P31" s="64"/>
      <c r="Q31" s="66">
        <f t="shared" si="14"/>
        <v>0</v>
      </c>
      <c r="R31" s="64"/>
      <c r="S31" s="64"/>
      <c r="T31" s="64"/>
      <c r="U31" s="66">
        <f t="shared" si="15"/>
        <v>0</v>
      </c>
      <c r="V31" s="44"/>
      <c r="W31" s="54">
        <f t="shared" si="16"/>
        <v>0</v>
      </c>
      <c r="X31" s="66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204583.18328574108</v>
      </c>
      <c r="Y31" s="66">
        <f t="shared" si="17"/>
        <v>204583.18328574108</v>
      </c>
    </row>
    <row r="32" spans="1:25" x14ac:dyDescent="0.2">
      <c r="A32" s="45"/>
      <c r="B32" s="2" t="s">
        <v>19</v>
      </c>
      <c r="C32" s="44"/>
      <c r="D32" s="64"/>
      <c r="E32" s="65"/>
      <c r="F32" s="64"/>
      <c r="G32" s="64"/>
      <c r="H32" s="64"/>
      <c r="I32" s="66">
        <f t="shared" si="12"/>
        <v>0</v>
      </c>
      <c r="J32" s="64"/>
      <c r="K32" s="64"/>
      <c r="L32" s="64"/>
      <c r="M32" s="66">
        <f t="shared" si="13"/>
        <v>0</v>
      </c>
      <c r="N32" s="64"/>
      <c r="O32" s="64"/>
      <c r="P32" s="64"/>
      <c r="Q32" s="66">
        <f t="shared" si="14"/>
        <v>0</v>
      </c>
      <c r="R32" s="64"/>
      <c r="S32" s="64"/>
      <c r="T32" s="64"/>
      <c r="U32" s="66">
        <f t="shared" si="15"/>
        <v>0</v>
      </c>
      <c r="V32" s="44"/>
      <c r="W32" s="54">
        <f t="shared" si="16"/>
        <v>0</v>
      </c>
      <c r="X32" s="66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574753.23936015333</v>
      </c>
      <c r="Y32" s="66">
        <f t="shared" si="17"/>
        <v>574753.23936015333</v>
      </c>
    </row>
    <row r="33" spans="1:29" x14ac:dyDescent="0.2">
      <c r="A33" s="45"/>
      <c r="B33" s="45" t="s">
        <v>32</v>
      </c>
      <c r="C33" s="44"/>
      <c r="D33" s="64"/>
      <c r="E33" s="65"/>
      <c r="F33" s="64"/>
      <c r="G33" s="64"/>
      <c r="H33" s="64"/>
      <c r="I33" s="66">
        <f>SUM(F33:H33)</f>
        <v>0</v>
      </c>
      <c r="J33" s="64"/>
      <c r="K33" s="64"/>
      <c r="L33" s="64"/>
      <c r="M33" s="66">
        <f>SUM(J33:L33)</f>
        <v>0</v>
      </c>
      <c r="N33" s="64"/>
      <c r="O33" s="64"/>
      <c r="P33" s="64"/>
      <c r="Q33" s="66">
        <f>SUM(N33:P33)</f>
        <v>0</v>
      </c>
      <c r="R33" s="64"/>
      <c r="S33" s="64"/>
      <c r="T33" s="64"/>
      <c r="U33" s="66">
        <f>SUM(R33:T33)</f>
        <v>0</v>
      </c>
      <c r="V33" s="44"/>
      <c r="W33" s="54">
        <f>SUM(I33,M33,Q33,U33)</f>
        <v>0</v>
      </c>
      <c r="X33" s="66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1174985.2423241795</v>
      </c>
      <c r="Y33" s="66">
        <f>X33-W33</f>
        <v>1174985.2423241795</v>
      </c>
    </row>
    <row r="34" spans="1:29" x14ac:dyDescent="0.2">
      <c r="A34" s="45"/>
      <c r="B34" s="2" t="s">
        <v>170</v>
      </c>
      <c r="C34" s="44"/>
      <c r="D34" s="64"/>
      <c r="E34" s="65"/>
      <c r="F34" s="64"/>
      <c r="G34" s="64"/>
      <c r="H34" s="64"/>
      <c r="I34" s="66">
        <f t="shared" si="12"/>
        <v>0</v>
      </c>
      <c r="J34" s="64"/>
      <c r="K34" s="64"/>
      <c r="L34" s="64"/>
      <c r="M34" s="66">
        <f t="shared" si="13"/>
        <v>0</v>
      </c>
      <c r="N34" s="64"/>
      <c r="O34" s="64"/>
      <c r="P34" s="64"/>
      <c r="Q34" s="66">
        <f t="shared" si="14"/>
        <v>0</v>
      </c>
      <c r="R34" s="64"/>
      <c r="S34" s="64"/>
      <c r="T34" s="64"/>
      <c r="U34" s="66">
        <f t="shared" si="15"/>
        <v>0</v>
      </c>
      <c r="V34" s="44"/>
      <c r="W34" s="54">
        <f t="shared" si="16"/>
        <v>0</v>
      </c>
      <c r="X34" s="66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207094.80730443829</v>
      </c>
      <c r="Y34" s="66">
        <f t="shared" si="17"/>
        <v>207094.80730443829</v>
      </c>
    </row>
    <row r="35" spans="1:29" x14ac:dyDescent="0.2">
      <c r="A35" s="2"/>
      <c r="B35" s="55" t="s">
        <v>20</v>
      </c>
      <c r="C35" s="44"/>
      <c r="D35" s="56">
        <f>SUM(D30:D34)</f>
        <v>0</v>
      </c>
      <c r="E35" s="57"/>
      <c r="F35" s="56">
        <f>SUM(F30:F34)</f>
        <v>0</v>
      </c>
      <c r="G35" s="56">
        <f>SUM(G30:G34)</f>
        <v>0</v>
      </c>
      <c r="H35" s="56">
        <f>SUM(H30:H34)</f>
        <v>0</v>
      </c>
      <c r="I35" s="56">
        <f t="shared" si="12"/>
        <v>0</v>
      </c>
      <c r="J35" s="56">
        <f>SUM(J30:J34)</f>
        <v>0</v>
      </c>
      <c r="K35" s="56">
        <f>SUM(K30:K34)</f>
        <v>0</v>
      </c>
      <c r="L35" s="56">
        <f>SUM(L30:L34)</f>
        <v>0</v>
      </c>
      <c r="M35" s="56">
        <f t="shared" si="13"/>
        <v>0</v>
      </c>
      <c r="N35" s="56">
        <f>SUM(N30:N34)</f>
        <v>0</v>
      </c>
      <c r="O35" s="56">
        <f>SUM(O30:O34)</f>
        <v>0</v>
      </c>
      <c r="P35" s="56">
        <f>SUM(P30:P34)</f>
        <v>0</v>
      </c>
      <c r="Q35" s="56">
        <f t="shared" si="14"/>
        <v>0</v>
      </c>
      <c r="R35" s="56">
        <f>SUM(R30:R34)</f>
        <v>0</v>
      </c>
      <c r="S35" s="56">
        <f>SUM(S30:S34)</f>
        <v>0</v>
      </c>
      <c r="T35" s="56">
        <f>SUM(T30:T34)</f>
        <v>0</v>
      </c>
      <c r="U35" s="56">
        <f t="shared" si="15"/>
        <v>0</v>
      </c>
      <c r="V35" s="44"/>
      <c r="W35" s="56">
        <f>SUM(W30:W34)</f>
        <v>0</v>
      </c>
      <c r="X35" s="56">
        <f>SUM(X30:X34)</f>
        <v>2781916.4722745121</v>
      </c>
      <c r="Y35" s="56">
        <f>X35-W35</f>
        <v>2781916.4722745121</v>
      </c>
      <c r="Z35" s="46"/>
    </row>
    <row r="36" spans="1:29" x14ac:dyDescent="0.2">
      <c r="A36" s="52"/>
      <c r="B36" s="52"/>
      <c r="C36" s="44"/>
      <c r="D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4"/>
      <c r="W36" s="45"/>
      <c r="X36" s="45"/>
      <c r="Y36" s="45"/>
    </row>
    <row r="37" spans="1:29" ht="13.5" x14ac:dyDescent="0.25">
      <c r="A37" s="67" t="s">
        <v>21</v>
      </c>
      <c r="B37" s="45"/>
      <c r="C37" s="4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44"/>
      <c r="W37" s="66"/>
      <c r="X37" s="66"/>
      <c r="Y37" s="66"/>
    </row>
    <row r="38" spans="1:29" x14ac:dyDescent="0.2">
      <c r="A38" s="45"/>
      <c r="B38" s="45" t="s">
        <v>22</v>
      </c>
      <c r="C38" s="44"/>
      <c r="D38" s="64"/>
      <c r="E38" s="65"/>
      <c r="F38" s="64"/>
      <c r="G38" s="64"/>
      <c r="H38" s="64"/>
      <c r="I38" s="66">
        <f t="shared" ref="I38:I40" si="18">SUM(F38:H38)</f>
        <v>0</v>
      </c>
      <c r="J38" s="64"/>
      <c r="K38" s="64"/>
      <c r="L38" s="64"/>
      <c r="M38" s="66">
        <f t="shared" ref="M38:M44" si="19">SUM(J38:L38)</f>
        <v>0</v>
      </c>
      <c r="N38" s="64"/>
      <c r="O38" s="64"/>
      <c r="P38" s="64"/>
      <c r="Q38" s="66">
        <f t="shared" ref="Q38:Q44" si="20">SUM(N38:P38)</f>
        <v>0</v>
      </c>
      <c r="R38" s="64"/>
      <c r="S38" s="64"/>
      <c r="T38" s="64"/>
      <c r="U38" s="66">
        <f t="shared" ref="U38:U44" si="21">SUM(R38:T38)</f>
        <v>0</v>
      </c>
      <c r="V38" s="44"/>
      <c r="W38" s="54">
        <f t="shared" ref="W38:W43" si="22">SUM(I38,M38,Q38,U38)</f>
        <v>0</v>
      </c>
      <c r="X38" s="66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106350</v>
      </c>
      <c r="Y38" s="66">
        <f t="shared" ref="Y38:Y44" si="23">X38-W38</f>
        <v>106350</v>
      </c>
    </row>
    <row r="39" spans="1:29" x14ac:dyDescent="0.2">
      <c r="A39" s="45"/>
      <c r="B39" s="45" t="s">
        <v>154</v>
      </c>
      <c r="C39" s="44"/>
      <c r="D39" s="103"/>
      <c r="E39" s="65"/>
      <c r="F39" s="103"/>
      <c r="G39" s="103"/>
      <c r="H39" s="103"/>
      <c r="I39" s="66">
        <f t="shared" si="18"/>
        <v>0</v>
      </c>
      <c r="J39" s="103"/>
      <c r="K39" s="103"/>
      <c r="L39" s="103"/>
      <c r="M39" s="66">
        <f t="shared" si="19"/>
        <v>0</v>
      </c>
      <c r="N39" s="103"/>
      <c r="O39" s="103"/>
      <c r="P39" s="103"/>
      <c r="Q39" s="66">
        <f t="shared" si="20"/>
        <v>0</v>
      </c>
      <c r="R39" s="103"/>
      <c r="S39" s="103"/>
      <c r="T39" s="103"/>
      <c r="U39" s="66">
        <f t="shared" si="21"/>
        <v>0</v>
      </c>
      <c r="V39" s="44"/>
      <c r="W39" s="54">
        <f t="shared" si="22"/>
        <v>0</v>
      </c>
      <c r="X39" s="66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2133262.4335453254</v>
      </c>
      <c r="Y39" s="66">
        <f t="shared" si="23"/>
        <v>2133262.4335453254</v>
      </c>
      <c r="AC39" s="61" t="s">
        <v>177</v>
      </c>
    </row>
    <row r="40" spans="1:29" x14ac:dyDescent="0.2">
      <c r="A40" s="45"/>
      <c r="B40" s="45" t="s">
        <v>155</v>
      </c>
      <c r="C40" s="44"/>
      <c r="D40" s="103"/>
      <c r="E40" s="65"/>
      <c r="F40" s="103"/>
      <c r="G40" s="103"/>
      <c r="H40" s="103"/>
      <c r="I40" s="66">
        <f t="shared" si="18"/>
        <v>0</v>
      </c>
      <c r="J40" s="103"/>
      <c r="K40" s="103"/>
      <c r="L40" s="103"/>
      <c r="M40" s="66">
        <f t="shared" si="19"/>
        <v>0</v>
      </c>
      <c r="N40" s="103"/>
      <c r="O40" s="103"/>
      <c r="P40" s="103"/>
      <c r="Q40" s="66">
        <f t="shared" si="20"/>
        <v>0</v>
      </c>
      <c r="R40" s="103"/>
      <c r="S40" s="103"/>
      <c r="T40" s="103"/>
      <c r="U40" s="66">
        <f t="shared" si="21"/>
        <v>0</v>
      </c>
      <c r="V40" s="44"/>
      <c r="W40" s="54">
        <f t="shared" si="22"/>
        <v>0</v>
      </c>
      <c r="X40" s="66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2539977.1061658333</v>
      </c>
      <c r="Y40" s="66">
        <f t="shared" si="23"/>
        <v>2539977.1061658333</v>
      </c>
      <c r="AC40" s="61" t="s">
        <v>178</v>
      </c>
    </row>
    <row r="41" spans="1:29" x14ac:dyDescent="0.2">
      <c r="A41" s="45"/>
      <c r="B41" s="45" t="s">
        <v>23</v>
      </c>
      <c r="C41" s="44"/>
      <c r="D41" s="64"/>
      <c r="E41" s="65"/>
      <c r="F41" s="64"/>
      <c r="G41" s="64"/>
      <c r="H41" s="64"/>
      <c r="I41" s="66">
        <f t="shared" ref="I41:I44" si="24">SUM(F41:H41)</f>
        <v>0</v>
      </c>
      <c r="J41" s="64"/>
      <c r="K41" s="64"/>
      <c r="L41" s="64"/>
      <c r="M41" s="66">
        <f t="shared" si="19"/>
        <v>0</v>
      </c>
      <c r="N41" s="64"/>
      <c r="O41" s="64"/>
      <c r="P41" s="64"/>
      <c r="Q41" s="66">
        <f t="shared" si="20"/>
        <v>0</v>
      </c>
      <c r="R41" s="64"/>
      <c r="S41" s="64"/>
      <c r="T41" s="64"/>
      <c r="U41" s="66">
        <f t="shared" si="21"/>
        <v>0</v>
      </c>
      <c r="V41" s="44"/>
      <c r="W41" s="54">
        <f t="shared" si="22"/>
        <v>0</v>
      </c>
      <c r="X41" s="66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193463.31603400002</v>
      </c>
      <c r="Y41" s="66">
        <f t="shared" si="23"/>
        <v>193463.31603400002</v>
      </c>
    </row>
    <row r="42" spans="1:29" x14ac:dyDescent="0.2">
      <c r="A42" s="45"/>
      <c r="B42" s="45" t="s">
        <v>24</v>
      </c>
      <c r="C42" s="44"/>
      <c r="D42" s="64"/>
      <c r="E42" s="65"/>
      <c r="F42" s="64"/>
      <c r="G42" s="64"/>
      <c r="H42" s="64"/>
      <c r="I42" s="66">
        <f t="shared" si="24"/>
        <v>0</v>
      </c>
      <c r="J42" s="64"/>
      <c r="K42" s="64"/>
      <c r="L42" s="64"/>
      <c r="M42" s="66">
        <f t="shared" si="19"/>
        <v>0</v>
      </c>
      <c r="N42" s="64"/>
      <c r="O42" s="64"/>
      <c r="P42" s="64"/>
      <c r="Q42" s="66">
        <f t="shared" si="20"/>
        <v>0</v>
      </c>
      <c r="R42" s="64"/>
      <c r="S42" s="64"/>
      <c r="T42" s="64"/>
      <c r="U42" s="66">
        <f t="shared" si="21"/>
        <v>0</v>
      </c>
      <c r="V42" s="44"/>
      <c r="W42" s="54">
        <f t="shared" si="22"/>
        <v>0</v>
      </c>
      <c r="X42" s="66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995646.54105620412</v>
      </c>
      <c r="Y42" s="66">
        <f t="shared" si="23"/>
        <v>995646.54105620412</v>
      </c>
    </row>
    <row r="43" spans="1:29" x14ac:dyDescent="0.2">
      <c r="A43" s="45"/>
      <c r="B43" s="45" t="s">
        <v>156</v>
      </c>
      <c r="C43" s="44"/>
      <c r="D43" s="64"/>
      <c r="E43" s="65"/>
      <c r="F43" s="64"/>
      <c r="G43" s="64"/>
      <c r="H43" s="64"/>
      <c r="I43" s="66">
        <f t="shared" si="24"/>
        <v>0</v>
      </c>
      <c r="J43" s="64"/>
      <c r="K43" s="64"/>
      <c r="L43" s="64"/>
      <c r="M43" s="66">
        <f t="shared" si="19"/>
        <v>0</v>
      </c>
      <c r="N43" s="64"/>
      <c r="O43" s="64"/>
      <c r="P43" s="64"/>
      <c r="Q43" s="66">
        <f t="shared" si="20"/>
        <v>0</v>
      </c>
      <c r="R43" s="64"/>
      <c r="S43" s="64"/>
      <c r="T43" s="64"/>
      <c r="U43" s="66">
        <f t="shared" si="21"/>
        <v>0</v>
      </c>
      <c r="V43" s="44"/>
      <c r="W43" s="54">
        <f t="shared" si="22"/>
        <v>0</v>
      </c>
      <c r="X43" s="66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587062.83610876254</v>
      </c>
      <c r="Y43" s="66">
        <f t="shared" si="23"/>
        <v>587062.83610876254</v>
      </c>
    </row>
    <row r="44" spans="1:29" x14ac:dyDescent="0.2">
      <c r="A44" s="45"/>
      <c r="B44" s="55" t="s">
        <v>25</v>
      </c>
      <c r="C44" s="44"/>
      <c r="D44" s="56">
        <f>SUM(D38:D43)</f>
        <v>0</v>
      </c>
      <c r="E44" s="57"/>
      <c r="F44" s="56">
        <f>SUM(F38:F43)</f>
        <v>0</v>
      </c>
      <c r="G44" s="56">
        <f>SUM(G38:G43)</f>
        <v>0</v>
      </c>
      <c r="H44" s="56">
        <f>SUM(H38:H43)</f>
        <v>0</v>
      </c>
      <c r="I44" s="56">
        <f t="shared" si="24"/>
        <v>0</v>
      </c>
      <c r="J44" s="56">
        <f>SUM(J38:J43)</f>
        <v>0</v>
      </c>
      <c r="K44" s="56">
        <f>SUM(K38:K43)</f>
        <v>0</v>
      </c>
      <c r="L44" s="56">
        <f>SUM(L38:L43)</f>
        <v>0</v>
      </c>
      <c r="M44" s="56">
        <f t="shared" si="19"/>
        <v>0</v>
      </c>
      <c r="N44" s="56">
        <f>SUM(N38:N43)</f>
        <v>0</v>
      </c>
      <c r="O44" s="56">
        <f>SUM(O38:O43)</f>
        <v>0</v>
      </c>
      <c r="P44" s="56">
        <f>SUM(P38:P43)</f>
        <v>0</v>
      </c>
      <c r="Q44" s="56">
        <f t="shared" si="20"/>
        <v>0</v>
      </c>
      <c r="R44" s="56">
        <f>SUM(R38:R43)</f>
        <v>0</v>
      </c>
      <c r="S44" s="56">
        <f>SUM(S38:S43)</f>
        <v>0</v>
      </c>
      <c r="T44" s="56">
        <f>SUM(T38:T43)</f>
        <v>0</v>
      </c>
      <c r="U44" s="56">
        <f t="shared" si="21"/>
        <v>0</v>
      </c>
      <c r="V44" s="44"/>
      <c r="W44" s="56">
        <f>SUM(W38:W43)</f>
        <v>0</v>
      </c>
      <c r="X44" s="56">
        <f>SUM(X38:X43)</f>
        <v>6555762.2329101264</v>
      </c>
      <c r="Y44" s="56">
        <f t="shared" si="23"/>
        <v>6555762.2329101264</v>
      </c>
    </row>
    <row r="45" spans="1:29" x14ac:dyDescent="0.2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44"/>
      <c r="W45" s="60"/>
      <c r="X45" s="60"/>
      <c r="Y45" s="60"/>
    </row>
    <row r="46" spans="1:29" ht="13.5" x14ac:dyDescent="0.25">
      <c r="A46" s="67" t="s">
        <v>158</v>
      </c>
      <c r="B46" s="45"/>
      <c r="C46" s="44"/>
      <c r="D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4"/>
      <c r="W46" s="45"/>
      <c r="X46" s="45"/>
      <c r="Y46" s="45"/>
    </row>
    <row r="47" spans="1:29" x14ac:dyDescent="0.2">
      <c r="A47" s="45"/>
      <c r="B47" s="45" t="s">
        <v>26</v>
      </c>
      <c r="C47" s="44"/>
      <c r="D47" s="64"/>
      <c r="E47" s="65"/>
      <c r="F47" s="64"/>
      <c r="G47" s="64"/>
      <c r="H47" s="64"/>
      <c r="I47" s="66">
        <f t="shared" ref="I47" si="25">SUM(F47:H47)</f>
        <v>0</v>
      </c>
      <c r="J47" s="64"/>
      <c r="K47" s="64"/>
      <c r="L47" s="64"/>
      <c r="M47" s="66">
        <f t="shared" ref="M47:M59" si="26">SUM(J47:L47)</f>
        <v>0</v>
      </c>
      <c r="N47" s="64"/>
      <c r="O47" s="64"/>
      <c r="P47" s="64"/>
      <c r="Q47" s="66">
        <f t="shared" ref="Q47:Q59" si="27">SUM(N47:P47)</f>
        <v>0</v>
      </c>
      <c r="R47" s="64"/>
      <c r="S47" s="64"/>
      <c r="T47" s="64"/>
      <c r="U47" s="66">
        <f t="shared" ref="U47:U59" si="28">SUM(R47:T47)</f>
        <v>0</v>
      </c>
      <c r="V47" s="44"/>
      <c r="W47" s="54">
        <f t="shared" ref="W47:W58" si="29">SUM(I47,M47,Q47,U47)</f>
        <v>0</v>
      </c>
      <c r="X47" s="66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248803.17688101419</v>
      </c>
      <c r="Y47" s="66">
        <f t="shared" ref="Y47:Y59" si="30">X47-W47</f>
        <v>248803.17688101419</v>
      </c>
    </row>
    <row r="48" spans="1:29" x14ac:dyDescent="0.2">
      <c r="A48" s="45"/>
      <c r="B48" s="45" t="s">
        <v>27</v>
      </c>
      <c r="C48" s="44"/>
      <c r="D48" s="64"/>
      <c r="E48" s="65"/>
      <c r="F48" s="64"/>
      <c r="G48" s="64"/>
      <c r="H48" s="64"/>
      <c r="I48" s="66">
        <f t="shared" ref="I48:I59" si="31">SUM(F48:H48)</f>
        <v>0</v>
      </c>
      <c r="J48" s="64"/>
      <c r="K48" s="64"/>
      <c r="L48" s="64"/>
      <c r="M48" s="66">
        <f t="shared" si="26"/>
        <v>0</v>
      </c>
      <c r="N48" s="64"/>
      <c r="O48" s="64"/>
      <c r="P48" s="64"/>
      <c r="Q48" s="66">
        <f t="shared" si="27"/>
        <v>0</v>
      </c>
      <c r="R48" s="64"/>
      <c r="S48" s="64"/>
      <c r="T48" s="64"/>
      <c r="U48" s="66">
        <f t="shared" si="28"/>
        <v>0</v>
      </c>
      <c r="V48" s="44"/>
      <c r="W48" s="54">
        <f t="shared" si="29"/>
        <v>0</v>
      </c>
      <c r="X48" s="66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158912.49719736684</v>
      </c>
      <c r="Y48" s="66">
        <f t="shared" si="30"/>
        <v>158912.49719736684</v>
      </c>
    </row>
    <row r="49" spans="1:29" x14ac:dyDescent="0.2">
      <c r="A49" s="45"/>
      <c r="B49" s="45" t="s">
        <v>28</v>
      </c>
      <c r="C49" s="44"/>
      <c r="D49" s="64"/>
      <c r="E49" s="65"/>
      <c r="F49" s="64"/>
      <c r="G49" s="64"/>
      <c r="H49" s="64"/>
      <c r="I49" s="66">
        <f t="shared" si="31"/>
        <v>0</v>
      </c>
      <c r="J49" s="64"/>
      <c r="K49" s="64"/>
      <c r="L49" s="64"/>
      <c r="M49" s="66">
        <f t="shared" si="26"/>
        <v>0</v>
      </c>
      <c r="N49" s="64"/>
      <c r="O49" s="64"/>
      <c r="P49" s="64"/>
      <c r="Q49" s="66">
        <f t="shared" si="27"/>
        <v>0</v>
      </c>
      <c r="R49" s="64"/>
      <c r="S49" s="64"/>
      <c r="T49" s="64"/>
      <c r="U49" s="66">
        <f t="shared" si="28"/>
        <v>0</v>
      </c>
      <c r="V49" s="44"/>
      <c r="W49" s="54">
        <f t="shared" si="29"/>
        <v>0</v>
      </c>
      <c r="X49" s="66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120967.71588953708</v>
      </c>
      <c r="Y49" s="66">
        <f t="shared" si="30"/>
        <v>120967.71588953708</v>
      </c>
    </row>
    <row r="50" spans="1:29" x14ac:dyDescent="0.2">
      <c r="A50" s="45"/>
      <c r="B50" s="45" t="s">
        <v>29</v>
      </c>
      <c r="C50" s="44"/>
      <c r="D50" s="64"/>
      <c r="E50" s="65"/>
      <c r="F50" s="64"/>
      <c r="G50" s="64"/>
      <c r="H50" s="64"/>
      <c r="I50" s="66">
        <f t="shared" si="31"/>
        <v>0</v>
      </c>
      <c r="J50" s="64"/>
      <c r="K50" s="64"/>
      <c r="L50" s="64"/>
      <c r="M50" s="66">
        <f t="shared" si="26"/>
        <v>0</v>
      </c>
      <c r="N50" s="64"/>
      <c r="O50" s="64"/>
      <c r="P50" s="64"/>
      <c r="Q50" s="66">
        <f t="shared" si="27"/>
        <v>0</v>
      </c>
      <c r="R50" s="64"/>
      <c r="S50" s="64"/>
      <c r="T50" s="64"/>
      <c r="U50" s="66">
        <f t="shared" si="28"/>
        <v>0</v>
      </c>
      <c r="V50" s="44"/>
      <c r="W50" s="54">
        <f t="shared" si="29"/>
        <v>0</v>
      </c>
      <c r="X50" s="66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538609.44880800392</v>
      </c>
      <c r="Y50" s="66">
        <f t="shared" si="30"/>
        <v>538609.44880800392</v>
      </c>
    </row>
    <row r="51" spans="1:29" x14ac:dyDescent="0.2">
      <c r="A51" s="45"/>
      <c r="B51" s="45" t="s">
        <v>30</v>
      </c>
      <c r="C51" s="44"/>
      <c r="D51" s="64"/>
      <c r="E51" s="65"/>
      <c r="F51" s="64"/>
      <c r="G51" s="64"/>
      <c r="H51" s="64"/>
      <c r="I51" s="66">
        <f t="shared" si="31"/>
        <v>0</v>
      </c>
      <c r="J51" s="64"/>
      <c r="K51" s="64"/>
      <c r="L51" s="64"/>
      <c r="M51" s="66">
        <f t="shared" si="26"/>
        <v>0</v>
      </c>
      <c r="N51" s="64"/>
      <c r="O51" s="64"/>
      <c r="P51" s="64"/>
      <c r="Q51" s="66">
        <f t="shared" si="27"/>
        <v>0</v>
      </c>
      <c r="R51" s="64"/>
      <c r="S51" s="64"/>
      <c r="T51" s="64"/>
      <c r="U51" s="66">
        <f t="shared" si="28"/>
        <v>0</v>
      </c>
      <c r="V51" s="44"/>
      <c r="W51" s="54">
        <f t="shared" si="29"/>
        <v>0</v>
      </c>
      <c r="X51" s="66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140000</v>
      </c>
      <c r="Y51" s="66">
        <f t="shared" si="30"/>
        <v>140000</v>
      </c>
    </row>
    <row r="52" spans="1:29" x14ac:dyDescent="0.2">
      <c r="A52" s="45"/>
      <c r="B52" s="45" t="s">
        <v>31</v>
      </c>
      <c r="C52" s="44"/>
      <c r="D52" s="64"/>
      <c r="E52" s="65"/>
      <c r="F52" s="64"/>
      <c r="G52" s="64"/>
      <c r="H52" s="64"/>
      <c r="I52" s="66">
        <f t="shared" si="31"/>
        <v>0</v>
      </c>
      <c r="J52" s="64"/>
      <c r="K52" s="64"/>
      <c r="L52" s="64"/>
      <c r="M52" s="66">
        <f t="shared" si="26"/>
        <v>0</v>
      </c>
      <c r="N52" s="64"/>
      <c r="O52" s="64"/>
      <c r="P52" s="64"/>
      <c r="Q52" s="66">
        <f t="shared" si="27"/>
        <v>0</v>
      </c>
      <c r="R52" s="64"/>
      <c r="S52" s="64"/>
      <c r="T52" s="64"/>
      <c r="U52" s="66">
        <f t="shared" si="28"/>
        <v>0</v>
      </c>
      <c r="V52" s="44"/>
      <c r="W52" s="54">
        <f t="shared" si="29"/>
        <v>0</v>
      </c>
      <c r="X52" s="66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268349.30493657698</v>
      </c>
      <c r="Y52" s="66">
        <f t="shared" si="30"/>
        <v>268349.30493657698</v>
      </c>
    </row>
    <row r="53" spans="1:29" x14ac:dyDescent="0.2">
      <c r="A53" s="45"/>
      <c r="B53" s="45" t="s">
        <v>159</v>
      </c>
      <c r="C53" s="44"/>
      <c r="D53" s="103"/>
      <c r="E53" s="65"/>
      <c r="F53" s="103"/>
      <c r="G53" s="103"/>
      <c r="H53" s="103"/>
      <c r="I53" s="66">
        <f t="shared" si="31"/>
        <v>0</v>
      </c>
      <c r="J53" s="103"/>
      <c r="K53" s="103"/>
      <c r="L53" s="103"/>
      <c r="M53" s="66">
        <f t="shared" si="26"/>
        <v>0</v>
      </c>
      <c r="N53" s="103"/>
      <c r="O53" s="103"/>
      <c r="P53" s="103"/>
      <c r="Q53" s="66">
        <f t="shared" si="27"/>
        <v>0</v>
      </c>
      <c r="R53" s="103"/>
      <c r="S53" s="103"/>
      <c r="T53" s="103"/>
      <c r="U53" s="66">
        <f t="shared" si="28"/>
        <v>0</v>
      </c>
      <c r="V53" s="44"/>
      <c r="W53" s="54">
        <f t="shared" si="29"/>
        <v>0</v>
      </c>
      <c r="X53" s="66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378999.99999999994</v>
      </c>
      <c r="Y53" s="66">
        <f t="shared" si="30"/>
        <v>378999.99999999994</v>
      </c>
    </row>
    <row r="54" spans="1:29" x14ac:dyDescent="0.2">
      <c r="A54" s="45"/>
      <c r="B54" s="45" t="s">
        <v>160</v>
      </c>
      <c r="C54" s="44"/>
      <c r="D54" s="103"/>
      <c r="E54" s="65"/>
      <c r="F54" s="103"/>
      <c r="G54" s="103"/>
      <c r="H54" s="103"/>
      <c r="I54" s="66">
        <f t="shared" si="31"/>
        <v>0</v>
      </c>
      <c r="J54" s="103"/>
      <c r="K54" s="103"/>
      <c r="L54" s="103"/>
      <c r="M54" s="66">
        <f t="shared" si="26"/>
        <v>0</v>
      </c>
      <c r="N54" s="103"/>
      <c r="O54" s="103"/>
      <c r="P54" s="103"/>
      <c r="Q54" s="66">
        <f t="shared" si="27"/>
        <v>0</v>
      </c>
      <c r="R54" s="103"/>
      <c r="S54" s="103"/>
      <c r="T54" s="103"/>
      <c r="U54" s="66">
        <f t="shared" si="28"/>
        <v>0</v>
      </c>
      <c r="V54" s="44"/>
      <c r="W54" s="54">
        <f t="shared" si="29"/>
        <v>0</v>
      </c>
      <c r="X54" s="66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351896.68164059403</v>
      </c>
      <c r="Y54" s="66">
        <f t="shared" si="30"/>
        <v>351896.68164059403</v>
      </c>
    </row>
    <row r="55" spans="1:29" x14ac:dyDescent="0.2">
      <c r="A55" s="45"/>
      <c r="B55" s="45" t="s">
        <v>33</v>
      </c>
      <c r="C55" s="44"/>
      <c r="D55" s="103"/>
      <c r="E55" s="65"/>
      <c r="F55" s="103"/>
      <c r="G55" s="103"/>
      <c r="H55" s="103"/>
      <c r="I55" s="66">
        <f t="shared" si="31"/>
        <v>0</v>
      </c>
      <c r="J55" s="103"/>
      <c r="K55" s="103"/>
      <c r="L55" s="103"/>
      <c r="M55" s="66">
        <f t="shared" si="26"/>
        <v>0</v>
      </c>
      <c r="N55" s="103"/>
      <c r="O55" s="103"/>
      <c r="P55" s="103"/>
      <c r="Q55" s="66">
        <f t="shared" si="27"/>
        <v>0</v>
      </c>
      <c r="R55" s="103"/>
      <c r="S55" s="103"/>
      <c r="T55" s="103"/>
      <c r="U55" s="66">
        <f t="shared" si="28"/>
        <v>0</v>
      </c>
      <c r="V55" s="44"/>
      <c r="W55" s="54">
        <f t="shared" si="29"/>
        <v>0</v>
      </c>
      <c r="X55" s="66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66">
        <f t="shared" si="30"/>
        <v>0</v>
      </c>
    </row>
    <row r="56" spans="1:29" x14ac:dyDescent="0.2">
      <c r="A56" s="45"/>
      <c r="B56" s="45" t="s">
        <v>161</v>
      </c>
      <c r="C56" s="44"/>
      <c r="D56" s="103"/>
      <c r="E56" s="65"/>
      <c r="F56" s="103"/>
      <c r="G56" s="103"/>
      <c r="H56" s="103"/>
      <c r="I56" s="66">
        <f t="shared" si="31"/>
        <v>0</v>
      </c>
      <c r="J56" s="103"/>
      <c r="K56" s="103"/>
      <c r="L56" s="103"/>
      <c r="M56" s="66">
        <f t="shared" si="26"/>
        <v>0</v>
      </c>
      <c r="N56" s="103"/>
      <c r="O56" s="103"/>
      <c r="P56" s="103"/>
      <c r="Q56" s="66">
        <f t="shared" si="27"/>
        <v>0</v>
      </c>
      <c r="R56" s="103"/>
      <c r="S56" s="103"/>
      <c r="T56" s="103"/>
      <c r="U56" s="66">
        <f t="shared" si="28"/>
        <v>0</v>
      </c>
      <c r="V56" s="44"/>
      <c r="W56" s="54">
        <f t="shared" si="29"/>
        <v>0</v>
      </c>
      <c r="X56" s="66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66">
        <f t="shared" si="30"/>
        <v>0</v>
      </c>
      <c r="AC56" s="61" t="s">
        <v>179</v>
      </c>
    </row>
    <row r="57" spans="1:29" x14ac:dyDescent="0.2">
      <c r="A57" s="45"/>
      <c r="B57" s="45" t="s">
        <v>162</v>
      </c>
      <c r="C57" s="44"/>
      <c r="D57" s="103"/>
      <c r="E57" s="65"/>
      <c r="F57" s="103"/>
      <c r="G57" s="103"/>
      <c r="H57" s="103"/>
      <c r="I57" s="66">
        <f t="shared" si="31"/>
        <v>0</v>
      </c>
      <c r="J57" s="103"/>
      <c r="K57" s="103"/>
      <c r="L57" s="103"/>
      <c r="M57" s="66">
        <f t="shared" si="26"/>
        <v>0</v>
      </c>
      <c r="N57" s="103"/>
      <c r="O57" s="103"/>
      <c r="P57" s="103"/>
      <c r="Q57" s="66">
        <f t="shared" si="27"/>
        <v>0</v>
      </c>
      <c r="R57" s="103"/>
      <c r="S57" s="103"/>
      <c r="T57" s="103"/>
      <c r="U57" s="66">
        <f t="shared" si="28"/>
        <v>0</v>
      </c>
      <c r="V57" s="44"/>
      <c r="W57" s="54">
        <f t="shared" si="29"/>
        <v>0</v>
      </c>
      <c r="X57" s="66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331461.90000000002</v>
      </c>
      <c r="Y57" s="66">
        <f t="shared" si="30"/>
        <v>331461.90000000002</v>
      </c>
      <c r="AC57" s="61" t="s">
        <v>180</v>
      </c>
    </row>
    <row r="58" spans="1:29" x14ac:dyDescent="0.2">
      <c r="A58" s="45"/>
      <c r="B58" s="45" t="s">
        <v>34</v>
      </c>
      <c r="C58" s="44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4"/>
      <c r="W58" s="54">
        <f t="shared" si="29"/>
        <v>0</v>
      </c>
      <c r="X58" s="66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1866145.2390611698</v>
      </c>
      <c r="Y58" s="66">
        <f t="shared" si="30"/>
        <v>1866145.2390611698</v>
      </c>
    </row>
    <row r="59" spans="1:29" x14ac:dyDescent="0.2">
      <c r="A59" s="45"/>
      <c r="B59" s="55" t="s">
        <v>35</v>
      </c>
      <c r="C59" s="44"/>
      <c r="D59" s="56">
        <f>SUM(D47:D58)</f>
        <v>0</v>
      </c>
      <c r="E59" s="57"/>
      <c r="F59" s="56">
        <f>SUM(F47:F58)</f>
        <v>0</v>
      </c>
      <c r="G59" s="56">
        <f t="shared" ref="G59:H59" si="32">SUM(G47:G58)</f>
        <v>0</v>
      </c>
      <c r="H59" s="56">
        <f t="shared" si="32"/>
        <v>0</v>
      </c>
      <c r="I59" s="56">
        <f t="shared" si="31"/>
        <v>0</v>
      </c>
      <c r="J59" s="56">
        <f>SUM(J47:J58)</f>
        <v>0</v>
      </c>
      <c r="K59" s="56">
        <f t="shared" ref="K59" si="33">SUM(K47:K58)</f>
        <v>0</v>
      </c>
      <c r="L59" s="56">
        <f t="shared" ref="L59" si="34">SUM(L47:L58)</f>
        <v>0</v>
      </c>
      <c r="M59" s="56">
        <f t="shared" si="26"/>
        <v>0</v>
      </c>
      <c r="N59" s="56">
        <f>SUM(N47:N58)</f>
        <v>0</v>
      </c>
      <c r="O59" s="56">
        <f t="shared" ref="O59" si="35">SUM(O47:O58)</f>
        <v>0</v>
      </c>
      <c r="P59" s="56">
        <f t="shared" ref="P59" si="36">SUM(P47:P58)</f>
        <v>0</v>
      </c>
      <c r="Q59" s="56">
        <f t="shared" si="27"/>
        <v>0</v>
      </c>
      <c r="R59" s="56">
        <f>SUM(R47:R58)</f>
        <v>0</v>
      </c>
      <c r="S59" s="56">
        <f t="shared" ref="S59" si="37">SUM(S47:S58)</f>
        <v>0</v>
      </c>
      <c r="T59" s="56">
        <f t="shared" ref="T59" si="38">SUM(T47:T58)</f>
        <v>0</v>
      </c>
      <c r="U59" s="56">
        <f t="shared" si="28"/>
        <v>0</v>
      </c>
      <c r="V59" s="44"/>
      <c r="W59" s="56">
        <f>SUM(W47:W58)</f>
        <v>0</v>
      </c>
      <c r="X59" s="56">
        <f>SUM(X47:X58)</f>
        <v>4404145.9644142631</v>
      </c>
      <c r="Y59" s="56">
        <f t="shared" si="30"/>
        <v>4404145.9644142631</v>
      </c>
    </row>
    <row r="60" spans="1:29" x14ac:dyDescent="0.2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44"/>
      <c r="W60" s="60"/>
      <c r="X60" s="60"/>
      <c r="Y60" s="60"/>
    </row>
    <row r="61" spans="1:29" x14ac:dyDescent="0.2">
      <c r="A61" s="45"/>
      <c r="B61" s="55" t="s">
        <v>163</v>
      </c>
      <c r="C61" s="44"/>
      <c r="D61" s="56">
        <f>D59+D44+D35+D27</f>
        <v>0</v>
      </c>
      <c r="E61" s="57"/>
      <c r="F61" s="56">
        <f t="shared" ref="F61:U61" si="39">F59+F44+F35+F27</f>
        <v>0</v>
      </c>
      <c r="G61" s="56">
        <f t="shared" si="39"/>
        <v>0</v>
      </c>
      <c r="H61" s="56">
        <f t="shared" si="39"/>
        <v>0</v>
      </c>
      <c r="I61" s="56">
        <f t="shared" si="39"/>
        <v>0</v>
      </c>
      <c r="J61" s="56">
        <f t="shared" si="39"/>
        <v>0</v>
      </c>
      <c r="K61" s="56">
        <f t="shared" si="39"/>
        <v>0</v>
      </c>
      <c r="L61" s="56">
        <f t="shared" si="39"/>
        <v>0</v>
      </c>
      <c r="M61" s="56">
        <f t="shared" si="39"/>
        <v>0</v>
      </c>
      <c r="N61" s="56">
        <f t="shared" si="39"/>
        <v>0</v>
      </c>
      <c r="O61" s="56">
        <f t="shared" si="39"/>
        <v>0</v>
      </c>
      <c r="P61" s="56">
        <f t="shared" si="39"/>
        <v>0</v>
      </c>
      <c r="Q61" s="56">
        <f t="shared" si="39"/>
        <v>0</v>
      </c>
      <c r="R61" s="56">
        <f t="shared" si="39"/>
        <v>0</v>
      </c>
      <c r="S61" s="56">
        <f t="shared" si="39"/>
        <v>0</v>
      </c>
      <c r="T61" s="56">
        <f t="shared" si="39"/>
        <v>0</v>
      </c>
      <c r="U61" s="56">
        <f t="shared" si="39"/>
        <v>0</v>
      </c>
      <c r="V61" s="44"/>
      <c r="W61" s="56">
        <f>W59+W44+W35+W27</f>
        <v>0</v>
      </c>
      <c r="X61" s="56">
        <f>X59+X44+X35+X27</f>
        <v>43224308.418892592</v>
      </c>
      <c r="Y61" s="56">
        <f t="shared" ref="Y61:Y62" si="40">X61-W61</f>
        <v>43224308.418892592</v>
      </c>
    </row>
    <row r="62" spans="1:29" ht="12.75" customHeight="1" x14ac:dyDescent="0.2">
      <c r="A62" s="58" t="s">
        <v>164</v>
      </c>
      <c r="B62" s="55"/>
      <c r="C62" s="44"/>
      <c r="D62" s="56">
        <f>D16-D61</f>
        <v>0</v>
      </c>
      <c r="E62" s="57"/>
      <c r="F62" s="56">
        <f t="shared" ref="F62:U62" si="41">F16-F61</f>
        <v>0</v>
      </c>
      <c r="G62" s="56">
        <f t="shared" si="41"/>
        <v>0</v>
      </c>
      <c r="H62" s="56">
        <f t="shared" si="41"/>
        <v>0</v>
      </c>
      <c r="I62" s="56">
        <f t="shared" si="41"/>
        <v>0</v>
      </c>
      <c r="J62" s="56">
        <f t="shared" si="41"/>
        <v>0</v>
      </c>
      <c r="K62" s="56">
        <f t="shared" si="41"/>
        <v>0</v>
      </c>
      <c r="L62" s="56">
        <f t="shared" si="41"/>
        <v>0</v>
      </c>
      <c r="M62" s="56">
        <f t="shared" si="41"/>
        <v>0</v>
      </c>
      <c r="N62" s="56">
        <f t="shared" si="41"/>
        <v>0</v>
      </c>
      <c r="O62" s="56">
        <f t="shared" si="41"/>
        <v>0</v>
      </c>
      <c r="P62" s="56">
        <f t="shared" si="41"/>
        <v>0</v>
      </c>
      <c r="Q62" s="56">
        <f t="shared" si="41"/>
        <v>0</v>
      </c>
      <c r="R62" s="56">
        <f t="shared" si="41"/>
        <v>0</v>
      </c>
      <c r="S62" s="56">
        <f t="shared" si="41"/>
        <v>0</v>
      </c>
      <c r="T62" s="56">
        <f t="shared" si="41"/>
        <v>0</v>
      </c>
      <c r="U62" s="56">
        <f t="shared" si="41"/>
        <v>0</v>
      </c>
      <c r="V62" s="44"/>
      <c r="W62" s="56">
        <f>W16-W61</f>
        <v>0</v>
      </c>
      <c r="X62" s="56">
        <f>X16-X61</f>
        <v>-619677.12549325824</v>
      </c>
      <c r="Y62" s="56">
        <f t="shared" si="40"/>
        <v>-619677.12549325824</v>
      </c>
    </row>
    <row r="63" spans="1:29" ht="12.75" customHeight="1" x14ac:dyDescent="0.2">
      <c r="A63" s="58"/>
      <c r="B63" s="52"/>
      <c r="C63" s="44"/>
      <c r="D63" s="69"/>
      <c r="E63" s="57"/>
      <c r="F63" s="69"/>
      <c r="G63" s="69"/>
      <c r="H63" s="69"/>
      <c r="I63" s="57"/>
      <c r="J63" s="69"/>
      <c r="K63" s="69"/>
      <c r="L63" s="69"/>
      <c r="M63" s="57"/>
      <c r="N63" s="69"/>
      <c r="O63" s="69"/>
      <c r="P63" s="69"/>
      <c r="Q63" s="57"/>
      <c r="R63" s="69"/>
      <c r="S63" s="69"/>
      <c r="T63" s="69"/>
      <c r="U63" s="57"/>
      <c r="V63" s="44"/>
      <c r="W63" s="57"/>
      <c r="X63" s="57"/>
      <c r="Y63" s="57"/>
    </row>
    <row r="64" spans="1:29" x14ac:dyDescent="0.2">
      <c r="A64" s="58" t="s">
        <v>36</v>
      </c>
      <c r="B64" s="55"/>
      <c r="C64" s="44"/>
      <c r="D64" s="56">
        <f>D62</f>
        <v>0</v>
      </c>
      <c r="E64" s="57"/>
      <c r="F64" s="56">
        <f t="shared" ref="F64:U64" si="42">F62</f>
        <v>0</v>
      </c>
      <c r="G64" s="56">
        <f t="shared" si="42"/>
        <v>0</v>
      </c>
      <c r="H64" s="56">
        <f t="shared" si="42"/>
        <v>0</v>
      </c>
      <c r="I64" s="56">
        <f t="shared" si="42"/>
        <v>0</v>
      </c>
      <c r="J64" s="56">
        <f t="shared" si="42"/>
        <v>0</v>
      </c>
      <c r="K64" s="56">
        <f t="shared" si="42"/>
        <v>0</v>
      </c>
      <c r="L64" s="56">
        <f t="shared" si="42"/>
        <v>0</v>
      </c>
      <c r="M64" s="56">
        <f t="shared" si="42"/>
        <v>0</v>
      </c>
      <c r="N64" s="56">
        <f t="shared" si="42"/>
        <v>0</v>
      </c>
      <c r="O64" s="56">
        <f t="shared" si="42"/>
        <v>0</v>
      </c>
      <c r="P64" s="56">
        <f t="shared" si="42"/>
        <v>0</v>
      </c>
      <c r="Q64" s="56">
        <f t="shared" si="42"/>
        <v>0</v>
      </c>
      <c r="R64" s="56">
        <f t="shared" si="42"/>
        <v>0</v>
      </c>
      <c r="S64" s="56">
        <f t="shared" si="42"/>
        <v>0</v>
      </c>
      <c r="T64" s="56">
        <f t="shared" si="42"/>
        <v>0</v>
      </c>
      <c r="U64" s="56">
        <f t="shared" si="42"/>
        <v>0</v>
      </c>
      <c r="V64" s="44"/>
      <c r="W64" s="56">
        <f>W62</f>
        <v>0</v>
      </c>
      <c r="X64" s="56">
        <f>X62</f>
        <v>-619677.12549325824</v>
      </c>
      <c r="Y64" s="113">
        <f t="shared" ref="Y64" si="43">X64-W64</f>
        <v>-619677.12549325824</v>
      </c>
    </row>
    <row r="66" spans="1:21" ht="12.75" customHeight="1" x14ac:dyDescent="0.2">
      <c r="A66" s="52" t="s">
        <v>129</v>
      </c>
    </row>
    <row r="67" spans="1:21" ht="12.75" customHeight="1" x14ac:dyDescent="0.2">
      <c r="B67" s="42" t="s">
        <v>130</v>
      </c>
      <c r="D67" s="64"/>
      <c r="F67" s="64"/>
      <c r="G67" s="64"/>
      <c r="H67" s="64"/>
      <c r="I67" s="66">
        <f t="shared" ref="I67:I69" si="44">SUM(F67:H67)</f>
        <v>0</v>
      </c>
      <c r="J67" s="64"/>
      <c r="K67" s="64"/>
      <c r="L67" s="64"/>
      <c r="M67" s="66">
        <f t="shared" ref="M67:M70" si="45">SUM(J67:L67)</f>
        <v>0</v>
      </c>
      <c r="N67" s="64"/>
      <c r="O67" s="64"/>
      <c r="P67" s="64"/>
      <c r="Q67" s="66">
        <f t="shared" ref="Q67:Q70" si="46">SUM(N67:P67)</f>
        <v>0</v>
      </c>
      <c r="R67" s="64"/>
      <c r="S67" s="64"/>
      <c r="T67" s="64"/>
      <c r="U67" s="66">
        <f t="shared" ref="U67:U70" si="47">SUM(R67:T67)</f>
        <v>0</v>
      </c>
    </row>
    <row r="68" spans="1:21" ht="12.75" customHeight="1" x14ac:dyDescent="0.2">
      <c r="B68" s="42" t="s">
        <v>131</v>
      </c>
      <c r="D68" s="64"/>
      <c r="F68" s="64"/>
      <c r="G68" s="64"/>
      <c r="H68" s="64"/>
      <c r="I68" s="66">
        <f t="shared" si="44"/>
        <v>0</v>
      </c>
      <c r="J68" s="64"/>
      <c r="K68" s="64"/>
      <c r="L68" s="64"/>
      <c r="M68" s="66">
        <f t="shared" si="45"/>
        <v>0</v>
      </c>
      <c r="N68" s="64"/>
      <c r="O68" s="64"/>
      <c r="P68" s="64"/>
      <c r="Q68" s="66">
        <f t="shared" si="46"/>
        <v>0</v>
      </c>
      <c r="R68" s="64"/>
      <c r="S68" s="64"/>
      <c r="T68" s="64"/>
      <c r="U68" s="66">
        <f t="shared" si="47"/>
        <v>0</v>
      </c>
    </row>
    <row r="69" spans="1:21" ht="12.75" customHeight="1" x14ac:dyDescent="0.2">
      <c r="B69" s="42" t="s">
        <v>132</v>
      </c>
      <c r="D69" s="64"/>
      <c r="F69" s="64"/>
      <c r="G69" s="64"/>
      <c r="H69" s="64"/>
      <c r="I69" s="66">
        <f t="shared" si="44"/>
        <v>0</v>
      </c>
      <c r="J69" s="64"/>
      <c r="K69" s="64"/>
      <c r="L69" s="64"/>
      <c r="M69" s="66">
        <f t="shared" si="45"/>
        <v>0</v>
      </c>
      <c r="N69" s="64"/>
      <c r="O69" s="64"/>
      <c r="P69" s="64"/>
      <c r="Q69" s="66">
        <f t="shared" si="46"/>
        <v>0</v>
      </c>
      <c r="R69" s="64"/>
      <c r="S69" s="64"/>
      <c r="T69" s="64"/>
      <c r="U69" s="66">
        <f t="shared" si="47"/>
        <v>0</v>
      </c>
    </row>
    <row r="70" spans="1:21" ht="12.75" customHeight="1" x14ac:dyDescent="0.2">
      <c r="A70" s="61" t="s">
        <v>133</v>
      </c>
      <c r="D70" s="46">
        <f>SUM(D67:D69,D64)</f>
        <v>0</v>
      </c>
      <c r="F70" s="46">
        <f>SUM(F67:F69,F64)</f>
        <v>0</v>
      </c>
      <c r="G70" s="46">
        <f>SUM(G67:G69,G64)</f>
        <v>0</v>
      </c>
      <c r="H70" s="46">
        <f>SUM(H67:H69,H64)</f>
        <v>0</v>
      </c>
      <c r="I70" s="66">
        <f>SUM(F70:H70)</f>
        <v>0</v>
      </c>
      <c r="J70" s="46">
        <f t="shared" ref="J70:L70" si="48">SUM(J67:J69,J64)</f>
        <v>0</v>
      </c>
      <c r="K70" s="46">
        <f t="shared" si="48"/>
        <v>0</v>
      </c>
      <c r="L70" s="46">
        <f t="shared" si="48"/>
        <v>0</v>
      </c>
      <c r="M70" s="66">
        <f t="shared" si="45"/>
        <v>0</v>
      </c>
      <c r="N70" s="46">
        <f t="shared" ref="N70" si="49">SUM(N67:N69,N64)</f>
        <v>0</v>
      </c>
      <c r="O70" s="46">
        <f t="shared" ref="O70" si="50">SUM(O67:O69,O64)</f>
        <v>0</v>
      </c>
      <c r="P70" s="46">
        <f t="shared" ref="P70" si="51">SUM(P67:P69,P64)</f>
        <v>0</v>
      </c>
      <c r="Q70" s="66">
        <f t="shared" si="46"/>
        <v>0</v>
      </c>
      <c r="R70" s="46">
        <f t="shared" ref="R70" si="52">SUM(R67:R69,R64)</f>
        <v>0</v>
      </c>
      <c r="S70" s="46">
        <f t="shared" ref="S70" si="53">SUM(S67:S69,S64)</f>
        <v>0</v>
      </c>
      <c r="T70" s="46">
        <f t="shared" ref="T70" si="54">SUM(T67:T69,T64)</f>
        <v>0</v>
      </c>
      <c r="U70" s="66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71" customWidth="1"/>
    <col min="2" max="2" width="9.140625" style="71"/>
    <col min="3" max="3" width="20.140625" style="71" customWidth="1"/>
    <col min="4" max="4" width="12.28515625" style="71" customWidth="1"/>
    <col min="5" max="5" width="11.28515625" style="71" customWidth="1"/>
    <col min="6" max="6" width="9.140625" style="71"/>
    <col min="7" max="7" width="19.7109375" style="71" customWidth="1"/>
    <col min="8" max="8" width="20" style="71" customWidth="1"/>
    <col min="9" max="9" width="25.140625" style="71" customWidth="1"/>
    <col min="10" max="10" width="27" style="71" customWidth="1"/>
    <col min="11" max="16384" width="9.140625" style="71"/>
  </cols>
  <sheetData>
    <row r="1" spans="1:13" x14ac:dyDescent="0.2">
      <c r="A1" s="70" t="str">
        <f>'Cover Sheet'!A2</f>
        <v>DC Preparatory Academy</v>
      </c>
    </row>
    <row r="2" spans="1:13" x14ac:dyDescent="0.2">
      <c r="A2" s="42" t="str">
        <f>'Cover Sheet'!A8&amp;" "&amp;'Cover Sheet'!$A$9&amp;" Balance Sheet"</f>
        <v>SY18-19 Annual Balance Sheet</v>
      </c>
    </row>
    <row r="3" spans="1:13" x14ac:dyDescent="0.2">
      <c r="B3" s="122"/>
      <c r="C3" s="122"/>
      <c r="D3" s="122"/>
      <c r="E3" s="122"/>
      <c r="F3" s="122"/>
      <c r="G3" s="122"/>
      <c r="H3" s="77"/>
      <c r="I3" s="77"/>
      <c r="J3" s="77"/>
    </row>
    <row r="4" spans="1:13" x14ac:dyDescent="0.2">
      <c r="B4" s="77"/>
      <c r="C4" s="77"/>
      <c r="D4" s="77"/>
      <c r="E4" s="78" t="s">
        <v>113</v>
      </c>
      <c r="F4" s="79"/>
      <c r="G4" s="78" t="s">
        <v>82</v>
      </c>
      <c r="H4" s="78" t="s">
        <v>83</v>
      </c>
      <c r="I4" s="78" t="s">
        <v>84</v>
      </c>
      <c r="J4" s="78" t="s">
        <v>85</v>
      </c>
    </row>
    <row r="5" spans="1:13" ht="16.5" thickBot="1" x14ac:dyDescent="0.25">
      <c r="B5" s="77"/>
      <c r="C5" s="77"/>
      <c r="D5" s="77"/>
      <c r="E5" s="80" t="s">
        <v>147</v>
      </c>
      <c r="F5" s="81"/>
      <c r="G5" s="80" t="s">
        <v>86</v>
      </c>
      <c r="H5" s="80" t="s">
        <v>87</v>
      </c>
      <c r="I5" s="80" t="s">
        <v>88</v>
      </c>
      <c r="J5" s="80" t="s">
        <v>89</v>
      </c>
      <c r="M5" s="110" t="s">
        <v>171</v>
      </c>
    </row>
    <row r="6" spans="1:13" x14ac:dyDescent="0.2">
      <c r="A6" s="93" t="s">
        <v>90</v>
      </c>
      <c r="B6" s="82"/>
      <c r="C6" s="82"/>
      <c r="E6" s="83"/>
      <c r="F6" s="81"/>
      <c r="G6" s="83"/>
      <c r="H6" s="83"/>
      <c r="I6" s="83"/>
      <c r="J6" s="83"/>
    </row>
    <row r="7" spans="1:13" x14ac:dyDescent="0.2">
      <c r="B7" s="77"/>
      <c r="C7" s="77"/>
      <c r="D7" s="77"/>
      <c r="E7" s="77"/>
      <c r="F7" s="77"/>
      <c r="G7" s="77"/>
      <c r="H7" s="77"/>
      <c r="I7" s="77"/>
      <c r="J7" s="77"/>
    </row>
    <row r="8" spans="1:13" x14ac:dyDescent="0.2">
      <c r="B8" s="90" t="s">
        <v>123</v>
      </c>
      <c r="C8" s="84"/>
      <c r="D8" s="82"/>
      <c r="E8" s="85"/>
      <c r="F8" s="85"/>
      <c r="G8" s="86"/>
      <c r="H8" s="86"/>
      <c r="I8" s="86"/>
      <c r="J8" s="86"/>
    </row>
    <row r="9" spans="1:13" x14ac:dyDescent="0.2">
      <c r="B9" s="94" t="s">
        <v>91</v>
      </c>
      <c r="D9" s="87"/>
      <c r="E9" s="64">
        <v>0</v>
      </c>
      <c r="F9" s="88"/>
      <c r="G9" s="64">
        <v>0</v>
      </c>
      <c r="H9" s="64">
        <v>0</v>
      </c>
      <c r="I9" s="64">
        <v>0</v>
      </c>
      <c r="J9" s="64">
        <v>0</v>
      </c>
      <c r="M9" s="70" t="s">
        <v>181</v>
      </c>
    </row>
    <row r="10" spans="1:13" x14ac:dyDescent="0.2">
      <c r="B10" s="94" t="s">
        <v>92</v>
      </c>
      <c r="D10" s="87"/>
      <c r="E10" s="64">
        <v>0</v>
      </c>
      <c r="F10" s="89"/>
      <c r="G10" s="64">
        <v>0</v>
      </c>
      <c r="H10" s="64">
        <v>0</v>
      </c>
      <c r="I10" s="64">
        <v>0</v>
      </c>
      <c r="J10" s="64">
        <v>0</v>
      </c>
    </row>
    <row r="11" spans="1:13" x14ac:dyDescent="0.2">
      <c r="B11" s="94" t="s">
        <v>110</v>
      </c>
      <c r="D11" s="87"/>
      <c r="E11" s="64">
        <v>0</v>
      </c>
      <c r="F11" s="89"/>
      <c r="G11" s="64">
        <v>0</v>
      </c>
      <c r="H11" s="64">
        <v>0</v>
      </c>
      <c r="I11" s="64">
        <v>0</v>
      </c>
      <c r="J11" s="64">
        <v>0</v>
      </c>
    </row>
    <row r="12" spans="1:13" x14ac:dyDescent="0.2">
      <c r="B12" s="94" t="s">
        <v>109</v>
      </c>
      <c r="D12" s="87"/>
      <c r="E12" s="64">
        <v>0</v>
      </c>
      <c r="F12" s="86"/>
      <c r="G12" s="64">
        <v>0</v>
      </c>
      <c r="H12" s="64">
        <v>0</v>
      </c>
      <c r="I12" s="64">
        <v>0</v>
      </c>
      <c r="J12" s="64">
        <v>0</v>
      </c>
    </row>
    <row r="13" spans="1:13" x14ac:dyDescent="0.2">
      <c r="B13" s="90" t="s">
        <v>93</v>
      </c>
      <c r="E13" s="96">
        <f>SUM(E9:E12)</f>
        <v>0</v>
      </c>
      <c r="F13" s="86"/>
      <c r="G13" s="96">
        <f>SUM(G9:G12)</f>
        <v>0</v>
      </c>
      <c r="H13" s="96">
        <f>SUM(H9:H12)</f>
        <v>0</v>
      </c>
      <c r="I13" s="96">
        <f>SUM(I9:I12)</f>
        <v>0</v>
      </c>
      <c r="J13" s="96">
        <f>SUM(J9:J12)</f>
        <v>0</v>
      </c>
    </row>
    <row r="14" spans="1:13" x14ac:dyDescent="0.2">
      <c r="B14" s="77"/>
      <c r="C14" s="77"/>
      <c r="D14" s="77"/>
      <c r="E14" s="77"/>
      <c r="F14" s="77"/>
      <c r="G14" s="77"/>
      <c r="H14" s="77"/>
      <c r="I14" s="77"/>
      <c r="J14" s="77"/>
    </row>
    <row r="15" spans="1:13" x14ac:dyDescent="0.2">
      <c r="B15" s="93" t="s">
        <v>94</v>
      </c>
      <c r="C15" s="87"/>
      <c r="D15" s="87"/>
      <c r="E15" s="64">
        <v>0</v>
      </c>
      <c r="F15" s="88"/>
      <c r="G15" s="64">
        <v>0</v>
      </c>
      <c r="H15" s="64">
        <v>0</v>
      </c>
      <c r="I15" s="64">
        <v>0</v>
      </c>
      <c r="J15" s="64">
        <v>0</v>
      </c>
    </row>
    <row r="16" spans="1:13" x14ac:dyDescent="0.2">
      <c r="B16" s="77"/>
      <c r="C16" s="77"/>
      <c r="D16" s="77"/>
      <c r="E16" s="77"/>
      <c r="F16" s="77"/>
      <c r="G16" s="77"/>
      <c r="H16" s="77"/>
      <c r="I16" s="77"/>
      <c r="J16" s="77"/>
    </row>
    <row r="17" spans="1:13" x14ac:dyDescent="0.2">
      <c r="B17" s="93" t="s">
        <v>95</v>
      </c>
      <c r="C17" s="87"/>
      <c r="D17" s="87"/>
      <c r="E17" s="64">
        <v>0</v>
      </c>
      <c r="F17" s="88"/>
      <c r="G17" s="64">
        <v>0</v>
      </c>
      <c r="H17" s="64">
        <v>0</v>
      </c>
      <c r="I17" s="64">
        <v>0</v>
      </c>
      <c r="J17" s="64">
        <v>0</v>
      </c>
      <c r="M17" s="70" t="s">
        <v>172</v>
      </c>
    </row>
    <row r="18" spans="1:13" x14ac:dyDescent="0.2">
      <c r="B18" s="77"/>
      <c r="C18" s="77"/>
      <c r="D18" s="77"/>
      <c r="E18" s="77"/>
      <c r="F18" s="77"/>
      <c r="G18" s="77"/>
      <c r="H18" s="77"/>
      <c r="I18" s="77"/>
      <c r="J18" s="77"/>
    </row>
    <row r="19" spans="1:13" ht="13.5" thickBot="1" x14ac:dyDescent="0.25">
      <c r="A19" s="90" t="s">
        <v>96</v>
      </c>
      <c r="B19" s="77"/>
      <c r="C19" s="87"/>
      <c r="E19" s="97">
        <f>E13+E15+E17</f>
        <v>0</v>
      </c>
      <c r="F19" s="89"/>
      <c r="G19" s="97">
        <f>G13+G15+G17</f>
        <v>0</v>
      </c>
      <c r="H19" s="97">
        <f>H13+H15+H17</f>
        <v>0</v>
      </c>
      <c r="I19" s="97">
        <f>I13+I15+I17</f>
        <v>0</v>
      </c>
      <c r="J19" s="97">
        <f>J13+J15+J17</f>
        <v>0</v>
      </c>
    </row>
    <row r="20" spans="1:13" ht="13.5" thickTop="1" x14ac:dyDescent="0.2">
      <c r="B20" s="77"/>
      <c r="C20" s="77"/>
      <c r="D20" s="77"/>
      <c r="E20" s="77"/>
      <c r="F20" s="77"/>
      <c r="G20" s="77"/>
      <c r="H20" s="77"/>
      <c r="I20" s="77"/>
      <c r="J20" s="77"/>
    </row>
    <row r="21" spans="1:13" ht="15" customHeight="1" x14ac:dyDescent="0.2">
      <c r="A21" s="93" t="s">
        <v>97</v>
      </c>
      <c r="B21" s="82"/>
      <c r="C21" s="82"/>
      <c r="E21" s="91"/>
      <c r="F21" s="91"/>
      <c r="G21" s="91"/>
      <c r="H21" s="91"/>
      <c r="I21" s="91"/>
      <c r="J21" s="91"/>
    </row>
    <row r="22" spans="1:13" x14ac:dyDescent="0.2">
      <c r="B22" s="77"/>
      <c r="C22" s="77"/>
      <c r="D22" s="77"/>
      <c r="E22" s="77"/>
      <c r="F22" s="77"/>
      <c r="G22" s="77"/>
      <c r="H22" s="77"/>
      <c r="I22" s="77"/>
      <c r="J22" s="77"/>
    </row>
    <row r="23" spans="1:13" x14ac:dyDescent="0.2">
      <c r="B23" s="90" t="s">
        <v>124</v>
      </c>
      <c r="C23" s="92"/>
      <c r="D23" s="92"/>
      <c r="E23" s="86"/>
      <c r="F23" s="86"/>
      <c r="G23" s="86"/>
      <c r="H23" s="86"/>
      <c r="I23" s="86"/>
      <c r="J23" s="86"/>
    </row>
    <row r="24" spans="1:13" x14ac:dyDescent="0.2">
      <c r="B24" s="94" t="s">
        <v>99</v>
      </c>
      <c r="D24" s="87"/>
      <c r="E24" s="64">
        <v>0</v>
      </c>
      <c r="F24" s="88"/>
      <c r="G24" s="64">
        <v>0</v>
      </c>
      <c r="H24" s="64">
        <v>0</v>
      </c>
      <c r="I24" s="64">
        <v>0</v>
      </c>
      <c r="J24" s="64">
        <v>0</v>
      </c>
    </row>
    <row r="25" spans="1:13" x14ac:dyDescent="0.2">
      <c r="B25" s="94" t="s">
        <v>98</v>
      </c>
      <c r="D25" s="87"/>
      <c r="E25" s="64">
        <v>0</v>
      </c>
      <c r="F25" s="86"/>
      <c r="G25" s="64">
        <v>0</v>
      </c>
      <c r="H25" s="64">
        <v>0</v>
      </c>
      <c r="I25" s="64">
        <v>0</v>
      </c>
      <c r="J25" s="64">
        <v>0</v>
      </c>
    </row>
    <row r="26" spans="1:13" x14ac:dyDescent="0.2">
      <c r="B26" s="94" t="s">
        <v>106</v>
      </c>
      <c r="D26" s="87"/>
      <c r="E26" s="64">
        <v>0</v>
      </c>
      <c r="F26" s="86"/>
      <c r="G26" s="64">
        <v>0</v>
      </c>
      <c r="H26" s="64">
        <v>0</v>
      </c>
      <c r="I26" s="64">
        <v>0</v>
      </c>
      <c r="J26" s="64">
        <v>0</v>
      </c>
    </row>
    <row r="27" spans="1:13" x14ac:dyDescent="0.2">
      <c r="B27" s="94" t="s">
        <v>176</v>
      </c>
      <c r="D27" s="87"/>
      <c r="E27" s="64">
        <v>0</v>
      </c>
      <c r="F27" s="86"/>
      <c r="G27" s="64">
        <v>0</v>
      </c>
      <c r="H27" s="64">
        <v>0</v>
      </c>
      <c r="I27" s="64">
        <v>0</v>
      </c>
      <c r="J27" s="64">
        <v>0</v>
      </c>
    </row>
    <row r="28" spans="1:13" x14ac:dyDescent="0.2">
      <c r="B28" s="94" t="s">
        <v>108</v>
      </c>
      <c r="D28" s="87"/>
      <c r="E28" s="64">
        <v>0</v>
      </c>
      <c r="F28" s="86"/>
      <c r="G28" s="64">
        <v>0</v>
      </c>
      <c r="H28" s="64">
        <v>0</v>
      </c>
      <c r="I28" s="64">
        <v>0</v>
      </c>
      <c r="J28" s="64">
        <v>0</v>
      </c>
    </row>
    <row r="29" spans="1:13" x14ac:dyDescent="0.2">
      <c r="B29" s="90" t="s">
        <v>100</v>
      </c>
      <c r="E29" s="96">
        <f>SUM(E24:E28)</f>
        <v>0</v>
      </c>
      <c r="F29" s="86"/>
      <c r="G29" s="96">
        <f t="shared" ref="G29:J29" si="0">SUM(G24:G28)</f>
        <v>0</v>
      </c>
      <c r="H29" s="96">
        <f t="shared" si="0"/>
        <v>0</v>
      </c>
      <c r="I29" s="96">
        <f t="shared" si="0"/>
        <v>0</v>
      </c>
      <c r="J29" s="96">
        <f t="shared" si="0"/>
        <v>0</v>
      </c>
    </row>
    <row r="30" spans="1:13" x14ac:dyDescent="0.2">
      <c r="B30" s="90"/>
      <c r="E30" s="86"/>
      <c r="F30" s="86"/>
      <c r="G30" s="86"/>
      <c r="H30" s="86"/>
      <c r="I30" s="86"/>
      <c r="J30" s="86"/>
    </row>
    <row r="31" spans="1:13" x14ac:dyDescent="0.2">
      <c r="B31" s="93" t="s">
        <v>125</v>
      </c>
      <c r="C31" s="77"/>
      <c r="D31" s="77"/>
      <c r="E31" s="77"/>
      <c r="F31" s="77"/>
      <c r="G31" s="77"/>
      <c r="H31" s="77"/>
      <c r="I31" s="77"/>
      <c r="J31" s="77"/>
    </row>
    <row r="32" spans="1:13" x14ac:dyDescent="0.2">
      <c r="B32" s="94" t="s">
        <v>126</v>
      </c>
      <c r="D32" s="77"/>
      <c r="E32" s="64">
        <v>0</v>
      </c>
      <c r="F32" s="88"/>
      <c r="G32" s="64">
        <v>0</v>
      </c>
      <c r="H32" s="64">
        <v>0</v>
      </c>
      <c r="I32" s="64">
        <v>0</v>
      </c>
      <c r="J32" s="64">
        <v>0</v>
      </c>
    </row>
    <row r="33" spans="1:13" x14ac:dyDescent="0.2">
      <c r="B33" s="94" t="s">
        <v>127</v>
      </c>
      <c r="D33" s="77"/>
      <c r="E33" s="64">
        <v>0</v>
      </c>
      <c r="F33" s="86"/>
      <c r="G33" s="64">
        <v>0</v>
      </c>
      <c r="H33" s="64">
        <v>0</v>
      </c>
      <c r="I33" s="64">
        <v>0</v>
      </c>
      <c r="J33" s="64">
        <v>0</v>
      </c>
      <c r="M33" s="70" t="s">
        <v>173</v>
      </c>
    </row>
    <row r="34" spans="1:13" x14ac:dyDescent="0.2">
      <c r="B34" s="90" t="s">
        <v>107</v>
      </c>
      <c r="D34" s="87"/>
      <c r="E34" s="96">
        <f>SUM(E32:E33)</f>
        <v>0</v>
      </c>
      <c r="F34" s="86"/>
      <c r="G34" s="96">
        <f t="shared" ref="G34:J34" si="1">SUM(G32:G33)</f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</row>
    <row r="35" spans="1:13" x14ac:dyDescent="0.2">
      <c r="B35" s="77"/>
      <c r="C35" s="77"/>
      <c r="D35" s="77"/>
      <c r="E35" s="77"/>
      <c r="F35" s="77"/>
      <c r="G35" s="77"/>
      <c r="H35" s="77"/>
      <c r="I35" s="77"/>
      <c r="J35" s="77"/>
    </row>
    <row r="36" spans="1:13" ht="15" x14ac:dyDescent="0.35">
      <c r="B36" s="90" t="s">
        <v>101</v>
      </c>
      <c r="C36" s="77"/>
      <c r="E36" s="98">
        <f>E29+E34</f>
        <v>0</v>
      </c>
      <c r="F36" s="91"/>
      <c r="G36" s="98">
        <f>G29+G34</f>
        <v>0</v>
      </c>
      <c r="H36" s="98">
        <f>H29+H34</f>
        <v>0</v>
      </c>
      <c r="I36" s="98">
        <f>I29+I34</f>
        <v>0</v>
      </c>
      <c r="J36" s="98">
        <f>J29+J34</f>
        <v>0</v>
      </c>
    </row>
    <row r="37" spans="1:13" x14ac:dyDescent="0.2">
      <c r="B37" s="77"/>
      <c r="C37" s="77"/>
      <c r="D37" s="77"/>
      <c r="E37" s="77"/>
      <c r="F37" s="77"/>
      <c r="G37" s="77"/>
      <c r="H37" s="77"/>
      <c r="I37" s="77"/>
      <c r="J37" s="77"/>
    </row>
    <row r="38" spans="1:13" x14ac:dyDescent="0.2">
      <c r="B38" s="95" t="s">
        <v>128</v>
      </c>
      <c r="C38" s="92"/>
      <c r="D38" s="92"/>
      <c r="E38" s="86"/>
      <c r="F38" s="86"/>
      <c r="G38" s="91"/>
      <c r="H38" s="91"/>
      <c r="I38" s="91"/>
      <c r="J38" s="91"/>
    </row>
    <row r="39" spans="1:13" x14ac:dyDescent="0.2">
      <c r="B39" s="94" t="s">
        <v>102</v>
      </c>
      <c r="D39" s="92"/>
      <c r="E39" s="64">
        <v>0</v>
      </c>
      <c r="F39" s="86"/>
      <c r="G39" s="64">
        <v>0</v>
      </c>
      <c r="H39" s="64">
        <v>0</v>
      </c>
      <c r="I39" s="64">
        <v>0</v>
      </c>
      <c r="J39" s="64">
        <v>0</v>
      </c>
    </row>
    <row r="40" spans="1:13" x14ac:dyDescent="0.2">
      <c r="B40" s="94" t="s">
        <v>103</v>
      </c>
      <c r="D40" s="92"/>
      <c r="E40" s="64">
        <v>0</v>
      </c>
      <c r="F40" s="86"/>
      <c r="G40" s="64">
        <v>0</v>
      </c>
      <c r="H40" s="64">
        <v>0</v>
      </c>
      <c r="I40" s="64">
        <v>0</v>
      </c>
      <c r="J40" s="64">
        <v>0</v>
      </c>
    </row>
    <row r="41" spans="1:13" x14ac:dyDescent="0.2">
      <c r="B41" s="94" t="s">
        <v>134</v>
      </c>
      <c r="D41" s="92"/>
      <c r="E41" s="103">
        <v>0</v>
      </c>
      <c r="F41" s="86"/>
      <c r="G41" s="103">
        <v>0</v>
      </c>
      <c r="H41" s="103">
        <v>0</v>
      </c>
      <c r="I41" s="103">
        <v>0</v>
      </c>
      <c r="J41" s="103">
        <v>0</v>
      </c>
    </row>
    <row r="42" spans="1:13" ht="15" x14ac:dyDescent="0.35">
      <c r="B42" s="90" t="s">
        <v>104</v>
      </c>
      <c r="C42" s="87"/>
      <c r="E42" s="99">
        <f>SUM(E39:E41)</f>
        <v>0</v>
      </c>
      <c r="F42" s="86"/>
      <c r="G42" s="99">
        <f>SUM(G39:G41)</f>
        <v>0</v>
      </c>
      <c r="H42" s="99">
        <f>SUM(H39:H41)</f>
        <v>0</v>
      </c>
      <c r="I42" s="99">
        <f>SUM(I39:I41)</f>
        <v>0</v>
      </c>
      <c r="J42" s="99">
        <f>SUM(J39:J41)</f>
        <v>0</v>
      </c>
    </row>
    <row r="43" spans="1:13" x14ac:dyDescent="0.2">
      <c r="B43" s="77"/>
      <c r="C43" s="77"/>
      <c r="D43" s="77"/>
      <c r="E43" s="77"/>
      <c r="F43" s="77"/>
      <c r="G43" s="77"/>
      <c r="H43" s="77"/>
      <c r="I43" s="77"/>
      <c r="J43" s="77"/>
    </row>
    <row r="44" spans="1:13" ht="13.5" thickBot="1" x14ac:dyDescent="0.25">
      <c r="A44" s="90" t="s">
        <v>105</v>
      </c>
      <c r="B44" s="77"/>
      <c r="C44" s="87"/>
      <c r="E44" s="100">
        <f>E36+E42</f>
        <v>0</v>
      </c>
      <c r="F44" s="86"/>
      <c r="G44" s="100">
        <f>G36+G42</f>
        <v>0</v>
      </c>
      <c r="H44" s="100">
        <f>H36+H42</f>
        <v>0</v>
      </c>
      <c r="I44" s="100">
        <f>I36+I42</f>
        <v>0</v>
      </c>
      <c r="J44" s="100">
        <f>J36+J42</f>
        <v>0</v>
      </c>
    </row>
    <row r="45" spans="1:13" ht="13.5" thickTop="1" x14ac:dyDescent="0.2">
      <c r="B45" s="77"/>
      <c r="C45" s="87"/>
      <c r="D45" s="92"/>
      <c r="E45" s="86"/>
      <c r="F45" s="86"/>
      <c r="G45" s="91"/>
      <c r="H45" s="91"/>
      <c r="I45" s="91"/>
      <c r="J45" s="91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/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Kumasi Vines</dc:creator>
  <cp:lastModifiedBy>Kumasi Vines</cp:lastModifiedBy>
  <cp:lastPrinted>2016-11-10T20:34:43Z</cp:lastPrinted>
  <dcterms:created xsi:type="dcterms:W3CDTF">2015-03-09T19:17:40Z</dcterms:created>
  <dcterms:modified xsi:type="dcterms:W3CDTF">2018-05-31T16:05:00Z</dcterms:modified>
</cp:coreProperties>
</file>