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A Consulting\OneDrive - CSA Consulting\Crystal Star Associates LLC\Eagle Academy PCS\2018-2019\"/>
    </mc:Choice>
  </mc:AlternateContent>
  <bookViews>
    <workbookView xWindow="0" yWindow="0" windowWidth="28800" windowHeight="11832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5" l="1"/>
  <c r="W66" i="5" l="1"/>
  <c r="W67" i="5"/>
  <c r="W68" i="5"/>
  <c r="O67" i="5"/>
  <c r="O68" i="5"/>
  <c r="O69" i="5"/>
  <c r="K67" i="5"/>
  <c r="K68" i="5"/>
  <c r="S68" i="5"/>
  <c r="Y68" i="5" s="1"/>
  <c r="Y67" i="5"/>
  <c r="N33" i="5"/>
  <c r="V57" i="5" l="1"/>
  <c r="U57" i="5"/>
  <c r="T57" i="5"/>
  <c r="R57" i="5"/>
  <c r="Q57" i="5"/>
  <c r="P57" i="5"/>
  <c r="N57" i="5"/>
  <c r="M57" i="5"/>
  <c r="L57" i="5"/>
  <c r="I57" i="5"/>
  <c r="J57" i="5"/>
  <c r="H57" i="5"/>
  <c r="I37" i="5"/>
  <c r="Q37" i="5"/>
  <c r="N37" i="5"/>
  <c r="J37" i="5"/>
  <c r="J45" i="5"/>
  <c r="R45" i="5"/>
  <c r="I22" i="5" l="1"/>
  <c r="H22" i="5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V70" i="5"/>
  <c r="U70" i="5"/>
  <c r="T70" i="5"/>
  <c r="R70" i="5"/>
  <c r="Q70" i="5"/>
  <c r="P70" i="5"/>
  <c r="N70" i="5"/>
  <c r="M70" i="5"/>
  <c r="L70" i="5"/>
  <c r="J70" i="5"/>
  <c r="I70" i="5"/>
  <c r="H70" i="5"/>
  <c r="D70" i="5"/>
  <c r="W69" i="5"/>
  <c r="S69" i="5"/>
  <c r="K69" i="5"/>
  <c r="X68" i="1" s="1"/>
  <c r="S67" i="5"/>
  <c r="S66" i="5"/>
  <c r="O66" i="5"/>
  <c r="K66" i="5"/>
  <c r="X65" i="1" s="1"/>
  <c r="W65" i="5"/>
  <c r="S65" i="5"/>
  <c r="O65" i="5"/>
  <c r="K65" i="5"/>
  <c r="W64" i="5"/>
  <c r="S64" i="5"/>
  <c r="O64" i="5"/>
  <c r="Y64" i="5" s="1"/>
  <c r="K64" i="5"/>
  <c r="W63" i="5"/>
  <c r="S63" i="5"/>
  <c r="O63" i="5"/>
  <c r="K63" i="5"/>
  <c r="V60" i="5"/>
  <c r="U60" i="5"/>
  <c r="T60" i="5"/>
  <c r="R60" i="5"/>
  <c r="S60" i="5" s="1"/>
  <c r="Q60" i="5"/>
  <c r="P60" i="5"/>
  <c r="N60" i="5"/>
  <c r="O60" i="5" s="1"/>
  <c r="M60" i="5"/>
  <c r="L60" i="5"/>
  <c r="J60" i="5"/>
  <c r="I60" i="5"/>
  <c r="H60" i="5"/>
  <c r="W59" i="5"/>
  <c r="S59" i="5"/>
  <c r="O59" i="5"/>
  <c r="Y59" i="5" s="1"/>
  <c r="K59" i="5"/>
  <c r="W58" i="5"/>
  <c r="S58" i="5"/>
  <c r="O58" i="5"/>
  <c r="K58" i="5"/>
  <c r="W57" i="5"/>
  <c r="S57" i="5"/>
  <c r="O57" i="5"/>
  <c r="X57" i="1" s="1"/>
  <c r="K57" i="5"/>
  <c r="W56" i="5"/>
  <c r="S56" i="5"/>
  <c r="O56" i="5"/>
  <c r="K56" i="5"/>
  <c r="W55" i="5"/>
  <c r="S55" i="5"/>
  <c r="O55" i="5"/>
  <c r="Y55" i="5" s="1"/>
  <c r="K55" i="5"/>
  <c r="W54" i="5"/>
  <c r="S54" i="5"/>
  <c r="O54" i="5"/>
  <c r="K54" i="5"/>
  <c r="W53" i="5"/>
  <c r="S53" i="5"/>
  <c r="O53" i="5"/>
  <c r="K53" i="5"/>
  <c r="V50" i="5"/>
  <c r="U50" i="5"/>
  <c r="T50" i="5"/>
  <c r="R50" i="5"/>
  <c r="S50" i="5" s="1"/>
  <c r="Q50" i="5"/>
  <c r="P50" i="5"/>
  <c r="N50" i="5"/>
  <c r="M50" i="5"/>
  <c r="L50" i="5"/>
  <c r="J50" i="5"/>
  <c r="I50" i="5"/>
  <c r="H50" i="5"/>
  <c r="W49" i="5"/>
  <c r="S49" i="5"/>
  <c r="O49" i="5"/>
  <c r="K49" i="5"/>
  <c r="W48" i="5"/>
  <c r="S48" i="5"/>
  <c r="O48" i="5"/>
  <c r="K48" i="5"/>
  <c r="Y48" i="5" s="1"/>
  <c r="W47" i="5"/>
  <c r="S47" i="5"/>
  <c r="O47" i="5"/>
  <c r="K47" i="5"/>
  <c r="W46" i="5"/>
  <c r="S46" i="5"/>
  <c r="O46" i="5"/>
  <c r="K46" i="5"/>
  <c r="Y46" i="5" s="1"/>
  <c r="W45" i="5"/>
  <c r="S45" i="5"/>
  <c r="O45" i="5"/>
  <c r="K45" i="5"/>
  <c r="V42" i="5"/>
  <c r="W42" i="5" s="1"/>
  <c r="U42" i="5"/>
  <c r="T42" i="5"/>
  <c r="R42" i="5"/>
  <c r="S42" i="5" s="1"/>
  <c r="Q42" i="5"/>
  <c r="P42" i="5"/>
  <c r="N42" i="5"/>
  <c r="M42" i="5"/>
  <c r="L42" i="5"/>
  <c r="J42" i="5"/>
  <c r="I42" i="5"/>
  <c r="H42" i="5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U33" i="5"/>
  <c r="T33" i="5"/>
  <c r="R33" i="5"/>
  <c r="Q33" i="5"/>
  <c r="Q71" i="5" s="1"/>
  <c r="P33" i="5"/>
  <c r="M33" i="5"/>
  <c r="L33" i="5"/>
  <c r="J33" i="5"/>
  <c r="I33" i="5"/>
  <c r="H33" i="5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Y29" i="5" s="1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Y24" i="5" s="1"/>
  <c r="W23" i="5"/>
  <c r="S23" i="5"/>
  <c r="O23" i="5"/>
  <c r="K23" i="5"/>
  <c r="W22" i="5"/>
  <c r="S22" i="5"/>
  <c r="O22" i="5"/>
  <c r="K22" i="5"/>
  <c r="Y22" i="5" s="1"/>
  <c r="W21" i="5"/>
  <c r="S21" i="5"/>
  <c r="O21" i="5"/>
  <c r="K21" i="5"/>
  <c r="Y21" i="5" s="1"/>
  <c r="W20" i="5"/>
  <c r="S20" i="5"/>
  <c r="O20" i="5"/>
  <c r="K20" i="5"/>
  <c r="W19" i="5"/>
  <c r="S19" i="5"/>
  <c r="X18" i="1" s="1"/>
  <c r="O19" i="5"/>
  <c r="K19" i="5"/>
  <c r="V15" i="5"/>
  <c r="U15" i="5"/>
  <c r="T15" i="5"/>
  <c r="R15" i="5"/>
  <c r="Q15" i="5"/>
  <c r="P15" i="5"/>
  <c r="N15" i="5"/>
  <c r="M15" i="5"/>
  <c r="L15" i="5"/>
  <c r="J15" i="5"/>
  <c r="I15" i="5"/>
  <c r="H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Y11" i="5" s="1"/>
  <c r="W10" i="5"/>
  <c r="S10" i="5"/>
  <c r="O10" i="5"/>
  <c r="K10" i="5"/>
  <c r="W9" i="5"/>
  <c r="S9" i="5"/>
  <c r="O9" i="5"/>
  <c r="K9" i="5"/>
  <c r="Y9" i="5" s="1"/>
  <c r="W8" i="5"/>
  <c r="S8" i="5"/>
  <c r="O8" i="5"/>
  <c r="K8" i="5"/>
  <c r="W7" i="5"/>
  <c r="S7" i="5"/>
  <c r="O7" i="5"/>
  <c r="K7" i="5"/>
  <c r="X7" i="1" s="1"/>
  <c r="Y14" i="5"/>
  <c r="Y8" i="5"/>
  <c r="X13" i="1"/>
  <c r="X24" i="1"/>
  <c r="X29" i="1"/>
  <c r="X31" i="1"/>
  <c r="X38" i="1"/>
  <c r="X45" i="1"/>
  <c r="X54" i="1"/>
  <c r="Y63" i="5"/>
  <c r="X63" i="1"/>
  <c r="X64" i="1"/>
  <c r="X66" i="1"/>
  <c r="Y10" i="5"/>
  <c r="Y25" i="5"/>
  <c r="Y39" i="5"/>
  <c r="Y45" i="5"/>
  <c r="Y49" i="5"/>
  <c r="S70" i="5"/>
  <c r="Y65" i="5"/>
  <c r="X9" i="1"/>
  <c r="Y12" i="5"/>
  <c r="X11" i="1"/>
  <c r="Y23" i="5"/>
  <c r="X22" i="1"/>
  <c r="Y27" i="5"/>
  <c r="X26" i="1"/>
  <c r="X27" i="1"/>
  <c r="Y31" i="5"/>
  <c r="X30" i="1"/>
  <c r="Y36" i="5"/>
  <c r="X35" i="1"/>
  <c r="X36" i="1"/>
  <c r="Y38" i="5"/>
  <c r="X37" i="1"/>
  <c r="Y41" i="5"/>
  <c r="X41" i="1"/>
  <c r="X49" i="1"/>
  <c r="Y56" i="5"/>
  <c r="X56" i="1"/>
  <c r="X40" i="1"/>
  <c r="D47" i="4"/>
  <c r="D50" i="4"/>
  <c r="D53" i="4"/>
  <c r="O42" i="5"/>
  <c r="O50" i="5"/>
  <c r="W50" i="5"/>
  <c r="W60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Y13" i="5" l="1"/>
  <c r="Q72" i="5"/>
  <c r="Q75" i="5" s="1"/>
  <c r="S15" i="5"/>
  <c r="X28" i="1"/>
  <c r="Y20" i="5"/>
  <c r="X19" i="1"/>
  <c r="K70" i="5"/>
  <c r="Y32" i="5"/>
  <c r="Y40" i="5"/>
  <c r="X39" i="1"/>
  <c r="X42" i="1" s="1"/>
  <c r="K33" i="5"/>
  <c r="J71" i="5"/>
  <c r="J72" i="5" s="1"/>
  <c r="J75" i="5" s="1"/>
  <c r="O15" i="5"/>
  <c r="P71" i="5"/>
  <c r="P72" i="5" s="1"/>
  <c r="P75" i="5" s="1"/>
  <c r="Y37" i="5"/>
  <c r="K42" i="5"/>
  <c r="Y42" i="5" s="1"/>
  <c r="V71" i="5"/>
  <c r="V72" i="5" s="1"/>
  <c r="V75" i="5" s="1"/>
  <c r="Y54" i="5"/>
  <c r="Y58" i="5"/>
  <c r="Y57" i="5"/>
  <c r="L71" i="5"/>
  <c r="L72" i="5" s="1"/>
  <c r="L75" i="5" s="1"/>
  <c r="X59" i="1"/>
  <c r="X55" i="1"/>
  <c r="Y53" i="5"/>
  <c r="K60" i="5"/>
  <c r="Y60" i="5" s="1"/>
  <c r="X58" i="1"/>
  <c r="X53" i="1"/>
  <c r="W70" i="5"/>
  <c r="O70" i="5"/>
  <c r="I71" i="5"/>
  <c r="I72" i="5" s="1"/>
  <c r="I75" i="5" s="1"/>
  <c r="Y69" i="5"/>
  <c r="Y66" i="5"/>
  <c r="N71" i="5"/>
  <c r="N72" i="5" s="1"/>
  <c r="N75" i="5" s="1"/>
  <c r="Y47" i="5"/>
  <c r="X48" i="1"/>
  <c r="X47" i="1"/>
  <c r="X46" i="1"/>
  <c r="R71" i="5"/>
  <c r="R72" i="5" s="1"/>
  <c r="R75" i="5" s="1"/>
  <c r="T71" i="5"/>
  <c r="T72" i="5" s="1"/>
  <c r="T75" i="5" s="1"/>
  <c r="U71" i="5"/>
  <c r="U72" i="5" s="1"/>
  <c r="U75" i="5" s="1"/>
  <c r="M71" i="5"/>
  <c r="M72" i="5" s="1"/>
  <c r="M75" i="5" s="1"/>
  <c r="K50" i="5"/>
  <c r="Y50" i="5" s="1"/>
  <c r="H71" i="5"/>
  <c r="H72" i="5" s="1"/>
  <c r="H75" i="5" s="1"/>
  <c r="S33" i="5"/>
  <c r="S71" i="5" s="1"/>
  <c r="S72" i="5" s="1"/>
  <c r="S75" i="5" s="1"/>
  <c r="Y26" i="5"/>
  <c r="X25" i="1"/>
  <c r="X20" i="1"/>
  <c r="Y28" i="5"/>
  <c r="O33" i="5"/>
  <c r="X23" i="1"/>
  <c r="W33" i="5"/>
  <c r="Y19" i="5"/>
  <c r="X21" i="1"/>
  <c r="Y30" i="5"/>
  <c r="Y7" i="5"/>
  <c r="X12" i="1"/>
  <c r="X10" i="1"/>
  <c r="W15" i="5"/>
  <c r="K15" i="5"/>
  <c r="Y15" i="5" s="1"/>
  <c r="X8" i="1"/>
  <c r="Y74" i="5"/>
  <c r="D71" i="5"/>
  <c r="D72" i="5" s="1"/>
  <c r="D75" i="5" s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W27" i="1"/>
  <c r="Y27" i="1" s="1"/>
  <c r="W31" i="1"/>
  <c r="Y31" i="1" s="1"/>
  <c r="W21" i="1"/>
  <c r="Y21" i="1" s="1"/>
  <c r="W25" i="1"/>
  <c r="W29" i="1"/>
  <c r="Y29" i="1" s="1"/>
  <c r="W35" i="1"/>
  <c r="Y35" i="1" s="1"/>
  <c r="W39" i="1"/>
  <c r="W45" i="1"/>
  <c r="Y45" i="1" s="1"/>
  <c r="W48" i="1"/>
  <c r="W63" i="1"/>
  <c r="Y63" i="1" s="1"/>
  <c r="W66" i="1"/>
  <c r="Y66" i="1" s="1"/>
  <c r="W67" i="1"/>
  <c r="Y67" i="1" s="1"/>
  <c r="W12" i="1"/>
  <c r="W18" i="1"/>
  <c r="Y18" i="1" s="1"/>
  <c r="W22" i="1"/>
  <c r="Y22" i="1" s="1"/>
  <c r="W26" i="1"/>
  <c r="Y26" i="1" s="1"/>
  <c r="W30" i="1"/>
  <c r="Y30" i="1" s="1"/>
  <c r="W20" i="1"/>
  <c r="Y20" i="1" s="1"/>
  <c r="W28" i="1"/>
  <c r="W11" i="1"/>
  <c r="Y11" i="1" s="1"/>
  <c r="W38" i="1"/>
  <c r="Y38" i="1" s="1"/>
  <c r="W41" i="1"/>
  <c r="Y41" i="1" s="1"/>
  <c r="W49" i="1"/>
  <c r="Y49" i="1" s="1"/>
  <c r="W56" i="1"/>
  <c r="Y56" i="1" s="1"/>
  <c r="W53" i="1"/>
  <c r="Y53" i="1" s="1"/>
  <c r="W54" i="1"/>
  <c r="Y54" i="1" s="1"/>
  <c r="W59" i="1"/>
  <c r="Y59" i="1" s="1"/>
  <c r="W65" i="1"/>
  <c r="Y65" i="1" s="1"/>
  <c r="W64" i="1"/>
  <c r="Y64" i="1" s="1"/>
  <c r="W68" i="1"/>
  <c r="Y68" i="1" s="1"/>
  <c r="W57" i="1"/>
  <c r="Y57" i="1" s="1"/>
  <c r="W55" i="1"/>
  <c r="W8" i="1"/>
  <c r="W10" i="1"/>
  <c r="W24" i="1"/>
  <c r="Y24" i="1" s="1"/>
  <c r="W47" i="1"/>
  <c r="O70" i="1"/>
  <c r="O71" i="1" s="1"/>
  <c r="O75" i="1" s="1"/>
  <c r="S70" i="1"/>
  <c r="S71" i="1" s="1"/>
  <c r="S75" i="1" s="1"/>
  <c r="J70" i="1"/>
  <c r="J71" i="1" s="1"/>
  <c r="J75" i="1" s="1"/>
  <c r="U69" i="1"/>
  <c r="X69" i="1"/>
  <c r="Y12" i="1" l="1"/>
  <c r="Y28" i="1"/>
  <c r="Y19" i="1"/>
  <c r="O71" i="5"/>
  <c r="O72" i="5" s="1"/>
  <c r="O75" i="5" s="1"/>
  <c r="Y70" i="5"/>
  <c r="Y39" i="1"/>
  <c r="W71" i="5"/>
  <c r="W72" i="5" s="1"/>
  <c r="W75" i="5" s="1"/>
  <c r="Y55" i="1"/>
  <c r="X60" i="1"/>
  <c r="Y58" i="1"/>
  <c r="Y48" i="1"/>
  <c r="Y47" i="1"/>
  <c r="X50" i="1"/>
  <c r="K71" i="5"/>
  <c r="Y46" i="1"/>
  <c r="Y25" i="1"/>
  <c r="X32" i="1"/>
  <c r="Y33" i="5"/>
  <c r="Y23" i="1"/>
  <c r="Y10" i="1"/>
  <c r="X14" i="1"/>
  <c r="Y8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W32" i="1"/>
  <c r="W42" i="1"/>
  <c r="Y42" i="1" s="1"/>
  <c r="W50" i="1"/>
  <c r="W14" i="1"/>
  <c r="Y32" i="1" l="1"/>
  <c r="K72" i="5"/>
  <c r="K75" i="5" s="1"/>
  <c r="Y75" i="5" s="1"/>
  <c r="Y71" i="5"/>
  <c r="X70" i="1"/>
  <c r="X71" i="1" s="1"/>
  <c r="X75" i="1" s="1"/>
  <c r="Y60" i="1"/>
  <c r="Y50" i="1"/>
  <c r="M81" i="1"/>
  <c r="U81" i="1"/>
  <c r="Q81" i="1"/>
  <c r="I81" i="1"/>
  <c r="U71" i="1"/>
  <c r="U75" i="1" s="1"/>
  <c r="Q71" i="1"/>
  <c r="Q75" i="1" s="1"/>
  <c r="W70" i="1"/>
  <c r="Y14" i="1"/>
  <c r="Y72" i="5" l="1"/>
  <c r="W71" i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<sst xmlns="http://schemas.openxmlformats.org/spreadsheetml/2006/main" count="292" uniqueCount="190">
  <si>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</si>
  <si>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</si>
  <si>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</si>
  <si>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</si>
  <si>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</si>
  <si>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</si>
  <si>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</si>
  <si>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</si>
  <si>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</si>
  <si>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</si>
  <si>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</si>
  <si>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</si>
  <si>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</si>
  <si>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</si>
  <si>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</si>
  <si>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</si>
  <si>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</si>
  <si>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</si>
  <si>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</si>
  <si>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</si>
  <si>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</si>
  <si>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</si>
  <si>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</si>
  <si>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</si>
  <si>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</si>
  <si>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</si>
  <si>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</si>
  <si>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</si>
  <si>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</si>
  <si>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</si>
  <si>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</si>
  <si>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</si>
  <si>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</si>
  <si>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</si>
  <si>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</si>
  <si>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</si>
  <si>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</si>
  <si>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</si>
  <si>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</si>
  <si>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</si>
  <si>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</si>
  <si>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</si>
  <si>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</si>
  <si>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</si>
  <si>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</si>
  <si>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</si>
  <si>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</si>
  <si>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</si>
  <si>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</si>
  <si>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</si>
  <si>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</si>
  <si>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</si>
  <si>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</si>
  <si>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</si>
  <si>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</si>
  <si>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</si>
  <si>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</si>
  <si>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</si>
  <si>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</si>
  <si>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</si>
  <si>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</si>
  <si>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</si>
  <si>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</si>
  <si>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</si>
  <si>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</si>
  <si>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</si>
  <si>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</si>
  <si>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</si>
  <si>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</si>
  <si>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</si>
  <si>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</si>
  <si>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</si>
  <si>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</si>
  <si>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</si>
  <si>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</si>
  <si>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</si>
  <si>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</si>
  <si>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</si>
  <si>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</si>
  <si>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</si>
  <si>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</si>
  <si>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</si>
  <si>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</si>
  <si>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</si>
  <si>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</si>
  <si>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</si>
  <si>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</si>
  <si>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</si>
  <si>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</si>
  <si>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</si>
  <si>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</si>
  <si>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</si>
  <si>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</si>
  <si>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</si>
  <si>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</si>
  <si>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</si>
  <si>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</si>
  <si>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</si>
  <si>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</si>
  <si>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</si>
  <si>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</si>
  <si>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</si>
  <si>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</si>
  <si>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</si>
  <si>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</si>
  <si>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</si>
  <si>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</si>
  <si>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</si>
  <si>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</si>
  <si>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</si>
  <si>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</si>
  <si>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</si>
  <si>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</si>
  <si>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</si>
  <si>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</si>
  <si>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</si>
  <si>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</si>
  <si>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</si>
  <si>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</si>
  <si>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</si>
  <si>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</si>
  <si>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</si>
  <si>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</si>
  <si>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</si>
  <si>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</si>
  <si>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</si>
  <si>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</si>
  <si>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</si>
  <si>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</si>
  <si>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</si>
  <si>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</si>
  <si>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</si>
  <si>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</si>
  <si>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</si>
  <si>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</si>
  <si>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</si>
  <si>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</si>
  <si>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</si>
  <si>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</si>
  <si>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</si>
  <si>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</si>
  <si>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</si>
  <si>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</si>
  <si>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</si>
  <si>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</si>
  <si>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</si>
  <si>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</si>
  <si>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</si>
  <si>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</si>
  <si>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</si>
  <si>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</si>
  <si>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</si>
  <si>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</si>
  <si>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</si>
  <si>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</si>
  <si>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</si>
  <si>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</si>
  <si>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</si>
  <si>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</si>
  <si>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</si>
  <si>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</si>
  <si>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</si>
  <si>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</si>
  <si>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</si>
  <si>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</si>
  <si>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</si>
  <si>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</si>
  <si>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</si>
  <si>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</si>
  <si>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</si>
  <si>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</si>
  <si>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</si>
  <si>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</si>
  <si>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</si>
  <si>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</si>
  <si>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</si>
  <si>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</si>
  <si>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</si>
  <si>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</si>
  <si>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</si>
  <si>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</si>
  <si>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</si>
  <si>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</si>
  <si>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</si>
  <si>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</si>
  <si>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Enter School Name: Eagle Academy PCS</t>
  </si>
  <si>
    <t xml:space="preserve">Enter School Contact Name: Joe M. Smith, CFO &amp; Melissa Hammett, Compliance Officer </t>
  </si>
  <si>
    <t>Enter School Contact Email: jsmith@eagleacademypcs.org &amp; mhammett@eagleacademypcs.org</t>
  </si>
  <si>
    <t>Enter School Contact Phone Number: 202-554-8505 Ext. 505 or Ext. 503</t>
  </si>
  <si>
    <t>Enter Fiscal Year: 2018-2019SY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</si>
</sst>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3" fontId="3" fillId="0" borderId="0" xfId="2" applyNumberFormat="1" applyFont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8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/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8" descr="Image result for dc pcsb"/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1" name="AutoShape 8" descr="Image result for dc pcsb"/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" name="AutoShape 8" descr="Image result for dc pcsb"/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6" sqref="A6"/>
    </sheetView>
  </sheetViews>
  <sheetFormatPr defaultColWidth="9.109375" defaultRowHeight="13.2" x14ac:dyDescent="0.25"/>
  <cols>
    <col min="1" max="1" width="75.5546875" style="74" bestFit="1" customWidth="1"/>
    <col min="2" max="3" width="9.109375" style="74"/>
    <col min="4" max="4" width="52.44140625" style="74" customWidth="1"/>
    <col min="5" max="16384" width="9.109375" style="74"/>
  </cols>
  <sheetData>
    <row r="1" spans="1:1" x14ac:dyDescent="0.25">
      <c r="A1" s="73" t="s">
        <v>168</v>
      </c>
    </row>
    <row r="2" spans="1:1" x14ac:dyDescent="0.25">
      <c r="A2" s="75" t="s">
        <v>185</v>
      </c>
    </row>
    <row r="4" spans="1:1" x14ac:dyDescent="0.25">
      <c r="A4" s="75" t="s">
        <v>186</v>
      </c>
    </row>
    <row r="5" spans="1:1" x14ac:dyDescent="0.25">
      <c r="A5" s="75" t="s">
        <v>187</v>
      </c>
    </row>
    <row r="6" spans="1:1" x14ac:dyDescent="0.25">
      <c r="A6" s="75" t="s">
        <v>188</v>
      </c>
    </row>
    <row r="8" spans="1:1" x14ac:dyDescent="0.25">
      <c r="A8" s="75" t="s">
        <v>189</v>
      </c>
    </row>
    <row r="9" spans="1:1" x14ac:dyDescent="0.25">
      <c r="A9" s="75" t="s">
        <v>169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13" sqref="C13"/>
    </sheetView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6" t="str">
        <f>'Cover Sheet'!A2</f>
        <v>Enter School Name: Eagle Academy PCS</v>
      </c>
    </row>
    <row r="2" spans="1:4" x14ac:dyDescent="0.25">
      <c r="A2" s="3" t="str">
        <f>'Cover Sheet'!A8&amp;" Enrollment Data"</f>
        <v>Enter Fiscal Year: 2018-2019SY Enrollment Data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14" t="s">
        <v>69</v>
      </c>
      <c r="B4" s="113" t="s">
        <v>112</v>
      </c>
      <c r="C4" s="113" t="s">
        <v>154</v>
      </c>
      <c r="D4" s="113" t="s">
        <v>153</v>
      </c>
    </row>
    <row r="5" spans="1:4" ht="16.5" customHeight="1" x14ac:dyDescent="0.25">
      <c r="A5" s="115"/>
      <c r="B5" s="113"/>
      <c r="C5" s="113"/>
      <c r="D5" s="113"/>
    </row>
    <row r="6" spans="1:4" ht="12.75" customHeight="1" x14ac:dyDescent="0.25">
      <c r="A6" s="8" t="s">
        <v>70</v>
      </c>
      <c r="B6" s="36"/>
      <c r="C6" s="37">
        <v>132</v>
      </c>
      <c r="D6" s="37"/>
    </row>
    <row r="7" spans="1:4" ht="12.75" customHeight="1" x14ac:dyDescent="0.25">
      <c r="A7" s="8" t="s">
        <v>71</v>
      </c>
      <c r="B7" s="36"/>
      <c r="C7" s="37">
        <v>193</v>
      </c>
      <c r="D7" s="37"/>
    </row>
    <row r="8" spans="1:4" ht="12.75" customHeight="1" x14ac:dyDescent="0.25">
      <c r="A8" s="8" t="s">
        <v>72</v>
      </c>
      <c r="B8" s="36"/>
      <c r="C8" s="37">
        <v>193</v>
      </c>
      <c r="D8" s="37"/>
    </row>
    <row r="9" spans="1:4" ht="12.75" customHeight="1" x14ac:dyDescent="0.25">
      <c r="A9" s="8" t="s">
        <v>73</v>
      </c>
      <c r="B9" s="36"/>
      <c r="C9" s="37">
        <v>160</v>
      </c>
      <c r="D9" s="37"/>
    </row>
    <row r="10" spans="1:4" ht="12.75" customHeight="1" x14ac:dyDescent="0.25">
      <c r="A10" s="8" t="s">
        <v>74</v>
      </c>
      <c r="B10" s="36"/>
      <c r="C10" s="37">
        <v>117</v>
      </c>
      <c r="D10" s="37"/>
    </row>
    <row r="11" spans="1:4" ht="12.75" customHeight="1" x14ac:dyDescent="0.25">
      <c r="A11" s="8" t="s">
        <v>75</v>
      </c>
      <c r="B11" s="36"/>
      <c r="C11" s="37">
        <v>95</v>
      </c>
      <c r="D11" s="37"/>
    </row>
    <row r="12" spans="1:4" ht="12.75" customHeight="1" x14ac:dyDescent="0.25">
      <c r="A12" s="8" t="s">
        <v>76</v>
      </c>
      <c r="B12" s="36"/>
      <c r="C12" s="37"/>
      <c r="D12" s="37"/>
    </row>
    <row r="13" spans="1:4" ht="12.75" customHeight="1" x14ac:dyDescent="0.25">
      <c r="A13" s="8" t="s">
        <v>77</v>
      </c>
      <c r="B13" s="36"/>
      <c r="C13" s="37"/>
      <c r="D13" s="37"/>
    </row>
    <row r="14" spans="1:4" ht="12.75" customHeight="1" x14ac:dyDescent="0.25">
      <c r="A14" s="9" t="s">
        <v>78</v>
      </c>
      <c r="B14" s="36"/>
      <c r="C14" s="37"/>
      <c r="D14" s="37"/>
    </row>
    <row r="15" spans="1:4" ht="12.75" customHeight="1" x14ac:dyDescent="0.25">
      <c r="A15" s="9" t="s">
        <v>79</v>
      </c>
      <c r="B15" s="36"/>
      <c r="C15" s="37"/>
      <c r="D15" s="37"/>
    </row>
    <row r="16" spans="1:4" ht="12.75" customHeight="1" x14ac:dyDescent="0.25">
      <c r="A16" s="9" t="s">
        <v>80</v>
      </c>
      <c r="B16" s="36"/>
      <c r="C16" s="37"/>
      <c r="D16" s="37"/>
    </row>
    <row r="17" spans="1:4" ht="12.75" customHeight="1" x14ac:dyDescent="0.25">
      <c r="A17" s="8" t="s">
        <v>81</v>
      </c>
      <c r="B17" s="36"/>
      <c r="C17" s="37"/>
      <c r="D17" s="37"/>
    </row>
    <row r="18" spans="1:4" ht="12.75" customHeight="1" x14ac:dyDescent="0.25">
      <c r="A18" s="8" t="s">
        <v>82</v>
      </c>
      <c r="B18" s="36"/>
      <c r="C18" s="37"/>
      <c r="D18" s="37"/>
    </row>
    <row r="19" spans="1:4" ht="12.75" customHeight="1" x14ac:dyDescent="0.25">
      <c r="A19" s="8" t="s">
        <v>83</v>
      </c>
      <c r="B19" s="36"/>
      <c r="C19" s="37"/>
      <c r="D19" s="37"/>
    </row>
    <row r="20" spans="1:4" ht="12.75" customHeight="1" x14ac:dyDescent="0.25">
      <c r="A20" s="8" t="s">
        <v>84</v>
      </c>
      <c r="B20" s="36"/>
      <c r="C20" s="37"/>
      <c r="D20" s="37"/>
    </row>
    <row r="21" spans="1:4" ht="12.75" customHeight="1" x14ac:dyDescent="0.25">
      <c r="A21" s="8" t="s">
        <v>85</v>
      </c>
      <c r="B21" s="36"/>
      <c r="C21" s="37"/>
      <c r="D21" s="37"/>
    </row>
    <row r="22" spans="1:4" ht="12.75" customHeight="1" x14ac:dyDescent="0.25">
      <c r="A22" s="8" t="s">
        <v>86</v>
      </c>
      <c r="B22" s="36"/>
      <c r="C22" s="37"/>
      <c r="D22" s="37"/>
    </row>
    <row r="23" spans="1:4" ht="13.5" customHeight="1" x14ac:dyDescent="0.25">
      <c r="A23" s="9" t="s">
        <v>87</v>
      </c>
      <c r="B23" s="36"/>
      <c r="C23" s="37"/>
      <c r="D23" s="37"/>
    </row>
    <row r="24" spans="1:4" x14ac:dyDescent="0.25">
      <c r="A24" s="17" t="s">
        <v>88</v>
      </c>
      <c r="B24" s="13">
        <f>SUM(B6:B23)</f>
        <v>0</v>
      </c>
      <c r="C24" s="13">
        <f>SUM(C6:C23)</f>
        <v>890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90</v>
      </c>
      <c r="B27" s="36"/>
      <c r="C27" s="37">
        <v>58.38</v>
      </c>
      <c r="D27" s="37"/>
    </row>
    <row r="28" spans="1:4" ht="12.75" customHeight="1" x14ac:dyDescent="0.25">
      <c r="A28" s="8" t="s">
        <v>91</v>
      </c>
      <c r="B28" s="36"/>
      <c r="C28" s="37">
        <v>38</v>
      </c>
      <c r="D28" s="37"/>
    </row>
    <row r="29" spans="1:4" ht="12.75" customHeight="1" x14ac:dyDescent="0.25">
      <c r="A29" s="8" t="s">
        <v>92</v>
      </c>
      <c r="B29" s="36"/>
      <c r="C29" s="37">
        <v>3</v>
      </c>
      <c r="D29" s="37"/>
    </row>
    <row r="30" spans="1:4" ht="12.75" customHeight="1" x14ac:dyDescent="0.25">
      <c r="A30" s="8" t="s">
        <v>93</v>
      </c>
      <c r="B30" s="36"/>
      <c r="C30" s="37">
        <v>30</v>
      </c>
      <c r="D30" s="37"/>
    </row>
    <row r="31" spans="1:4" ht="13.5" customHeight="1" x14ac:dyDescent="0.25">
      <c r="A31" s="17" t="s">
        <v>94</v>
      </c>
      <c r="B31" s="13">
        <f>SUM(B27:B30)</f>
        <v>0</v>
      </c>
      <c r="C31" s="13">
        <f>SUM(C27:C30)</f>
        <v>129.38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96</v>
      </c>
      <c r="B35" s="38"/>
      <c r="C35" s="39"/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98</v>
      </c>
      <c r="B38" s="40"/>
      <c r="C38" s="37">
        <v>58</v>
      </c>
      <c r="D38" s="37"/>
    </row>
    <row r="39" spans="1:6" ht="12.75" customHeight="1" x14ac:dyDescent="0.25">
      <c r="A39" s="7" t="s">
        <v>99</v>
      </c>
      <c r="B39" s="40"/>
      <c r="C39" s="37">
        <v>38</v>
      </c>
      <c r="D39" s="37"/>
    </row>
    <row r="40" spans="1:6" ht="12.75" customHeight="1" x14ac:dyDescent="0.25">
      <c r="A40" s="7" t="s">
        <v>100</v>
      </c>
      <c r="B40" s="40"/>
      <c r="C40" s="37">
        <v>3</v>
      </c>
      <c r="D40" s="37"/>
      <c r="F40" s="4"/>
    </row>
    <row r="41" spans="1:6" ht="12.75" customHeight="1" x14ac:dyDescent="0.25">
      <c r="A41" s="7" t="s">
        <v>101</v>
      </c>
      <c r="B41" s="40"/>
      <c r="C41" s="37">
        <v>30</v>
      </c>
      <c r="D41" s="37"/>
      <c r="F41" s="4"/>
    </row>
    <row r="42" spans="1:6" ht="13.5" customHeight="1" x14ac:dyDescent="0.25">
      <c r="A42" s="24" t="s">
        <v>102</v>
      </c>
      <c r="B42" s="13">
        <f>SUM(B38:B41)</f>
        <v>0</v>
      </c>
      <c r="C42" s="13">
        <f>SUM(C38:C41)</f>
        <v>129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104</v>
      </c>
      <c r="B45" s="41"/>
      <c r="C45" s="39"/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105</v>
      </c>
      <c r="B48" s="38"/>
      <c r="C48" s="39"/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152</v>
      </c>
      <c r="B51" s="38"/>
      <c r="C51" s="39">
        <v>600</v>
      </c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107</v>
      </c>
      <c r="B54" s="42"/>
      <c r="C54" s="37">
        <v>8</v>
      </c>
      <c r="D54" s="37"/>
      <c r="F54" s="4"/>
    </row>
    <row r="55" spans="1:6" ht="12.75" customHeight="1" x14ac:dyDescent="0.25">
      <c r="A55" s="7" t="s">
        <v>108</v>
      </c>
      <c r="B55" s="42"/>
      <c r="C55" s="37">
        <v>17</v>
      </c>
      <c r="D55" s="37"/>
      <c r="F55" s="4"/>
    </row>
    <row r="56" spans="1:6" ht="12.75" customHeight="1" x14ac:dyDescent="0.25">
      <c r="A56" s="7" t="s">
        <v>109</v>
      </c>
      <c r="B56" s="42"/>
      <c r="C56" s="37">
        <v>6</v>
      </c>
      <c r="D56" s="37"/>
      <c r="F56" s="4"/>
    </row>
    <row r="57" spans="1:6" ht="12.75" customHeight="1" x14ac:dyDescent="0.25">
      <c r="A57" s="7" t="s">
        <v>110</v>
      </c>
      <c r="B57" s="42"/>
      <c r="C57" s="37">
        <v>15</v>
      </c>
      <c r="D57" s="37"/>
      <c r="F57" s="4"/>
    </row>
    <row r="58" spans="1:6" ht="14.25" customHeight="1" x14ac:dyDescent="0.3">
      <c r="A58" s="30" t="s">
        <v>111</v>
      </c>
      <c r="B58" s="13">
        <f>SUM(B54:B57)</f>
        <v>0</v>
      </c>
      <c r="C58" s="13">
        <f>SUM(C54:C57)</f>
        <v>46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4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tabSelected="1" view="pageBreakPreview" zoomScaleSheetLayoutView="100" workbookViewId="0">
      <selection activeCell="O17" sqref="O17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4.5546875" style="43" customWidth="1"/>
    <col min="5" max="5" width="2.6640625" style="2" customWidth="1"/>
    <col min="6" max="6" width="10.6640625" style="44" customWidth="1"/>
    <col min="7" max="7" width="2.6640625" style="2" customWidth="1"/>
    <col min="8" max="23" width="13.5546875" style="43" customWidth="1"/>
    <col min="24" max="24" width="2.6640625" style="43" customWidth="1"/>
    <col min="25" max="25" width="14.88671875" style="43" customWidth="1"/>
    <col min="26" max="16384" width="9.109375" style="43"/>
  </cols>
  <sheetData>
    <row r="1" spans="1:25" ht="12.75" customHeight="1" x14ac:dyDescent="0.25">
      <c r="A1" s="62" t="str">
        <f>'Cover Sheet'!A2</f>
        <v>Enter School Name: Eagle Academy PCS</v>
      </c>
      <c r="B1" s="62"/>
    </row>
    <row r="2" spans="1:25" ht="12.75" customHeight="1" x14ac:dyDescent="0.25">
      <c r="A2" s="43" t="str">
        <f>'Cover Sheet'!A8&amp;" Annual Budget"</f>
        <v>Enter Fiscal Year: 2018-2019SY Annual Budget</v>
      </c>
    </row>
    <row r="3" spans="1:25" ht="13.2" x14ac:dyDescent="0.2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.2" x14ac:dyDescent="0.25">
      <c r="A4" s="2"/>
      <c r="B4" s="2"/>
      <c r="C4" s="45"/>
      <c r="D4" s="49" t="s">
        <v>183</v>
      </c>
      <c r="E4" s="50"/>
      <c r="F4" s="50"/>
      <c r="G4" s="50"/>
      <c r="H4" s="49" t="s">
        <v>171</v>
      </c>
      <c r="I4" s="49" t="s">
        <v>172</v>
      </c>
      <c r="J4" s="49" t="s">
        <v>173</v>
      </c>
      <c r="K4" s="49" t="s">
        <v>113</v>
      </c>
      <c r="L4" s="49" t="s">
        <v>174</v>
      </c>
      <c r="M4" s="49" t="s">
        <v>175</v>
      </c>
      <c r="N4" s="49" t="s">
        <v>176</v>
      </c>
      <c r="O4" s="49" t="s">
        <v>114</v>
      </c>
      <c r="P4" s="49" t="s">
        <v>177</v>
      </c>
      <c r="Q4" s="49" t="s">
        <v>178</v>
      </c>
      <c r="R4" s="49" t="s">
        <v>179</v>
      </c>
      <c r="S4" s="49" t="s">
        <v>115</v>
      </c>
      <c r="T4" s="49" t="s">
        <v>180</v>
      </c>
      <c r="U4" s="49" t="s">
        <v>181</v>
      </c>
      <c r="V4" s="49" t="s">
        <v>182</v>
      </c>
      <c r="W4" s="49" t="s">
        <v>116</v>
      </c>
      <c r="X4" s="45"/>
      <c r="Y4" s="49" t="s">
        <v>184</v>
      </c>
    </row>
    <row r="5" spans="1:25" ht="13.2" x14ac:dyDescent="0.2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ht="13.2" x14ac:dyDescent="0.25">
      <c r="A6" s="53" t="s">
        <v>4</v>
      </c>
      <c r="B6" s="2"/>
      <c r="C6" s="45"/>
      <c r="X6" s="45"/>
    </row>
    <row r="7" spans="1:25" ht="13.2" x14ac:dyDescent="0.25">
      <c r="A7" s="46"/>
      <c r="B7" s="46" t="s">
        <v>5</v>
      </c>
      <c r="C7" s="45"/>
      <c r="D7" s="54">
        <v>14211687</v>
      </c>
      <c r="E7" s="55"/>
      <c r="F7" s="55"/>
      <c r="G7" s="55"/>
      <c r="H7" s="54">
        <v>1759645.93</v>
      </c>
      <c r="I7" s="54">
        <v>1759645.93</v>
      </c>
      <c r="J7" s="54">
        <v>1759645.93</v>
      </c>
      <c r="K7" s="55">
        <f>SUM(H7:J7)</f>
        <v>5278937.79</v>
      </c>
      <c r="L7" s="54">
        <v>1256889.95</v>
      </c>
      <c r="M7" s="54">
        <v>1256889.95</v>
      </c>
      <c r="N7" s="54">
        <v>1256889.95</v>
      </c>
      <c r="O7" s="55">
        <f>SUM(L7:N7)</f>
        <v>3770669.8499999996</v>
      </c>
      <c r="P7" s="54">
        <v>1005511.96</v>
      </c>
      <c r="Q7" s="54">
        <v>1005511.96</v>
      </c>
      <c r="R7" s="54">
        <v>1005511.96</v>
      </c>
      <c r="S7" s="55">
        <f>SUM(P7:R7)</f>
        <v>3016535.88</v>
      </c>
      <c r="T7" s="54">
        <v>1005511.96</v>
      </c>
      <c r="U7" s="54">
        <v>1005511.96</v>
      </c>
      <c r="V7" s="54">
        <v>1005511.96</v>
      </c>
      <c r="W7" s="55">
        <f>SUM(T7:V7)</f>
        <v>3016535.88</v>
      </c>
      <c r="X7" s="45"/>
      <c r="Y7" s="47">
        <f>SUM(K7,O7,S7,W7)</f>
        <v>15082679.399999999</v>
      </c>
    </row>
    <row r="8" spans="1:25" ht="13.2" x14ac:dyDescent="0.25">
      <c r="A8" s="46"/>
      <c r="B8" s="46" t="s">
        <v>6</v>
      </c>
      <c r="C8" s="45"/>
      <c r="D8" s="54">
        <v>265858</v>
      </c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>
        <v>156395.49</v>
      </c>
      <c r="W8" s="55">
        <f t="shared" ref="W8:W15" si="4">SUM(T8:V8)</f>
        <v>156395.49</v>
      </c>
      <c r="X8" s="45"/>
      <c r="Y8" s="47">
        <f t="shared" ref="Y8:Y15" si="5">SUM(K8,O8,S8,W8)</f>
        <v>156395.49</v>
      </c>
    </row>
    <row r="9" spans="1:25" ht="13.2" x14ac:dyDescent="0.25">
      <c r="A9" s="46"/>
      <c r="B9" s="46" t="s">
        <v>7</v>
      </c>
      <c r="C9" s="45"/>
      <c r="D9" s="54">
        <v>2863776</v>
      </c>
      <c r="E9" s="55"/>
      <c r="F9" s="55"/>
      <c r="G9" s="55"/>
      <c r="H9" s="54">
        <v>242005.83</v>
      </c>
      <c r="I9" s="54">
        <v>242005.83</v>
      </c>
      <c r="J9" s="54">
        <v>242005.83</v>
      </c>
      <c r="K9" s="55">
        <f t="shared" si="1"/>
        <v>726017.49</v>
      </c>
      <c r="L9" s="54">
        <v>242005.83</v>
      </c>
      <c r="M9" s="54">
        <v>242005.83</v>
      </c>
      <c r="N9" s="54">
        <v>242005.83</v>
      </c>
      <c r="O9" s="55">
        <f t="shared" si="2"/>
        <v>726017.49</v>
      </c>
      <c r="P9" s="54">
        <v>242005.83</v>
      </c>
      <c r="Q9" s="54">
        <v>242005.83</v>
      </c>
      <c r="R9" s="54">
        <v>242005.83</v>
      </c>
      <c r="S9" s="55">
        <f t="shared" si="3"/>
        <v>726017.49</v>
      </c>
      <c r="T9" s="54">
        <v>242005.83</v>
      </c>
      <c r="U9" s="54">
        <v>242005.83</v>
      </c>
      <c r="V9" s="54">
        <v>242005.83</v>
      </c>
      <c r="W9" s="55">
        <f t="shared" si="4"/>
        <v>726017.49</v>
      </c>
      <c r="X9" s="45"/>
      <c r="Y9" s="47">
        <f t="shared" si="5"/>
        <v>2904069.96</v>
      </c>
    </row>
    <row r="10" spans="1:25" ht="13.2" x14ac:dyDescent="0.25">
      <c r="A10" s="46"/>
      <c r="B10" s="46" t="s">
        <v>8</v>
      </c>
      <c r="C10" s="45"/>
      <c r="D10" s="54">
        <v>578586</v>
      </c>
      <c r="E10" s="55"/>
      <c r="F10" s="55"/>
      <c r="G10" s="55"/>
      <c r="H10" s="54">
        <v>48666.67</v>
      </c>
      <c r="I10" s="54">
        <v>48666.67</v>
      </c>
      <c r="J10" s="54">
        <v>48666.67</v>
      </c>
      <c r="K10" s="55">
        <f t="shared" si="1"/>
        <v>146000.01</v>
      </c>
      <c r="L10" s="54">
        <v>48666.67</v>
      </c>
      <c r="M10" s="54">
        <v>48666.67</v>
      </c>
      <c r="N10" s="54">
        <v>48666.67</v>
      </c>
      <c r="O10" s="55">
        <f t="shared" si="2"/>
        <v>146000.01</v>
      </c>
      <c r="P10" s="54">
        <v>48666.67</v>
      </c>
      <c r="Q10" s="54">
        <v>48666.67</v>
      </c>
      <c r="R10" s="54">
        <v>48666.67</v>
      </c>
      <c r="S10" s="55">
        <f t="shared" si="3"/>
        <v>146000.01</v>
      </c>
      <c r="T10" s="54">
        <v>48666.67</v>
      </c>
      <c r="U10" s="54">
        <v>48666.67</v>
      </c>
      <c r="V10" s="54">
        <v>48666.67</v>
      </c>
      <c r="W10" s="55">
        <f t="shared" si="4"/>
        <v>146000.01</v>
      </c>
      <c r="X10" s="45"/>
      <c r="Y10" s="47">
        <f t="shared" si="5"/>
        <v>584000.04</v>
      </c>
    </row>
    <row r="11" spans="1:25" ht="13.2" x14ac:dyDescent="0.25">
      <c r="A11" s="46"/>
      <c r="B11" s="46" t="s">
        <v>9</v>
      </c>
      <c r="C11" s="45"/>
      <c r="D11" s="54">
        <v>1872778</v>
      </c>
      <c r="E11" s="55"/>
      <c r="F11" s="55"/>
      <c r="G11" s="55"/>
      <c r="H11" s="54">
        <v>192333.33</v>
      </c>
      <c r="I11" s="54">
        <v>192333.33</v>
      </c>
      <c r="J11" s="54">
        <v>192333.33</v>
      </c>
      <c r="K11" s="55">
        <f t="shared" si="1"/>
        <v>576999.99</v>
      </c>
      <c r="L11" s="54">
        <v>192333.33</v>
      </c>
      <c r="M11" s="54">
        <v>192333.33</v>
      </c>
      <c r="N11" s="54">
        <v>192333.33</v>
      </c>
      <c r="O11" s="55">
        <f t="shared" si="2"/>
        <v>576999.99</v>
      </c>
      <c r="P11" s="54">
        <v>192333.33</v>
      </c>
      <c r="Q11" s="54">
        <v>192333.33</v>
      </c>
      <c r="R11" s="54">
        <v>192333.33</v>
      </c>
      <c r="S11" s="55">
        <f t="shared" si="3"/>
        <v>576999.99</v>
      </c>
      <c r="T11" s="54">
        <v>192333.33</v>
      </c>
      <c r="U11" s="54">
        <v>192333.33</v>
      </c>
      <c r="V11" s="54">
        <v>192333.33</v>
      </c>
      <c r="W11" s="55">
        <f t="shared" si="4"/>
        <v>576999.99</v>
      </c>
      <c r="X11" s="45"/>
      <c r="Y11" s="47">
        <f t="shared" si="5"/>
        <v>2307999.96</v>
      </c>
    </row>
    <row r="12" spans="1:25" ht="13.2" x14ac:dyDescent="0.25">
      <c r="A12" s="46"/>
      <c r="B12" s="46" t="s">
        <v>10</v>
      </c>
      <c r="C12" s="45"/>
      <c r="D12" s="54">
        <v>0</v>
      </c>
      <c r="E12" s="55"/>
      <c r="F12" s="55"/>
      <c r="G12" s="55"/>
      <c r="H12" s="54"/>
      <c r="I12" s="54"/>
      <c r="J12" s="54"/>
      <c r="K12" s="55">
        <f t="shared" si="1"/>
        <v>0</v>
      </c>
      <c r="L12" s="54"/>
      <c r="M12" s="54"/>
      <c r="N12" s="54"/>
      <c r="O12" s="55">
        <f t="shared" si="2"/>
        <v>0</v>
      </c>
      <c r="P12" s="54"/>
      <c r="Q12" s="54"/>
      <c r="R12" s="54"/>
      <c r="S12" s="55">
        <f t="shared" si="3"/>
        <v>0</v>
      </c>
      <c r="T12" s="54"/>
      <c r="U12" s="54"/>
      <c r="V12" s="54"/>
      <c r="W12" s="55">
        <f t="shared" si="4"/>
        <v>0</v>
      </c>
      <c r="X12" s="45"/>
      <c r="Y12" s="47">
        <f t="shared" si="5"/>
        <v>0</v>
      </c>
    </row>
    <row r="13" spans="1:25" ht="13.2" x14ac:dyDescent="0.25">
      <c r="A13" s="46"/>
      <c r="B13" s="46" t="s">
        <v>11</v>
      </c>
      <c r="C13" s="45"/>
      <c r="D13" s="54">
        <v>600000</v>
      </c>
      <c r="E13" s="55"/>
      <c r="F13" s="55"/>
      <c r="G13" s="55"/>
      <c r="H13" s="54">
        <v>54167</v>
      </c>
      <c r="I13" s="54">
        <v>54167</v>
      </c>
      <c r="J13" s="54">
        <v>54167</v>
      </c>
      <c r="K13" s="55">
        <f t="shared" si="1"/>
        <v>162501</v>
      </c>
      <c r="L13" s="54">
        <v>54167</v>
      </c>
      <c r="M13" s="54">
        <v>54167</v>
      </c>
      <c r="N13" s="54">
        <v>54167</v>
      </c>
      <c r="O13" s="55">
        <f t="shared" si="2"/>
        <v>162501</v>
      </c>
      <c r="P13" s="54">
        <v>54167</v>
      </c>
      <c r="Q13" s="54">
        <v>54167</v>
      </c>
      <c r="R13" s="54">
        <v>54167</v>
      </c>
      <c r="S13" s="55">
        <f t="shared" si="3"/>
        <v>162501</v>
      </c>
      <c r="T13" s="54">
        <v>54167</v>
      </c>
      <c r="U13" s="54">
        <v>54167</v>
      </c>
      <c r="V13" s="54">
        <v>54167</v>
      </c>
      <c r="W13" s="55">
        <f t="shared" si="4"/>
        <v>162501</v>
      </c>
      <c r="X13" s="45"/>
      <c r="Y13" s="47">
        <f t="shared" si="5"/>
        <v>650004</v>
      </c>
    </row>
    <row r="14" spans="1:25" ht="13.2" x14ac:dyDescent="0.25">
      <c r="A14" s="46"/>
      <c r="B14" s="46" t="s">
        <v>12</v>
      </c>
      <c r="C14" s="45"/>
      <c r="D14" s="54">
        <v>345974</v>
      </c>
      <c r="E14" s="55"/>
      <c r="F14" s="55"/>
      <c r="G14" s="55"/>
      <c r="H14" s="54"/>
      <c r="I14" s="54"/>
      <c r="J14" s="54"/>
      <c r="K14" s="55">
        <f t="shared" si="1"/>
        <v>0</v>
      </c>
      <c r="L14" s="54"/>
      <c r="M14" s="54">
        <v>98000</v>
      </c>
      <c r="N14" s="54">
        <v>155000</v>
      </c>
      <c r="O14" s="55">
        <f t="shared" si="2"/>
        <v>253000</v>
      </c>
      <c r="P14" s="54"/>
      <c r="Q14" s="54"/>
      <c r="R14" s="54"/>
      <c r="S14" s="55">
        <f t="shared" si="3"/>
        <v>0</v>
      </c>
      <c r="T14" s="54"/>
      <c r="U14" s="54">
        <v>98000</v>
      </c>
      <c r="V14" s="54"/>
      <c r="W14" s="55">
        <f t="shared" si="4"/>
        <v>98000</v>
      </c>
      <c r="X14" s="45"/>
      <c r="Y14" s="48">
        <f t="shared" si="5"/>
        <v>351000</v>
      </c>
    </row>
    <row r="15" spans="1:25" ht="13.2" x14ac:dyDescent="0.25">
      <c r="A15" s="46"/>
      <c r="B15" s="56" t="s">
        <v>13</v>
      </c>
      <c r="C15" s="45"/>
      <c r="D15" s="80">
        <f>SUM(D7:D14)</f>
        <v>20738659</v>
      </c>
      <c r="E15" s="109"/>
      <c r="F15" s="109"/>
      <c r="G15" s="109"/>
      <c r="H15" s="80">
        <f>SUM(H7:H14)</f>
        <v>2296818.7599999998</v>
      </c>
      <c r="I15" s="80">
        <f t="shared" ref="I15:J15" si="6">SUM(I7:I14)</f>
        <v>2296818.7599999998</v>
      </c>
      <c r="J15" s="80">
        <f t="shared" si="6"/>
        <v>2296818.7599999998</v>
      </c>
      <c r="K15" s="80">
        <f t="shared" si="1"/>
        <v>6890456.2799999993</v>
      </c>
      <c r="L15" s="80">
        <f>SUM(L7:L14)</f>
        <v>1794062.78</v>
      </c>
      <c r="M15" s="80">
        <f t="shared" ref="M15:N15" si="7">SUM(M7:M14)</f>
        <v>1892062.78</v>
      </c>
      <c r="N15" s="80">
        <f t="shared" si="7"/>
        <v>1949062.78</v>
      </c>
      <c r="O15" s="80">
        <f t="shared" si="2"/>
        <v>5635188.3399999999</v>
      </c>
      <c r="P15" s="80">
        <f>SUM(P7:P14)</f>
        <v>1542684.79</v>
      </c>
      <c r="Q15" s="80">
        <f t="shared" ref="Q15:R15" si="8">SUM(Q7:Q14)</f>
        <v>1542684.79</v>
      </c>
      <c r="R15" s="80">
        <f t="shared" si="8"/>
        <v>1542684.79</v>
      </c>
      <c r="S15" s="80">
        <f t="shared" si="3"/>
        <v>4628054.37</v>
      </c>
      <c r="T15" s="80">
        <f>SUM(T7:T14)</f>
        <v>1542684.79</v>
      </c>
      <c r="U15" s="80">
        <f t="shared" ref="U15:V15" si="9">SUM(U7:U14)</f>
        <v>1640684.79</v>
      </c>
      <c r="V15" s="80">
        <f t="shared" si="9"/>
        <v>1699080.28</v>
      </c>
      <c r="W15" s="80">
        <f t="shared" si="4"/>
        <v>4882449.8600000003</v>
      </c>
      <c r="X15" s="110"/>
      <c r="Y15" s="111">
        <f t="shared" si="5"/>
        <v>22036148.849999998</v>
      </c>
    </row>
    <row r="16" spans="1:25" ht="13.2" x14ac:dyDescent="0.25">
      <c r="A16" s="46"/>
      <c r="B16" s="59"/>
      <c r="C16" s="45"/>
      <c r="D16" s="60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5" ht="13.2" x14ac:dyDescent="0.25">
      <c r="A17" s="62" t="s">
        <v>14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  <c r="Y17" s="117"/>
    </row>
    <row r="18" spans="1:25" ht="13.8" x14ac:dyDescent="0.3">
      <c r="A18" s="64" t="s">
        <v>15</v>
      </c>
      <c r="B18" s="2"/>
      <c r="C18" s="45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5" ht="13.2" x14ac:dyDescent="0.25">
      <c r="A19" s="46"/>
      <c r="B19" s="2" t="s">
        <v>16</v>
      </c>
      <c r="C19" s="45"/>
      <c r="D19" s="65">
        <v>2131245</v>
      </c>
      <c r="E19" s="66"/>
      <c r="F19" s="65"/>
      <c r="G19" s="66"/>
      <c r="H19" s="65">
        <v>201158.29</v>
      </c>
      <c r="I19" s="65">
        <v>201158.29</v>
      </c>
      <c r="J19" s="65">
        <v>301737.43</v>
      </c>
      <c r="K19" s="67">
        <f t="shared" ref="K19:K33" si="10">SUM(H19:J19)</f>
        <v>704054.01</v>
      </c>
      <c r="L19" s="65">
        <v>201158.29</v>
      </c>
      <c r="M19" s="65">
        <v>201158.29</v>
      </c>
      <c r="N19" s="65">
        <v>201158.29</v>
      </c>
      <c r="O19" s="67">
        <f t="shared" ref="O19:O33" si="11">SUM(L19:N19)</f>
        <v>603474.87</v>
      </c>
      <c r="P19" s="65">
        <v>201158.29</v>
      </c>
      <c r="Q19" s="65">
        <v>201158.29</v>
      </c>
      <c r="R19" s="65">
        <v>301737.43</v>
      </c>
      <c r="S19" s="67">
        <f t="shared" ref="S19:S33" si="12">SUM(P19:R19)</f>
        <v>704054.01</v>
      </c>
      <c r="T19" s="65">
        <v>201158.29</v>
      </c>
      <c r="U19" s="65">
        <v>201158.29</v>
      </c>
      <c r="V19" s="65">
        <v>201158.29</v>
      </c>
      <c r="W19" s="67">
        <f t="shared" ref="W19:W33" si="13">SUM(T19:V19)</f>
        <v>603474.87</v>
      </c>
      <c r="X19" s="45"/>
      <c r="Y19" s="47">
        <f t="shared" ref="Y19:Y33" si="14">SUM(K19,O19,S19,W19)</f>
        <v>2615057.7599999998</v>
      </c>
    </row>
    <row r="20" spans="1:25" ht="13.2" x14ac:dyDescent="0.25">
      <c r="A20" s="46"/>
      <c r="B20" s="2" t="s">
        <v>17</v>
      </c>
      <c r="C20" s="45"/>
      <c r="D20" s="65">
        <v>2962221</v>
      </c>
      <c r="E20" s="66"/>
      <c r="F20" s="65"/>
      <c r="G20" s="66"/>
      <c r="H20" s="65">
        <v>277362.99</v>
      </c>
      <c r="I20" s="65">
        <v>277362.99</v>
      </c>
      <c r="J20" s="65">
        <v>416044.48</v>
      </c>
      <c r="K20" s="67">
        <f t="shared" si="10"/>
        <v>970770.46</v>
      </c>
      <c r="L20" s="65">
        <f>277362.99+115000</f>
        <v>392362.99</v>
      </c>
      <c r="M20" s="65">
        <v>277362.99</v>
      </c>
      <c r="N20" s="65">
        <v>277362.99</v>
      </c>
      <c r="O20" s="67">
        <f t="shared" si="11"/>
        <v>947088.97</v>
      </c>
      <c r="P20" s="65">
        <v>277362.99</v>
      </c>
      <c r="Q20" s="65">
        <v>277362.99</v>
      </c>
      <c r="R20" s="65">
        <v>416044.48</v>
      </c>
      <c r="S20" s="67">
        <f t="shared" si="12"/>
        <v>970770.46</v>
      </c>
      <c r="T20" s="65">
        <v>277362.99</v>
      </c>
      <c r="U20" s="65">
        <v>277362.99</v>
      </c>
      <c r="V20" s="65">
        <v>277362.99</v>
      </c>
      <c r="W20" s="67">
        <f t="shared" si="13"/>
        <v>832088.97</v>
      </c>
      <c r="X20" s="45"/>
      <c r="Y20" s="47">
        <f t="shared" si="14"/>
        <v>3720718.8599999994</v>
      </c>
    </row>
    <row r="21" spans="1:25" ht="13.2" x14ac:dyDescent="0.25">
      <c r="A21" s="46"/>
      <c r="B21" s="2" t="s">
        <v>18</v>
      </c>
      <c r="C21" s="45"/>
      <c r="D21" s="65">
        <v>2075597</v>
      </c>
      <c r="E21" s="66"/>
      <c r="F21" s="65"/>
      <c r="G21" s="66"/>
      <c r="H21" s="65">
        <v>128722.06</v>
      </c>
      <c r="I21" s="65">
        <v>128722.06</v>
      </c>
      <c r="J21" s="65">
        <v>193083.09</v>
      </c>
      <c r="K21" s="67">
        <f t="shared" si="10"/>
        <v>450527.20999999996</v>
      </c>
      <c r="L21" s="65">
        <v>128722.06</v>
      </c>
      <c r="M21" s="65">
        <v>128722.06</v>
      </c>
      <c r="N21" s="65">
        <v>128722.06</v>
      </c>
      <c r="O21" s="67">
        <f t="shared" si="11"/>
        <v>386166.18</v>
      </c>
      <c r="P21" s="65">
        <v>128722.06</v>
      </c>
      <c r="Q21" s="65">
        <v>128722.06</v>
      </c>
      <c r="R21" s="65">
        <v>193083</v>
      </c>
      <c r="S21" s="67">
        <f t="shared" si="12"/>
        <v>450527.12</v>
      </c>
      <c r="T21" s="65">
        <v>128722.06</v>
      </c>
      <c r="U21" s="65">
        <v>128722.06</v>
      </c>
      <c r="V21" s="65">
        <v>128722.06</v>
      </c>
      <c r="W21" s="67">
        <f t="shared" si="13"/>
        <v>386166.18</v>
      </c>
      <c r="X21" s="45"/>
      <c r="Y21" s="47">
        <f t="shared" si="14"/>
        <v>1673386.6899999997</v>
      </c>
    </row>
    <row r="22" spans="1:25" ht="13.2" x14ac:dyDescent="0.25">
      <c r="A22" s="46"/>
      <c r="B22" s="2" t="s">
        <v>19</v>
      </c>
      <c r="C22" s="45"/>
      <c r="D22" s="65">
        <v>35000</v>
      </c>
      <c r="E22" s="66"/>
      <c r="F22" s="65"/>
      <c r="G22" s="66"/>
      <c r="H22" s="65">
        <f>125000/2</f>
        <v>62500</v>
      </c>
      <c r="I22" s="65">
        <f>125000/2</f>
        <v>62500</v>
      </c>
      <c r="J22" s="65"/>
      <c r="K22" s="67">
        <f t="shared" si="10"/>
        <v>125000</v>
      </c>
      <c r="L22" s="65"/>
      <c r="M22" s="65"/>
      <c r="N22" s="65"/>
      <c r="O22" s="67">
        <f t="shared" si="11"/>
        <v>0</v>
      </c>
      <c r="P22" s="65"/>
      <c r="Q22" s="65"/>
      <c r="R22" s="65"/>
      <c r="S22" s="67">
        <f t="shared" si="12"/>
        <v>0</v>
      </c>
      <c r="T22" s="65"/>
      <c r="U22" s="65"/>
      <c r="V22" s="65"/>
      <c r="W22" s="67">
        <f t="shared" si="13"/>
        <v>0</v>
      </c>
      <c r="X22" s="45"/>
      <c r="Y22" s="47">
        <f t="shared" si="14"/>
        <v>125000</v>
      </c>
    </row>
    <row r="23" spans="1:25" ht="13.2" x14ac:dyDescent="0.25">
      <c r="A23" s="46"/>
      <c r="B23" s="2" t="s">
        <v>20</v>
      </c>
      <c r="C23" s="45"/>
      <c r="D23" s="65">
        <v>625868</v>
      </c>
      <c r="E23" s="66"/>
      <c r="F23" s="65"/>
      <c r="G23" s="66"/>
      <c r="H23" s="65">
        <v>65442.68</v>
      </c>
      <c r="I23" s="65">
        <v>65442.68</v>
      </c>
      <c r="J23" s="65">
        <v>98164.02</v>
      </c>
      <c r="K23" s="67">
        <f t="shared" si="10"/>
        <v>229049.38</v>
      </c>
      <c r="L23" s="65">
        <v>65442.68</v>
      </c>
      <c r="M23" s="65">
        <v>65442.68</v>
      </c>
      <c r="N23" s="65">
        <v>65442.68</v>
      </c>
      <c r="O23" s="67">
        <f t="shared" si="11"/>
        <v>196328.04</v>
      </c>
      <c r="P23" s="65">
        <v>65442.68</v>
      </c>
      <c r="Q23" s="65">
        <v>65442.68</v>
      </c>
      <c r="R23" s="65">
        <v>98164.02</v>
      </c>
      <c r="S23" s="67">
        <f t="shared" si="12"/>
        <v>229049.38</v>
      </c>
      <c r="T23" s="65">
        <v>65442.68</v>
      </c>
      <c r="U23" s="65">
        <v>65442.68</v>
      </c>
      <c r="V23" s="65">
        <v>65442.68</v>
      </c>
      <c r="W23" s="67">
        <f t="shared" si="13"/>
        <v>196328.04</v>
      </c>
      <c r="X23" s="45"/>
      <c r="Y23" s="47">
        <f t="shared" si="14"/>
        <v>850754.84000000008</v>
      </c>
    </row>
    <row r="24" spans="1:25" ht="13.2" x14ac:dyDescent="0.25">
      <c r="A24" s="46"/>
      <c r="B24" s="2" t="s">
        <v>21</v>
      </c>
      <c r="C24" s="45"/>
      <c r="D24" s="65">
        <v>375000</v>
      </c>
      <c r="E24" s="66"/>
      <c r="F24" s="65"/>
      <c r="G24" s="66"/>
      <c r="H24" s="65">
        <v>51639.4</v>
      </c>
      <c r="I24" s="65">
        <v>51639.4</v>
      </c>
      <c r="J24" s="65">
        <v>77459.100000000006</v>
      </c>
      <c r="K24" s="67">
        <f t="shared" si="10"/>
        <v>180737.90000000002</v>
      </c>
      <c r="L24" s="65">
        <v>51639.4</v>
      </c>
      <c r="M24" s="65">
        <v>51639.4</v>
      </c>
      <c r="N24" s="65">
        <v>51639.4</v>
      </c>
      <c r="O24" s="67">
        <f t="shared" si="11"/>
        <v>154918.20000000001</v>
      </c>
      <c r="P24" s="65">
        <v>51639.4</v>
      </c>
      <c r="Q24" s="65">
        <v>51639.4</v>
      </c>
      <c r="R24" s="65">
        <v>77459.100000000006</v>
      </c>
      <c r="S24" s="67">
        <f t="shared" si="12"/>
        <v>180737.90000000002</v>
      </c>
      <c r="T24" s="65">
        <v>51639.4</v>
      </c>
      <c r="U24" s="65">
        <v>51639.4</v>
      </c>
      <c r="V24" s="65">
        <v>51639.4</v>
      </c>
      <c r="W24" s="67">
        <f t="shared" si="13"/>
        <v>154918.20000000001</v>
      </c>
      <c r="X24" s="45"/>
      <c r="Y24" s="47">
        <f t="shared" si="14"/>
        <v>671312.20000000007</v>
      </c>
    </row>
    <row r="25" spans="1:25" ht="13.2" x14ac:dyDescent="0.25">
      <c r="A25" s="46"/>
      <c r="B25" s="2" t="s">
        <v>22</v>
      </c>
      <c r="C25" s="45"/>
      <c r="D25" s="65">
        <v>1159157</v>
      </c>
      <c r="E25" s="66"/>
      <c r="F25" s="65"/>
      <c r="G25" s="66"/>
      <c r="H25" s="65">
        <v>76640.28</v>
      </c>
      <c r="I25" s="65">
        <v>76640.28</v>
      </c>
      <c r="J25" s="65">
        <v>114960.42</v>
      </c>
      <c r="K25" s="67">
        <f t="shared" si="10"/>
        <v>268240.98</v>
      </c>
      <c r="L25" s="65">
        <v>76640.28</v>
      </c>
      <c r="M25" s="65">
        <v>76640.28</v>
      </c>
      <c r="N25" s="65">
        <v>76640.28</v>
      </c>
      <c r="O25" s="67">
        <f t="shared" si="11"/>
        <v>229920.84</v>
      </c>
      <c r="P25" s="65">
        <v>76640.28</v>
      </c>
      <c r="Q25" s="65">
        <v>76640.28</v>
      </c>
      <c r="R25" s="65">
        <v>114960.42</v>
      </c>
      <c r="S25" s="67">
        <f t="shared" si="12"/>
        <v>268240.98</v>
      </c>
      <c r="T25" s="65">
        <v>76640.28</v>
      </c>
      <c r="U25" s="65">
        <v>76640.28</v>
      </c>
      <c r="V25" s="65">
        <v>76640.28</v>
      </c>
      <c r="W25" s="67">
        <f t="shared" si="13"/>
        <v>229920.84</v>
      </c>
      <c r="X25" s="45"/>
      <c r="Y25" s="47">
        <f t="shared" si="14"/>
        <v>996323.6399999999</v>
      </c>
    </row>
    <row r="26" spans="1:25" ht="13.2" x14ac:dyDescent="0.25">
      <c r="A26" s="46"/>
      <c r="B26" s="2" t="s">
        <v>23</v>
      </c>
      <c r="C26" s="45"/>
      <c r="D26" s="65">
        <v>116390</v>
      </c>
      <c r="E26" s="66"/>
      <c r="F26" s="65"/>
      <c r="G26" s="66"/>
      <c r="H26" s="65">
        <v>9221.67</v>
      </c>
      <c r="I26" s="65">
        <v>9221.67</v>
      </c>
      <c r="J26" s="65">
        <v>13832.51</v>
      </c>
      <c r="K26" s="67">
        <f t="shared" si="10"/>
        <v>32275.85</v>
      </c>
      <c r="L26" s="65">
        <v>9221.67</v>
      </c>
      <c r="M26" s="65">
        <v>9221.67</v>
      </c>
      <c r="N26" s="65">
        <v>9221.67</v>
      </c>
      <c r="O26" s="67">
        <f t="shared" si="11"/>
        <v>27665.010000000002</v>
      </c>
      <c r="P26" s="65">
        <v>9221.67</v>
      </c>
      <c r="Q26" s="65">
        <v>9221.67</v>
      </c>
      <c r="R26" s="65">
        <v>13832.51</v>
      </c>
      <c r="S26" s="67">
        <f t="shared" si="12"/>
        <v>32275.85</v>
      </c>
      <c r="T26" s="65">
        <v>9221.67</v>
      </c>
      <c r="U26" s="65">
        <v>9221.67</v>
      </c>
      <c r="V26" s="65">
        <v>9221.67</v>
      </c>
      <c r="W26" s="67">
        <f t="shared" si="13"/>
        <v>27665.010000000002</v>
      </c>
      <c r="X26" s="45"/>
      <c r="Y26" s="47">
        <f t="shared" si="14"/>
        <v>119881.72</v>
      </c>
    </row>
    <row r="27" spans="1:25" ht="13.2" x14ac:dyDescent="0.25">
      <c r="A27" s="46"/>
      <c r="B27" s="2" t="s">
        <v>24</v>
      </c>
      <c r="C27" s="45"/>
      <c r="D27" s="65">
        <v>0</v>
      </c>
      <c r="E27" s="66"/>
      <c r="F27" s="65"/>
      <c r="G27" s="66"/>
      <c r="H27" s="65"/>
      <c r="I27" s="65"/>
      <c r="J27" s="65"/>
      <c r="K27" s="67">
        <f t="shared" si="10"/>
        <v>0</v>
      </c>
      <c r="L27" s="65"/>
      <c r="M27" s="65"/>
      <c r="N27" s="65"/>
      <c r="O27" s="67">
        <f t="shared" si="11"/>
        <v>0</v>
      </c>
      <c r="P27" s="65"/>
      <c r="Q27" s="65"/>
      <c r="R27" s="65"/>
      <c r="S27" s="67">
        <f t="shared" si="12"/>
        <v>0</v>
      </c>
      <c r="T27" s="65"/>
      <c r="U27" s="65"/>
      <c r="V27" s="65"/>
      <c r="W27" s="67">
        <f t="shared" si="13"/>
        <v>0</v>
      </c>
      <c r="X27" s="45"/>
      <c r="Y27" s="47">
        <f t="shared" si="14"/>
        <v>0</v>
      </c>
    </row>
    <row r="28" spans="1:25" ht="13.2" x14ac:dyDescent="0.25">
      <c r="A28" s="46"/>
      <c r="B28" s="2" t="s">
        <v>25</v>
      </c>
      <c r="C28" s="45"/>
      <c r="D28" s="65">
        <v>150006.96</v>
      </c>
      <c r="E28" s="66"/>
      <c r="F28" s="65"/>
      <c r="G28" s="66"/>
      <c r="H28" s="65">
        <v>13736.1</v>
      </c>
      <c r="I28" s="65">
        <v>13736.1</v>
      </c>
      <c r="J28" s="65">
        <v>20604.150000000001</v>
      </c>
      <c r="K28" s="67">
        <f t="shared" si="10"/>
        <v>48076.350000000006</v>
      </c>
      <c r="L28" s="65">
        <v>13736.1</v>
      </c>
      <c r="M28" s="65">
        <v>13736.1</v>
      </c>
      <c r="N28" s="65">
        <v>13736.1</v>
      </c>
      <c r="O28" s="67">
        <f t="shared" si="11"/>
        <v>41208.300000000003</v>
      </c>
      <c r="P28" s="65">
        <v>13736.1</v>
      </c>
      <c r="Q28" s="65">
        <v>13736.1</v>
      </c>
      <c r="R28" s="65">
        <v>20604.150000000001</v>
      </c>
      <c r="S28" s="67">
        <f t="shared" si="12"/>
        <v>48076.350000000006</v>
      </c>
      <c r="T28" s="65">
        <v>13736.1</v>
      </c>
      <c r="U28" s="65">
        <v>13736.1</v>
      </c>
      <c r="V28" s="65">
        <v>13736.1</v>
      </c>
      <c r="W28" s="67">
        <f t="shared" si="13"/>
        <v>41208.300000000003</v>
      </c>
      <c r="X28" s="45"/>
      <c r="Y28" s="47">
        <f t="shared" si="14"/>
        <v>178569.3</v>
      </c>
    </row>
    <row r="29" spans="1:25" ht="13.2" x14ac:dyDescent="0.25">
      <c r="A29" s="46"/>
      <c r="B29" s="2" t="s">
        <v>26</v>
      </c>
      <c r="C29" s="45"/>
      <c r="D29" s="65">
        <v>826257.96</v>
      </c>
      <c r="E29" s="66"/>
      <c r="F29" s="65"/>
      <c r="G29" s="66"/>
      <c r="H29" s="65">
        <v>65535.96</v>
      </c>
      <c r="I29" s="65">
        <v>65535.96</v>
      </c>
      <c r="J29" s="65">
        <v>98303.94</v>
      </c>
      <c r="K29" s="67">
        <f t="shared" si="10"/>
        <v>229375.86</v>
      </c>
      <c r="L29" s="65">
        <v>65535.96</v>
      </c>
      <c r="M29" s="65">
        <v>65535.96</v>
      </c>
      <c r="N29" s="65">
        <v>65535.96</v>
      </c>
      <c r="O29" s="67">
        <f t="shared" si="11"/>
        <v>196607.88</v>
      </c>
      <c r="P29" s="65">
        <v>65535.96</v>
      </c>
      <c r="Q29" s="65">
        <v>65535.96</v>
      </c>
      <c r="R29" s="65">
        <v>98303.94</v>
      </c>
      <c r="S29" s="67">
        <f t="shared" si="12"/>
        <v>229375.86</v>
      </c>
      <c r="T29" s="65">
        <v>65535.96</v>
      </c>
      <c r="U29" s="65">
        <v>65535.96</v>
      </c>
      <c r="V29" s="65">
        <v>65535.96</v>
      </c>
      <c r="W29" s="67">
        <f t="shared" si="13"/>
        <v>196607.88</v>
      </c>
      <c r="X29" s="45"/>
      <c r="Y29" s="47">
        <f t="shared" si="14"/>
        <v>851967.48</v>
      </c>
    </row>
    <row r="30" spans="1:25" ht="13.2" x14ac:dyDescent="0.25">
      <c r="A30" s="46"/>
      <c r="B30" s="2" t="s">
        <v>27</v>
      </c>
      <c r="C30" s="45"/>
      <c r="D30" s="65">
        <v>1947292.7999999998</v>
      </c>
      <c r="E30" s="66"/>
      <c r="F30" s="65"/>
      <c r="G30" s="66"/>
      <c r="H30" s="65">
        <v>185669</v>
      </c>
      <c r="I30" s="65">
        <v>185669</v>
      </c>
      <c r="J30" s="65">
        <v>219489.89</v>
      </c>
      <c r="K30" s="67">
        <f t="shared" si="10"/>
        <v>590827.89</v>
      </c>
      <c r="L30" s="65">
        <v>185669</v>
      </c>
      <c r="M30" s="65">
        <v>185669</v>
      </c>
      <c r="N30" s="65">
        <v>185669</v>
      </c>
      <c r="O30" s="67">
        <f t="shared" si="11"/>
        <v>557007</v>
      </c>
      <c r="P30" s="65">
        <v>185669</v>
      </c>
      <c r="Q30" s="65">
        <v>185669</v>
      </c>
      <c r="R30" s="65">
        <v>219489.89</v>
      </c>
      <c r="S30" s="67">
        <f t="shared" si="12"/>
        <v>590827.89</v>
      </c>
      <c r="T30" s="65">
        <v>185669</v>
      </c>
      <c r="U30" s="65">
        <v>185669</v>
      </c>
      <c r="V30" s="65">
        <v>185669</v>
      </c>
      <c r="W30" s="67">
        <f t="shared" si="13"/>
        <v>557007</v>
      </c>
      <c r="X30" s="45"/>
      <c r="Y30" s="47">
        <f t="shared" si="14"/>
        <v>2295669.7800000003</v>
      </c>
    </row>
    <row r="31" spans="1:25" ht="13.2" x14ac:dyDescent="0.25">
      <c r="A31" s="46"/>
      <c r="B31" s="2" t="s">
        <v>28</v>
      </c>
      <c r="C31" s="45"/>
      <c r="D31" s="65">
        <v>0</v>
      </c>
      <c r="E31" s="66"/>
      <c r="F31" s="65"/>
      <c r="G31" s="66"/>
      <c r="H31" s="65"/>
      <c r="I31" s="65"/>
      <c r="J31" s="65"/>
      <c r="K31" s="67">
        <f t="shared" si="10"/>
        <v>0</v>
      </c>
      <c r="L31" s="65"/>
      <c r="M31" s="65"/>
      <c r="N31" s="65"/>
      <c r="O31" s="67">
        <f t="shared" si="11"/>
        <v>0</v>
      </c>
      <c r="P31" s="65"/>
      <c r="Q31" s="65"/>
      <c r="R31" s="65"/>
      <c r="S31" s="67">
        <f t="shared" si="12"/>
        <v>0</v>
      </c>
      <c r="T31" s="65"/>
      <c r="U31" s="65"/>
      <c r="V31" s="65"/>
      <c r="W31" s="67">
        <f t="shared" si="13"/>
        <v>0</v>
      </c>
      <c r="X31" s="45"/>
      <c r="Y31" s="47">
        <f t="shared" si="14"/>
        <v>0</v>
      </c>
    </row>
    <row r="32" spans="1:25" ht="13.2" x14ac:dyDescent="0.25">
      <c r="A32" s="46"/>
      <c r="B32" s="2" t="s">
        <v>29</v>
      </c>
      <c r="C32" s="45"/>
      <c r="D32" s="65">
        <v>275000.03999999998</v>
      </c>
      <c r="E32" s="66"/>
      <c r="F32" s="65"/>
      <c r="G32" s="66"/>
      <c r="H32" s="65"/>
      <c r="I32" s="65"/>
      <c r="J32" s="65">
        <v>14141.52</v>
      </c>
      <c r="K32" s="67">
        <f t="shared" si="10"/>
        <v>14141.52</v>
      </c>
      <c r="L32" s="65">
        <v>14141.52</v>
      </c>
      <c r="M32" s="65">
        <v>14141.52</v>
      </c>
      <c r="N32" s="65">
        <v>14141.52</v>
      </c>
      <c r="O32" s="67">
        <f t="shared" si="11"/>
        <v>42424.56</v>
      </c>
      <c r="P32" s="65">
        <v>14141.52</v>
      </c>
      <c r="Q32" s="65">
        <v>14141.52</v>
      </c>
      <c r="R32" s="65">
        <v>14141.52</v>
      </c>
      <c r="S32" s="67">
        <f t="shared" si="12"/>
        <v>42424.56</v>
      </c>
      <c r="T32" s="65">
        <v>14141.52</v>
      </c>
      <c r="U32" s="65">
        <v>14141.52</v>
      </c>
      <c r="V32" s="65">
        <v>14141.52</v>
      </c>
      <c r="W32" s="67">
        <f t="shared" si="13"/>
        <v>42424.56</v>
      </c>
      <c r="X32" s="45"/>
      <c r="Y32" s="48">
        <f t="shared" si="14"/>
        <v>141415.20000000001</v>
      </c>
    </row>
    <row r="33" spans="1:25" ht="13.2" x14ac:dyDescent="0.25">
      <c r="A33" s="2"/>
      <c r="B33" s="56" t="s">
        <v>30</v>
      </c>
      <c r="C33" s="45"/>
      <c r="D33" s="80">
        <f>SUM(D19:D32)</f>
        <v>12679035.760000002</v>
      </c>
      <c r="E33" s="109"/>
      <c r="F33" s="80">
        <f>SUM(F19:F32)</f>
        <v>0</v>
      </c>
      <c r="G33" s="109"/>
      <c r="H33" s="80">
        <f>SUM(H19:H32)</f>
        <v>1137628.4300000002</v>
      </c>
      <c r="I33" s="80">
        <f>SUM(I19:I32)</f>
        <v>1137628.4300000002</v>
      </c>
      <c r="J33" s="80">
        <f>SUM(J19:J32)</f>
        <v>1567820.5499999998</v>
      </c>
      <c r="K33" s="80">
        <f t="shared" si="10"/>
        <v>3843077.41</v>
      </c>
      <c r="L33" s="80">
        <f>SUM(L19:L32)</f>
        <v>1204269.9500000002</v>
      </c>
      <c r="M33" s="80">
        <f>SUM(M19:M32)</f>
        <v>1089269.9500000002</v>
      </c>
      <c r="N33" s="80">
        <f>SUM(N19:N32)</f>
        <v>1089269.9500000002</v>
      </c>
      <c r="O33" s="80">
        <f t="shared" si="11"/>
        <v>3382809.8500000006</v>
      </c>
      <c r="P33" s="80">
        <f>SUM(P19:P32)</f>
        <v>1089269.9500000002</v>
      </c>
      <c r="Q33" s="80">
        <f>SUM(Q19:Q32)</f>
        <v>1089269.9500000002</v>
      </c>
      <c r="R33" s="80">
        <f>SUM(R19:R32)</f>
        <v>1567820.46</v>
      </c>
      <c r="S33" s="80">
        <f t="shared" si="12"/>
        <v>3746360.3600000003</v>
      </c>
      <c r="T33" s="80">
        <f>SUM(T19:T32)</f>
        <v>1089269.9500000002</v>
      </c>
      <c r="U33" s="80">
        <f>SUM(U19:U32)</f>
        <v>1089269.9500000002</v>
      </c>
      <c r="V33" s="80">
        <f>SUM(V19:V32)</f>
        <v>1089269.9500000002</v>
      </c>
      <c r="W33" s="80">
        <f t="shared" si="13"/>
        <v>3267809.8500000006</v>
      </c>
      <c r="X33" s="110"/>
      <c r="Y33" s="111">
        <f t="shared" si="14"/>
        <v>14240057.470000003</v>
      </c>
    </row>
    <row r="34" spans="1:25" ht="13.2" x14ac:dyDescent="0.25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  <c r="Y34" s="117"/>
    </row>
    <row r="35" spans="1:25" ht="13.8" x14ac:dyDescent="0.3">
      <c r="A35" s="64" t="s">
        <v>31</v>
      </c>
      <c r="B35" s="2"/>
      <c r="C35" s="45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ht="13.2" x14ac:dyDescent="0.25">
      <c r="A36" s="46"/>
      <c r="B36" s="2" t="s">
        <v>32</v>
      </c>
      <c r="C36" s="45"/>
      <c r="D36" s="65">
        <v>105927</v>
      </c>
      <c r="E36" s="66"/>
      <c r="F36" s="66"/>
      <c r="G36" s="66"/>
      <c r="H36" s="65"/>
      <c r="I36" s="65">
        <v>21248.6</v>
      </c>
      <c r="J36" s="65"/>
      <c r="K36" s="67">
        <f t="shared" ref="K36:K42" si="15">SUM(H36:J36)</f>
        <v>21248.6</v>
      </c>
      <c r="L36" s="65"/>
      <c r="M36" s="65"/>
      <c r="N36" s="65"/>
      <c r="O36" s="67">
        <f t="shared" ref="O36:O42" si="16">SUM(L36:N36)</f>
        <v>0</v>
      </c>
      <c r="P36" s="65"/>
      <c r="Q36" s="65"/>
      <c r="R36" s="65"/>
      <c r="S36" s="67">
        <f t="shared" ref="S36:S42" si="17">SUM(P36:R36)</f>
        <v>0</v>
      </c>
      <c r="T36" s="65"/>
      <c r="U36" s="65"/>
      <c r="V36" s="65"/>
      <c r="W36" s="67">
        <f t="shared" ref="W36:W42" si="18">SUM(T36:V36)</f>
        <v>0</v>
      </c>
      <c r="X36" s="45"/>
      <c r="Y36" s="47">
        <f t="shared" ref="Y36:Y42" si="19">SUM(K36,O36,S36,W36)</f>
        <v>21248.6</v>
      </c>
    </row>
    <row r="37" spans="1:25" ht="13.2" x14ac:dyDescent="0.25">
      <c r="A37" s="46"/>
      <c r="B37" s="2" t="s">
        <v>33</v>
      </c>
      <c r="C37" s="45"/>
      <c r="D37" s="65">
        <v>279983.03999999998</v>
      </c>
      <c r="E37" s="66"/>
      <c r="F37" s="66"/>
      <c r="G37" s="66"/>
      <c r="H37" s="65"/>
      <c r="I37" s="65">
        <f>144740.53/4</f>
        <v>36185.1325</v>
      </c>
      <c r="J37" s="65">
        <f>144740.53/4</f>
        <v>36185.1325</v>
      </c>
      <c r="K37" s="67">
        <f t="shared" si="15"/>
        <v>72370.264999999999</v>
      </c>
      <c r="L37" s="65"/>
      <c r="M37" s="65"/>
      <c r="N37" s="65">
        <f>144740.53/4</f>
        <v>36185.1325</v>
      </c>
      <c r="O37" s="67">
        <f t="shared" si="16"/>
        <v>36185.1325</v>
      </c>
      <c r="P37" s="65"/>
      <c r="Q37" s="65">
        <f>144740.53/4</f>
        <v>36185.1325</v>
      </c>
      <c r="R37" s="65"/>
      <c r="S37" s="67">
        <f t="shared" si="17"/>
        <v>36185.1325</v>
      </c>
      <c r="T37" s="65"/>
      <c r="U37" s="65"/>
      <c r="V37" s="65"/>
      <c r="W37" s="67">
        <f t="shared" si="18"/>
        <v>0</v>
      </c>
      <c r="X37" s="45"/>
      <c r="Y37" s="47">
        <f t="shared" si="19"/>
        <v>144740.53</v>
      </c>
    </row>
    <row r="38" spans="1:25" ht="13.2" x14ac:dyDescent="0.25">
      <c r="A38" s="46"/>
      <c r="B38" s="2" t="s">
        <v>34</v>
      </c>
      <c r="C38" s="45"/>
      <c r="D38" s="65">
        <v>20000.04</v>
      </c>
      <c r="E38" s="66"/>
      <c r="F38" s="66"/>
      <c r="G38" s="66"/>
      <c r="H38" s="65">
        <v>10972.72</v>
      </c>
      <c r="I38" s="65">
        <v>10972.72</v>
      </c>
      <c r="J38" s="65">
        <v>10972.72</v>
      </c>
      <c r="K38" s="67">
        <f t="shared" si="15"/>
        <v>32918.159999999996</v>
      </c>
      <c r="L38" s="65">
        <v>10972.72</v>
      </c>
      <c r="M38" s="65">
        <v>10972.72</v>
      </c>
      <c r="N38" s="65">
        <v>10972.72</v>
      </c>
      <c r="O38" s="67">
        <f t="shared" si="16"/>
        <v>32918.159999999996</v>
      </c>
      <c r="P38" s="65">
        <v>10972.72</v>
      </c>
      <c r="Q38" s="65">
        <v>10972.72</v>
      </c>
      <c r="R38" s="65">
        <v>10972.72</v>
      </c>
      <c r="S38" s="67">
        <f t="shared" si="17"/>
        <v>32918.159999999996</v>
      </c>
      <c r="T38" s="65">
        <v>10972.72</v>
      </c>
      <c r="U38" s="65">
        <v>10972.72</v>
      </c>
      <c r="V38" s="65">
        <v>10972.72</v>
      </c>
      <c r="W38" s="67">
        <f t="shared" si="18"/>
        <v>32918.159999999996</v>
      </c>
      <c r="X38" s="45"/>
      <c r="Y38" s="47">
        <f t="shared" si="19"/>
        <v>131672.63999999998</v>
      </c>
    </row>
    <row r="39" spans="1:25" ht="13.2" x14ac:dyDescent="0.25">
      <c r="A39" s="46"/>
      <c r="B39" s="2" t="s">
        <v>35</v>
      </c>
      <c r="C39" s="45"/>
      <c r="D39" s="65">
        <v>36000</v>
      </c>
      <c r="E39" s="66"/>
      <c r="F39" s="66"/>
      <c r="G39" s="66"/>
      <c r="H39" s="65"/>
      <c r="I39" s="65"/>
      <c r="J39" s="65">
        <v>21651</v>
      </c>
      <c r="K39" s="67">
        <f t="shared" si="15"/>
        <v>21651</v>
      </c>
      <c r="L39" s="65"/>
      <c r="M39" s="65"/>
      <c r="N39" s="65"/>
      <c r="O39" s="67">
        <f t="shared" si="16"/>
        <v>0</v>
      </c>
      <c r="P39" s="65"/>
      <c r="Q39" s="65"/>
      <c r="R39" s="65"/>
      <c r="S39" s="67">
        <f t="shared" si="17"/>
        <v>0</v>
      </c>
      <c r="T39" s="65"/>
      <c r="U39" s="65"/>
      <c r="V39" s="65"/>
      <c r="W39" s="67">
        <f t="shared" si="18"/>
        <v>0</v>
      </c>
      <c r="X39" s="45"/>
      <c r="Y39" s="47">
        <f t="shared" si="19"/>
        <v>21651</v>
      </c>
    </row>
    <row r="40" spans="1:25" ht="13.2" x14ac:dyDescent="0.25">
      <c r="A40" s="46"/>
      <c r="B40" s="2" t="s">
        <v>36</v>
      </c>
      <c r="C40" s="45"/>
      <c r="D40" s="65">
        <v>600000</v>
      </c>
      <c r="E40" s="66"/>
      <c r="F40" s="66"/>
      <c r="G40" s="66"/>
      <c r="H40" s="65">
        <v>113480.79</v>
      </c>
      <c r="I40" s="65">
        <v>113480.79</v>
      </c>
      <c r="J40" s="65">
        <v>113480.79</v>
      </c>
      <c r="K40" s="67">
        <f t="shared" si="15"/>
        <v>340442.37</v>
      </c>
      <c r="L40" s="65">
        <v>113480.79</v>
      </c>
      <c r="M40" s="65">
        <v>113480.79</v>
      </c>
      <c r="N40" s="65">
        <v>113480.79</v>
      </c>
      <c r="O40" s="67">
        <f t="shared" si="16"/>
        <v>340442.37</v>
      </c>
      <c r="P40" s="65">
        <v>113480.79</v>
      </c>
      <c r="Q40" s="65">
        <v>113480.79</v>
      </c>
      <c r="R40" s="65">
        <v>113480.79</v>
      </c>
      <c r="S40" s="67">
        <f t="shared" si="17"/>
        <v>340442.37</v>
      </c>
      <c r="T40" s="65">
        <v>113480.79</v>
      </c>
      <c r="U40" s="65">
        <v>113480.79</v>
      </c>
      <c r="V40" s="65">
        <v>113480.79</v>
      </c>
      <c r="W40" s="67">
        <f t="shared" si="18"/>
        <v>340442.37</v>
      </c>
      <c r="X40" s="45"/>
      <c r="Y40" s="47">
        <f t="shared" si="19"/>
        <v>1361769.48</v>
      </c>
    </row>
    <row r="41" spans="1:25" ht="13.2" x14ac:dyDescent="0.25">
      <c r="A41" s="46"/>
      <c r="B41" s="2" t="s">
        <v>37</v>
      </c>
      <c r="C41" s="45"/>
      <c r="D41" s="65">
        <v>364500</v>
      </c>
      <c r="E41" s="66"/>
      <c r="F41" s="66"/>
      <c r="G41" s="66"/>
      <c r="H41" s="65">
        <v>9708.33</v>
      </c>
      <c r="I41" s="65">
        <v>9708.33</v>
      </c>
      <c r="J41" s="65">
        <v>9708.33</v>
      </c>
      <c r="K41" s="67">
        <f t="shared" si="15"/>
        <v>29124.989999999998</v>
      </c>
      <c r="L41" s="65">
        <v>9708.33</v>
      </c>
      <c r="M41" s="65">
        <v>9708.33</v>
      </c>
      <c r="N41" s="65">
        <v>9708.33</v>
      </c>
      <c r="O41" s="67">
        <f t="shared" si="16"/>
        <v>29124.989999999998</v>
      </c>
      <c r="P41" s="65">
        <v>9708.33</v>
      </c>
      <c r="Q41" s="65">
        <v>9704.33</v>
      </c>
      <c r="R41" s="65">
        <v>9708.33</v>
      </c>
      <c r="S41" s="67">
        <f t="shared" si="17"/>
        <v>29120.989999999998</v>
      </c>
      <c r="T41" s="65">
        <v>9708.33</v>
      </c>
      <c r="U41" s="65">
        <v>9708.33</v>
      </c>
      <c r="V41" s="65">
        <v>9708.33</v>
      </c>
      <c r="W41" s="67">
        <f t="shared" si="18"/>
        <v>29124.989999999998</v>
      </c>
      <c r="X41" s="45"/>
      <c r="Y41" s="48">
        <f t="shared" si="19"/>
        <v>116495.95999999999</v>
      </c>
    </row>
    <row r="42" spans="1:25" ht="13.2" x14ac:dyDescent="0.25">
      <c r="A42" s="2"/>
      <c r="B42" s="56" t="s">
        <v>38</v>
      </c>
      <c r="C42" s="45"/>
      <c r="D42" s="57">
        <f>SUM(D36:D41)</f>
        <v>1406410.08</v>
      </c>
      <c r="E42" s="58"/>
      <c r="F42" s="58"/>
      <c r="G42" s="58"/>
      <c r="H42" s="57">
        <f>SUM(H36:H41)</f>
        <v>134161.84</v>
      </c>
      <c r="I42" s="57">
        <f t="shared" ref="I42:J42" si="20">SUM(I36:I41)</f>
        <v>191595.57249999998</v>
      </c>
      <c r="J42" s="57">
        <f t="shared" si="20"/>
        <v>191997.9725</v>
      </c>
      <c r="K42" s="57">
        <f t="shared" si="15"/>
        <v>517755.38500000001</v>
      </c>
      <c r="L42" s="57">
        <f>SUM(L36:L41)</f>
        <v>134161.84</v>
      </c>
      <c r="M42" s="57">
        <f t="shared" ref="M42:N42" si="21">SUM(M36:M41)</f>
        <v>134161.84</v>
      </c>
      <c r="N42" s="57">
        <f t="shared" si="21"/>
        <v>170346.97249999997</v>
      </c>
      <c r="O42" s="57">
        <f t="shared" si="16"/>
        <v>438670.65249999997</v>
      </c>
      <c r="P42" s="57">
        <f>SUM(P36:P41)</f>
        <v>134161.84</v>
      </c>
      <c r="Q42" s="57">
        <f t="shared" ref="Q42:R42" si="22">SUM(Q36:Q41)</f>
        <v>170342.97249999997</v>
      </c>
      <c r="R42" s="57">
        <f t="shared" si="22"/>
        <v>134161.84</v>
      </c>
      <c r="S42" s="57">
        <f t="shared" si="17"/>
        <v>438666.65249999997</v>
      </c>
      <c r="T42" s="57">
        <f>SUM(T36:T41)</f>
        <v>134161.84</v>
      </c>
      <c r="U42" s="57">
        <f t="shared" ref="U42:V42" si="23">SUM(U36:U41)</f>
        <v>134161.84</v>
      </c>
      <c r="V42" s="57">
        <f t="shared" si="23"/>
        <v>134161.84</v>
      </c>
      <c r="W42" s="57">
        <f t="shared" si="18"/>
        <v>402485.52</v>
      </c>
      <c r="X42" s="45"/>
      <c r="Y42" s="47">
        <f t="shared" si="19"/>
        <v>1797578.21</v>
      </c>
    </row>
    <row r="43" spans="1:25" ht="13.2" x14ac:dyDescent="0.25">
      <c r="A43" s="53"/>
      <c r="B43" s="53"/>
      <c r="C43" s="45"/>
      <c r="D43" s="46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3.8" x14ac:dyDescent="0.3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ht="13.2" x14ac:dyDescent="0.25">
      <c r="A45" s="46"/>
      <c r="B45" s="46" t="s">
        <v>40</v>
      </c>
      <c r="C45" s="45"/>
      <c r="D45" s="65">
        <v>408000</v>
      </c>
      <c r="E45" s="66"/>
      <c r="F45" s="66"/>
      <c r="G45" s="66"/>
      <c r="H45" s="65">
        <v>36761.46</v>
      </c>
      <c r="I45" s="65">
        <v>36761.46</v>
      </c>
      <c r="J45" s="65">
        <f>36761.46+98000</f>
        <v>134761.46</v>
      </c>
      <c r="K45" s="67">
        <f t="shared" ref="K45:K50" si="24">SUM(H45:J45)</f>
        <v>208284.38</v>
      </c>
      <c r="L45" s="65">
        <v>36761.46</v>
      </c>
      <c r="M45" s="65">
        <v>36761.46</v>
      </c>
      <c r="N45" s="65">
        <v>36761.46</v>
      </c>
      <c r="O45" s="67">
        <f t="shared" ref="O45:O50" si="25">SUM(L45:N45)</f>
        <v>110284.38</v>
      </c>
      <c r="P45" s="65">
        <v>36761.46</v>
      </c>
      <c r="Q45" s="65">
        <v>36761.46</v>
      </c>
      <c r="R45" s="65">
        <f>36761.46+98000</f>
        <v>134761.46</v>
      </c>
      <c r="S45" s="67">
        <f t="shared" ref="S45:S50" si="26">SUM(P45:R45)</f>
        <v>208284.38</v>
      </c>
      <c r="T45" s="65">
        <v>36761.46</v>
      </c>
      <c r="U45" s="65">
        <v>36761.46</v>
      </c>
      <c r="V45" s="65">
        <v>36761.46</v>
      </c>
      <c r="W45" s="67">
        <f t="shared" ref="W45:W50" si="27">SUM(T45:V45)</f>
        <v>110284.38</v>
      </c>
      <c r="X45" s="45"/>
      <c r="Y45" s="47">
        <f t="shared" ref="Y45:Y50" si="28">SUM(K45,O45,S45,W45)</f>
        <v>637137.52</v>
      </c>
    </row>
    <row r="46" spans="1:25" ht="13.2" x14ac:dyDescent="0.25">
      <c r="A46" s="46"/>
      <c r="B46" s="46" t="s">
        <v>41</v>
      </c>
      <c r="C46" s="45"/>
      <c r="D46" s="65">
        <v>125004</v>
      </c>
      <c r="E46" s="66"/>
      <c r="F46" s="66"/>
      <c r="G46" s="66"/>
      <c r="H46" s="65">
        <v>6550.97</v>
      </c>
      <c r="I46" s="65">
        <v>6550.97</v>
      </c>
      <c r="J46" s="65">
        <v>6550.97</v>
      </c>
      <c r="K46" s="67">
        <f t="shared" si="24"/>
        <v>19652.91</v>
      </c>
      <c r="L46" s="65">
        <v>6550.97</v>
      </c>
      <c r="M46" s="65">
        <v>6550.97</v>
      </c>
      <c r="N46" s="65">
        <v>6550.97</v>
      </c>
      <c r="O46" s="67">
        <f t="shared" si="25"/>
        <v>19652.91</v>
      </c>
      <c r="P46" s="65">
        <v>6550.97</v>
      </c>
      <c r="Q46" s="65">
        <v>6550.97</v>
      </c>
      <c r="R46" s="65">
        <v>6550.97</v>
      </c>
      <c r="S46" s="67">
        <f t="shared" si="26"/>
        <v>19652.91</v>
      </c>
      <c r="T46" s="65">
        <v>6550.97</v>
      </c>
      <c r="U46" s="65">
        <v>6550.97</v>
      </c>
      <c r="V46" s="65">
        <v>6550.97</v>
      </c>
      <c r="W46" s="67">
        <f t="shared" si="27"/>
        <v>19652.91</v>
      </c>
      <c r="X46" s="45"/>
      <c r="Y46" s="47">
        <f t="shared" si="28"/>
        <v>78611.64</v>
      </c>
    </row>
    <row r="47" spans="1:25" ht="13.2" x14ac:dyDescent="0.25">
      <c r="A47" s="46"/>
      <c r="B47" s="46" t="s">
        <v>42</v>
      </c>
      <c r="C47" s="45"/>
      <c r="D47" s="65">
        <v>362556</v>
      </c>
      <c r="E47" s="66"/>
      <c r="F47" s="66"/>
      <c r="G47" s="66"/>
      <c r="H47" s="65">
        <v>26183.57</v>
      </c>
      <c r="I47" s="65">
        <v>26183.57</v>
      </c>
      <c r="J47" s="65">
        <v>26183.57</v>
      </c>
      <c r="K47" s="67">
        <f t="shared" si="24"/>
        <v>78550.709999999992</v>
      </c>
      <c r="L47" s="65">
        <v>26183.57</v>
      </c>
      <c r="M47" s="65">
        <v>26183.57</v>
      </c>
      <c r="N47" s="65">
        <v>26183.57</v>
      </c>
      <c r="O47" s="67">
        <f t="shared" si="25"/>
        <v>78550.709999999992</v>
      </c>
      <c r="P47" s="65">
        <v>26183.57</v>
      </c>
      <c r="Q47" s="65">
        <v>26183.57</v>
      </c>
      <c r="R47" s="65">
        <v>26183.57</v>
      </c>
      <c r="S47" s="67">
        <f t="shared" si="26"/>
        <v>78550.709999999992</v>
      </c>
      <c r="T47" s="65">
        <v>26183.57</v>
      </c>
      <c r="U47" s="65">
        <v>26183.57</v>
      </c>
      <c r="V47" s="65">
        <v>26183.57</v>
      </c>
      <c r="W47" s="67">
        <f t="shared" si="27"/>
        <v>78550.709999999992</v>
      </c>
      <c r="X47" s="45"/>
      <c r="Y47" s="47">
        <f t="shared" si="28"/>
        <v>314202.83999999997</v>
      </c>
    </row>
    <row r="48" spans="1:25" ht="13.2" x14ac:dyDescent="0.25">
      <c r="A48" s="46"/>
      <c r="B48" s="46" t="s">
        <v>43</v>
      </c>
      <c r="C48" s="45"/>
      <c r="D48" s="65">
        <v>30000</v>
      </c>
      <c r="E48" s="66"/>
      <c r="F48" s="66"/>
      <c r="G48" s="66"/>
      <c r="H48" s="65">
        <v>1248.1199999999999</v>
      </c>
      <c r="I48" s="65">
        <v>1248.1199999999999</v>
      </c>
      <c r="J48" s="65">
        <v>1248.1199999999999</v>
      </c>
      <c r="K48" s="67">
        <f t="shared" si="24"/>
        <v>3744.3599999999997</v>
      </c>
      <c r="L48" s="65">
        <v>1248.1199999999999</v>
      </c>
      <c r="M48" s="65">
        <v>1248.1199999999999</v>
      </c>
      <c r="N48" s="65">
        <v>1248.1199999999999</v>
      </c>
      <c r="O48" s="67">
        <f t="shared" si="25"/>
        <v>3744.3599999999997</v>
      </c>
      <c r="P48" s="65">
        <v>1248.1199999999999</v>
      </c>
      <c r="Q48" s="65">
        <v>1248.1199999999999</v>
      </c>
      <c r="R48" s="65">
        <v>1248.1199999999999</v>
      </c>
      <c r="S48" s="67">
        <f t="shared" si="26"/>
        <v>3744.3599999999997</v>
      </c>
      <c r="T48" s="65">
        <v>1248.1199999999999</v>
      </c>
      <c r="U48" s="65">
        <v>1248.1199999999999</v>
      </c>
      <c r="V48" s="65">
        <v>1248.1199999999999</v>
      </c>
      <c r="W48" s="67">
        <f t="shared" si="27"/>
        <v>3744.3599999999997</v>
      </c>
      <c r="X48" s="45"/>
      <c r="Y48" s="47">
        <f t="shared" si="28"/>
        <v>14977.439999999999</v>
      </c>
    </row>
    <row r="49" spans="1:25" ht="13.2" x14ac:dyDescent="0.25">
      <c r="A49" s="46"/>
      <c r="B49" s="46" t="s">
        <v>44</v>
      </c>
      <c r="C49" s="45"/>
      <c r="D49" s="65">
        <v>383004</v>
      </c>
      <c r="E49" s="66"/>
      <c r="F49" s="66"/>
      <c r="G49" s="66"/>
      <c r="H49" s="65">
        <v>29529.919999999998</v>
      </c>
      <c r="I49" s="65">
        <v>29529.919999999998</v>
      </c>
      <c r="J49" s="65">
        <v>29529.919999999998</v>
      </c>
      <c r="K49" s="67">
        <f t="shared" si="24"/>
        <v>88589.759999999995</v>
      </c>
      <c r="L49" s="65">
        <v>29529.919999999998</v>
      </c>
      <c r="M49" s="65">
        <v>29529.919999999998</v>
      </c>
      <c r="N49" s="65">
        <v>29529.919999999998</v>
      </c>
      <c r="O49" s="67">
        <f t="shared" si="25"/>
        <v>88589.759999999995</v>
      </c>
      <c r="P49" s="65">
        <v>29529.919999999998</v>
      </c>
      <c r="Q49" s="65">
        <v>29529.919999999998</v>
      </c>
      <c r="R49" s="65">
        <v>29529.919999999998</v>
      </c>
      <c r="S49" s="67">
        <f t="shared" si="26"/>
        <v>88589.759999999995</v>
      </c>
      <c r="T49" s="65">
        <v>29529.919999999998</v>
      </c>
      <c r="U49" s="65">
        <v>29529.919999999998</v>
      </c>
      <c r="V49" s="65">
        <v>29529.919999999998</v>
      </c>
      <c r="W49" s="67">
        <f t="shared" si="27"/>
        <v>88589.759999999995</v>
      </c>
      <c r="X49" s="45"/>
      <c r="Y49" s="48">
        <f t="shared" si="28"/>
        <v>354359.03999999998</v>
      </c>
    </row>
    <row r="50" spans="1:25" ht="13.2" x14ac:dyDescent="0.25">
      <c r="A50" s="46"/>
      <c r="B50" s="56" t="s">
        <v>45</v>
      </c>
      <c r="C50" s="45"/>
      <c r="D50" s="57">
        <f>SUM(D45:D49)</f>
        <v>1308564</v>
      </c>
      <c r="E50" s="58"/>
      <c r="F50" s="58"/>
      <c r="G50" s="58"/>
      <c r="H50" s="57">
        <f>SUM(H45:H49)</f>
        <v>100274.04</v>
      </c>
      <c r="I50" s="57">
        <f t="shared" ref="I50:J50" si="29">SUM(I45:I49)</f>
        <v>100274.04</v>
      </c>
      <c r="J50" s="57">
        <f t="shared" si="29"/>
        <v>198274.03999999998</v>
      </c>
      <c r="K50" s="57">
        <f t="shared" si="24"/>
        <v>398822.12</v>
      </c>
      <c r="L50" s="57">
        <f>SUM(L45:L49)</f>
        <v>100274.04</v>
      </c>
      <c r="M50" s="57">
        <f t="shared" ref="M50:N50" si="30">SUM(M45:M49)</f>
        <v>100274.04</v>
      </c>
      <c r="N50" s="57">
        <f t="shared" si="30"/>
        <v>100274.04</v>
      </c>
      <c r="O50" s="57">
        <f t="shared" si="25"/>
        <v>300822.12</v>
      </c>
      <c r="P50" s="57">
        <f>SUM(P45:P49)</f>
        <v>100274.04</v>
      </c>
      <c r="Q50" s="57">
        <f t="shared" ref="Q50:R50" si="31">SUM(Q45:Q49)</f>
        <v>100274.04</v>
      </c>
      <c r="R50" s="57">
        <f t="shared" si="31"/>
        <v>198274.03999999998</v>
      </c>
      <c r="S50" s="57">
        <f t="shared" si="26"/>
        <v>398822.12</v>
      </c>
      <c r="T50" s="57">
        <f>SUM(T45:T49)</f>
        <v>100274.04</v>
      </c>
      <c r="U50" s="57">
        <f t="shared" ref="U50:V50" si="32">SUM(U45:U49)</f>
        <v>100274.04</v>
      </c>
      <c r="V50" s="57">
        <f t="shared" si="32"/>
        <v>100274.04</v>
      </c>
      <c r="W50" s="57">
        <f t="shared" si="27"/>
        <v>300822.12</v>
      </c>
      <c r="X50" s="45"/>
      <c r="Y50" s="47">
        <f t="shared" si="28"/>
        <v>1399288.48</v>
      </c>
    </row>
    <row r="51" spans="1:25" ht="13.2" x14ac:dyDescent="0.2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3.8" x14ac:dyDescent="0.3">
      <c r="A52" s="68" t="s">
        <v>46</v>
      </c>
      <c r="B52" s="46"/>
      <c r="C52" s="45"/>
      <c r="D52" s="46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ht="13.2" x14ac:dyDescent="0.25">
      <c r="A53" s="46"/>
      <c r="B53" s="46" t="s">
        <v>47</v>
      </c>
      <c r="C53" s="45"/>
      <c r="D53" s="65">
        <v>96996</v>
      </c>
      <c r="E53" s="66"/>
      <c r="F53" s="66"/>
      <c r="G53" s="66"/>
      <c r="H53" s="65">
        <v>4884.05</v>
      </c>
      <c r="I53" s="65">
        <v>4884.05</v>
      </c>
      <c r="J53" s="65">
        <v>4884.05</v>
      </c>
      <c r="K53" s="67">
        <f t="shared" ref="K53:K60" si="33">SUM(H53:J53)</f>
        <v>14652.150000000001</v>
      </c>
      <c r="L53" s="65">
        <v>4884.05</v>
      </c>
      <c r="M53" s="65">
        <v>4884.05</v>
      </c>
      <c r="N53" s="65">
        <v>4884.05</v>
      </c>
      <c r="O53" s="67">
        <f t="shared" ref="O53:O60" si="34">SUM(L53:N53)</f>
        <v>14652.150000000001</v>
      </c>
      <c r="P53" s="65">
        <v>4884.05</v>
      </c>
      <c r="Q53" s="65">
        <v>4884.05</v>
      </c>
      <c r="R53" s="65">
        <v>4884.05</v>
      </c>
      <c r="S53" s="67">
        <f t="shared" ref="S53:S60" si="35">SUM(P53:R53)</f>
        <v>14652.150000000001</v>
      </c>
      <c r="T53" s="65">
        <v>4884.05</v>
      </c>
      <c r="U53" s="65">
        <v>4884.05</v>
      </c>
      <c r="V53" s="65">
        <v>4884.05</v>
      </c>
      <c r="W53" s="67">
        <f t="shared" ref="W53:W60" si="36">SUM(T53:V53)</f>
        <v>14652.150000000001</v>
      </c>
      <c r="X53" s="45"/>
      <c r="Y53" s="47">
        <f t="shared" ref="Y53:Y60" si="37">SUM(K53,O53,S53,W53)</f>
        <v>58608.600000000006</v>
      </c>
    </row>
    <row r="54" spans="1:25" ht="13.2" x14ac:dyDescent="0.25">
      <c r="A54" s="46"/>
      <c r="B54" s="46" t="s">
        <v>48</v>
      </c>
      <c r="C54" s="45"/>
      <c r="D54" s="65">
        <v>81636</v>
      </c>
      <c r="E54" s="66"/>
      <c r="F54" s="66"/>
      <c r="G54" s="66"/>
      <c r="H54" s="65">
        <v>4307.46</v>
      </c>
      <c r="I54" s="65">
        <v>4307.46</v>
      </c>
      <c r="J54" s="65">
        <v>4307.46</v>
      </c>
      <c r="K54" s="67">
        <f t="shared" si="33"/>
        <v>12922.380000000001</v>
      </c>
      <c r="L54" s="65">
        <v>4307.46</v>
      </c>
      <c r="M54" s="65">
        <v>4307.46</v>
      </c>
      <c r="N54" s="65">
        <v>4307.46</v>
      </c>
      <c r="O54" s="67">
        <f t="shared" si="34"/>
        <v>12922.380000000001</v>
      </c>
      <c r="P54" s="65">
        <v>4307.46</v>
      </c>
      <c r="Q54" s="65">
        <v>4307.46</v>
      </c>
      <c r="R54" s="65">
        <v>4307.46</v>
      </c>
      <c r="S54" s="67">
        <f t="shared" si="35"/>
        <v>12922.380000000001</v>
      </c>
      <c r="T54" s="65">
        <v>4307.46</v>
      </c>
      <c r="U54" s="65">
        <v>4307.46</v>
      </c>
      <c r="V54" s="65">
        <v>4307.46</v>
      </c>
      <c r="W54" s="67">
        <f t="shared" si="36"/>
        <v>12922.380000000001</v>
      </c>
      <c r="X54" s="45"/>
      <c r="Y54" s="47">
        <f t="shared" si="37"/>
        <v>51689.520000000004</v>
      </c>
    </row>
    <row r="55" spans="1:25" ht="13.2" x14ac:dyDescent="0.25">
      <c r="A55" s="46"/>
      <c r="B55" s="46" t="s">
        <v>49</v>
      </c>
      <c r="C55" s="45"/>
      <c r="D55" s="65">
        <v>182016</v>
      </c>
      <c r="E55" s="66"/>
      <c r="F55" s="66"/>
      <c r="G55" s="66"/>
      <c r="H55" s="65">
        <v>6541.89</v>
      </c>
      <c r="I55" s="65">
        <v>6541.89</v>
      </c>
      <c r="J55" s="65">
        <v>6541.89</v>
      </c>
      <c r="K55" s="67">
        <f t="shared" si="33"/>
        <v>19625.670000000002</v>
      </c>
      <c r="L55" s="65">
        <v>6541.89</v>
      </c>
      <c r="M55" s="65">
        <v>6541.89</v>
      </c>
      <c r="N55" s="65">
        <v>6541.89</v>
      </c>
      <c r="O55" s="67">
        <f t="shared" si="34"/>
        <v>19625.670000000002</v>
      </c>
      <c r="P55" s="65">
        <v>6541.89</v>
      </c>
      <c r="Q55" s="65">
        <v>6541.89</v>
      </c>
      <c r="R55" s="65">
        <v>6541.89</v>
      </c>
      <c r="S55" s="67">
        <f t="shared" si="35"/>
        <v>19625.670000000002</v>
      </c>
      <c r="T55" s="65">
        <v>6541.89</v>
      </c>
      <c r="U55" s="65">
        <v>6541.89</v>
      </c>
      <c r="V55" s="65">
        <v>6541.89</v>
      </c>
      <c r="W55" s="67">
        <f t="shared" si="36"/>
        <v>19625.670000000002</v>
      </c>
      <c r="X55" s="45"/>
      <c r="Y55" s="47">
        <f t="shared" si="37"/>
        <v>78502.680000000008</v>
      </c>
    </row>
    <row r="56" spans="1:25" ht="13.2" x14ac:dyDescent="0.25">
      <c r="A56" s="46"/>
      <c r="B56" s="46" t="s">
        <v>50</v>
      </c>
      <c r="C56" s="45"/>
      <c r="D56" s="65">
        <v>500004</v>
      </c>
      <c r="E56" s="66"/>
      <c r="F56" s="66"/>
      <c r="G56" s="66"/>
      <c r="H56" s="65">
        <v>56024.7</v>
      </c>
      <c r="I56" s="65">
        <v>56024.7</v>
      </c>
      <c r="J56" s="65">
        <v>56024.7</v>
      </c>
      <c r="K56" s="67">
        <f t="shared" si="33"/>
        <v>168074.09999999998</v>
      </c>
      <c r="L56" s="65">
        <v>56024.7</v>
      </c>
      <c r="M56" s="65">
        <v>56024.7</v>
      </c>
      <c r="N56" s="65">
        <v>56024.7</v>
      </c>
      <c r="O56" s="67">
        <f t="shared" si="34"/>
        <v>168074.09999999998</v>
      </c>
      <c r="P56" s="65">
        <v>56024.7</v>
      </c>
      <c r="Q56" s="65">
        <v>56024.7</v>
      </c>
      <c r="R56" s="65">
        <v>56024.7</v>
      </c>
      <c r="S56" s="67">
        <f t="shared" si="35"/>
        <v>168074.09999999998</v>
      </c>
      <c r="T56" s="65">
        <v>56024.7</v>
      </c>
      <c r="U56" s="65">
        <v>56024.7</v>
      </c>
      <c r="V56" s="65">
        <v>56024.7</v>
      </c>
      <c r="W56" s="67">
        <f t="shared" si="36"/>
        <v>168074.09999999998</v>
      </c>
      <c r="X56" s="45"/>
      <c r="Y56" s="47">
        <f t="shared" si="37"/>
        <v>672296.39999999991</v>
      </c>
    </row>
    <row r="57" spans="1:25" ht="13.2" x14ac:dyDescent="0.25">
      <c r="A57" s="46"/>
      <c r="B57" s="46" t="s">
        <v>51</v>
      </c>
      <c r="C57" s="45"/>
      <c r="D57" s="65">
        <v>33000</v>
      </c>
      <c r="E57" s="66"/>
      <c r="F57" s="66"/>
      <c r="G57" s="66"/>
      <c r="H57" s="65">
        <f>35000/12</f>
        <v>2916.6666666666665</v>
      </c>
      <c r="I57" s="65">
        <f t="shared" ref="I57:J57" si="38">35000/12</f>
        <v>2916.6666666666665</v>
      </c>
      <c r="J57" s="65">
        <f t="shared" si="38"/>
        <v>2916.6666666666665</v>
      </c>
      <c r="K57" s="67">
        <f t="shared" si="33"/>
        <v>8750</v>
      </c>
      <c r="L57" s="65">
        <f>35000/12</f>
        <v>2916.6666666666665</v>
      </c>
      <c r="M57" s="65">
        <f t="shared" ref="M57:N57" si="39">35000/12</f>
        <v>2916.6666666666665</v>
      </c>
      <c r="N57" s="65">
        <f t="shared" si="39"/>
        <v>2916.6666666666665</v>
      </c>
      <c r="O57" s="67">
        <f t="shared" si="34"/>
        <v>8750</v>
      </c>
      <c r="P57" s="65">
        <f>35000/12</f>
        <v>2916.6666666666665</v>
      </c>
      <c r="Q57" s="65">
        <f t="shared" ref="Q57:R57" si="40">35000/12</f>
        <v>2916.6666666666665</v>
      </c>
      <c r="R57" s="65">
        <f t="shared" si="40"/>
        <v>2916.6666666666665</v>
      </c>
      <c r="S57" s="67">
        <f t="shared" si="35"/>
        <v>8750</v>
      </c>
      <c r="T57" s="65">
        <f>35000/12</f>
        <v>2916.6666666666665</v>
      </c>
      <c r="U57" s="65">
        <f t="shared" ref="U57:V57" si="41">35000/12</f>
        <v>2916.6666666666665</v>
      </c>
      <c r="V57" s="65">
        <f t="shared" si="41"/>
        <v>2916.6666666666665</v>
      </c>
      <c r="W57" s="67">
        <f t="shared" si="36"/>
        <v>8750</v>
      </c>
      <c r="X57" s="45"/>
      <c r="Y57" s="47">
        <f t="shared" si="37"/>
        <v>35000</v>
      </c>
    </row>
    <row r="58" spans="1:25" ht="13.2" x14ac:dyDescent="0.25">
      <c r="A58" s="46"/>
      <c r="B58" s="46" t="s">
        <v>52</v>
      </c>
      <c r="C58" s="45"/>
      <c r="D58" s="65">
        <v>9000</v>
      </c>
      <c r="E58" s="66"/>
      <c r="F58" s="66"/>
      <c r="G58" s="66"/>
      <c r="H58" s="65">
        <v>375</v>
      </c>
      <c r="I58" s="65">
        <v>375</v>
      </c>
      <c r="J58" s="65">
        <v>375</v>
      </c>
      <c r="K58" s="67">
        <f t="shared" si="33"/>
        <v>1125</v>
      </c>
      <c r="L58" s="65">
        <v>375</v>
      </c>
      <c r="M58" s="65">
        <v>375</v>
      </c>
      <c r="N58" s="65">
        <v>375</v>
      </c>
      <c r="O58" s="67">
        <f t="shared" si="34"/>
        <v>1125</v>
      </c>
      <c r="P58" s="65">
        <v>375</v>
      </c>
      <c r="Q58" s="65">
        <v>375</v>
      </c>
      <c r="R58" s="65">
        <v>375</v>
      </c>
      <c r="S58" s="67">
        <f t="shared" si="35"/>
        <v>1125</v>
      </c>
      <c r="T58" s="65">
        <v>375</v>
      </c>
      <c r="U58" s="65">
        <v>375</v>
      </c>
      <c r="V58" s="65">
        <v>375</v>
      </c>
      <c r="W58" s="67">
        <f t="shared" si="36"/>
        <v>1125</v>
      </c>
      <c r="X58" s="45"/>
      <c r="Y58" s="47">
        <f t="shared" si="37"/>
        <v>4500</v>
      </c>
    </row>
    <row r="59" spans="1:25" ht="13.2" x14ac:dyDescent="0.25">
      <c r="A59" s="46"/>
      <c r="B59" s="46" t="s">
        <v>53</v>
      </c>
      <c r="C59" s="45"/>
      <c r="D59" s="65">
        <v>200000.03999999998</v>
      </c>
      <c r="E59" s="66"/>
      <c r="F59" s="66"/>
      <c r="G59" s="66"/>
      <c r="H59" s="65">
        <v>239.12</v>
      </c>
      <c r="I59" s="65">
        <v>239.12</v>
      </c>
      <c r="J59" s="65">
        <v>239.12</v>
      </c>
      <c r="K59" s="67">
        <f t="shared" si="33"/>
        <v>717.36</v>
      </c>
      <c r="L59" s="65">
        <v>239.12</v>
      </c>
      <c r="M59" s="65">
        <v>239.12</v>
      </c>
      <c r="N59" s="65">
        <v>239.12</v>
      </c>
      <c r="O59" s="67">
        <f t="shared" si="34"/>
        <v>717.36</v>
      </c>
      <c r="P59" s="65">
        <v>239.12</v>
      </c>
      <c r="Q59" s="65">
        <v>239.12</v>
      </c>
      <c r="R59" s="65">
        <v>239.12</v>
      </c>
      <c r="S59" s="67">
        <f t="shared" si="35"/>
        <v>717.36</v>
      </c>
      <c r="T59" s="65">
        <v>239.12</v>
      </c>
      <c r="U59" s="65">
        <v>239.12</v>
      </c>
      <c r="V59" s="65">
        <v>239.12</v>
      </c>
      <c r="W59" s="67">
        <f t="shared" si="36"/>
        <v>717.36</v>
      </c>
      <c r="X59" s="45"/>
      <c r="Y59" s="48">
        <f t="shared" si="37"/>
        <v>2869.44</v>
      </c>
    </row>
    <row r="60" spans="1:25" ht="13.2" x14ac:dyDescent="0.25">
      <c r="A60" s="46"/>
      <c r="B60" s="56" t="s">
        <v>54</v>
      </c>
      <c r="C60" s="45"/>
      <c r="D60" s="57">
        <f>SUM(D53:D59)</f>
        <v>1102652.04</v>
      </c>
      <c r="E60" s="58"/>
      <c r="F60" s="58"/>
      <c r="G60" s="58"/>
      <c r="H60" s="57">
        <f>SUM(H53:H59)</f>
        <v>75288.886666666673</v>
      </c>
      <c r="I60" s="57">
        <f t="shared" ref="I60:J60" si="42">SUM(I53:I59)</f>
        <v>75288.886666666673</v>
      </c>
      <c r="J60" s="57">
        <f t="shared" si="42"/>
        <v>75288.886666666673</v>
      </c>
      <c r="K60" s="57">
        <f t="shared" si="33"/>
        <v>225866.66000000003</v>
      </c>
      <c r="L60" s="57">
        <f>SUM(L53:L59)</f>
        <v>75288.886666666673</v>
      </c>
      <c r="M60" s="57">
        <f t="shared" ref="M60:N60" si="43">SUM(M53:M59)</f>
        <v>75288.886666666673</v>
      </c>
      <c r="N60" s="57">
        <f t="shared" si="43"/>
        <v>75288.886666666673</v>
      </c>
      <c r="O60" s="57">
        <f t="shared" si="34"/>
        <v>225866.66000000003</v>
      </c>
      <c r="P60" s="57">
        <f>SUM(P53:P59)</f>
        <v>75288.886666666673</v>
      </c>
      <c r="Q60" s="57">
        <f t="shared" ref="Q60:R60" si="44">SUM(Q53:Q59)</f>
        <v>75288.886666666673</v>
      </c>
      <c r="R60" s="57">
        <f t="shared" si="44"/>
        <v>75288.886666666673</v>
      </c>
      <c r="S60" s="57">
        <f t="shared" si="35"/>
        <v>225866.66000000003</v>
      </c>
      <c r="T60" s="57">
        <f>SUM(T53:T59)</f>
        <v>75288.886666666673</v>
      </c>
      <c r="U60" s="57">
        <f t="shared" ref="U60:V60" si="45">SUM(U53:U59)</f>
        <v>75288.886666666673</v>
      </c>
      <c r="V60" s="57">
        <f t="shared" si="45"/>
        <v>75288.886666666673</v>
      </c>
      <c r="W60" s="57">
        <f t="shared" si="36"/>
        <v>225866.66000000003</v>
      </c>
      <c r="X60" s="45"/>
      <c r="Y60" s="47">
        <f t="shared" si="37"/>
        <v>903466.64000000013</v>
      </c>
    </row>
    <row r="61" spans="1:25" ht="13.2" x14ac:dyDescent="0.2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3.8" x14ac:dyDescent="0.3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ht="13.2" x14ac:dyDescent="0.25">
      <c r="A63" s="46"/>
      <c r="B63" s="46" t="s">
        <v>56</v>
      </c>
      <c r="C63" s="45"/>
      <c r="D63" s="65">
        <v>134496</v>
      </c>
      <c r="E63" s="66"/>
      <c r="F63" s="66"/>
      <c r="G63" s="66"/>
      <c r="H63" s="65">
        <v>13500</v>
      </c>
      <c r="I63" s="65">
        <v>13500</v>
      </c>
      <c r="J63" s="65">
        <v>13500</v>
      </c>
      <c r="K63" s="67">
        <f t="shared" ref="K63:K70" si="46">SUM(H63:J63)</f>
        <v>40500</v>
      </c>
      <c r="L63" s="65">
        <v>13500</v>
      </c>
      <c r="M63" s="65">
        <v>13500</v>
      </c>
      <c r="N63" s="65">
        <v>13500</v>
      </c>
      <c r="O63" s="67">
        <f t="shared" ref="O63:O70" si="47">SUM(L63:N63)</f>
        <v>40500</v>
      </c>
      <c r="P63" s="65">
        <v>13500</v>
      </c>
      <c r="Q63" s="65">
        <v>13500</v>
      </c>
      <c r="R63" s="65">
        <v>13500</v>
      </c>
      <c r="S63" s="67">
        <f t="shared" ref="S63:S70" si="48">SUM(P63:R63)</f>
        <v>40500</v>
      </c>
      <c r="T63" s="65">
        <v>13500</v>
      </c>
      <c r="U63" s="65">
        <v>13500</v>
      </c>
      <c r="V63" s="65">
        <v>13500</v>
      </c>
      <c r="W63" s="67">
        <f t="shared" ref="W63:W70" si="49">SUM(T63:V63)</f>
        <v>40500</v>
      </c>
      <c r="X63" s="45"/>
      <c r="Y63" s="47">
        <f t="shared" ref="Y63:Y72" si="50">SUM(K63,O63,S63,W63)</f>
        <v>162000</v>
      </c>
    </row>
    <row r="64" spans="1:25" ht="13.2" x14ac:dyDescent="0.25">
      <c r="A64" s="46"/>
      <c r="B64" s="46" t="s">
        <v>57</v>
      </c>
      <c r="C64" s="45"/>
      <c r="D64" s="65">
        <v>60000</v>
      </c>
      <c r="E64" s="66"/>
      <c r="F64" s="66"/>
      <c r="G64" s="66"/>
      <c r="H64" s="65">
        <v>8680</v>
      </c>
      <c r="I64" s="65">
        <v>8680</v>
      </c>
      <c r="J64" s="65">
        <v>8680</v>
      </c>
      <c r="K64" s="67">
        <f t="shared" si="46"/>
        <v>26040</v>
      </c>
      <c r="L64" s="65">
        <v>8680</v>
      </c>
      <c r="M64" s="65">
        <v>8680</v>
      </c>
      <c r="N64" s="65">
        <v>8680</v>
      </c>
      <c r="O64" s="67">
        <f t="shared" si="47"/>
        <v>26040</v>
      </c>
      <c r="P64" s="65">
        <v>8680</v>
      </c>
      <c r="Q64" s="65">
        <v>8680</v>
      </c>
      <c r="R64" s="65">
        <v>8680</v>
      </c>
      <c r="S64" s="67">
        <f t="shared" si="48"/>
        <v>26040</v>
      </c>
      <c r="T64" s="65">
        <v>8680</v>
      </c>
      <c r="U64" s="65">
        <v>8680</v>
      </c>
      <c r="V64" s="65">
        <v>8680</v>
      </c>
      <c r="W64" s="67">
        <f t="shared" si="49"/>
        <v>26040</v>
      </c>
      <c r="X64" s="45"/>
      <c r="Y64" s="47">
        <f t="shared" si="50"/>
        <v>104160</v>
      </c>
    </row>
    <row r="65" spans="1:25" ht="13.2" x14ac:dyDescent="0.25">
      <c r="A65" s="46"/>
      <c r="B65" s="46" t="s">
        <v>58</v>
      </c>
      <c r="C65" s="45"/>
      <c r="D65" s="65">
        <v>575004</v>
      </c>
      <c r="E65" s="66"/>
      <c r="F65" s="66"/>
      <c r="G65" s="66"/>
      <c r="H65" s="65">
        <v>62320.51</v>
      </c>
      <c r="I65" s="65">
        <v>62320.51</v>
      </c>
      <c r="J65" s="65">
        <v>62320.51</v>
      </c>
      <c r="K65" s="67">
        <f t="shared" si="46"/>
        <v>186961.53</v>
      </c>
      <c r="L65" s="65">
        <v>62320.51</v>
      </c>
      <c r="M65" s="65">
        <v>62320.51</v>
      </c>
      <c r="N65" s="65">
        <v>62320.51</v>
      </c>
      <c r="O65" s="67">
        <f t="shared" si="47"/>
        <v>186961.53</v>
      </c>
      <c r="P65" s="65">
        <v>62320.51</v>
      </c>
      <c r="Q65" s="65">
        <v>62320.51</v>
      </c>
      <c r="R65" s="65">
        <v>62320.51</v>
      </c>
      <c r="S65" s="67">
        <f t="shared" si="48"/>
        <v>186961.53</v>
      </c>
      <c r="T65" s="65">
        <v>62320.51</v>
      </c>
      <c r="U65" s="65">
        <v>62320.51</v>
      </c>
      <c r="V65" s="65">
        <v>62320.51</v>
      </c>
      <c r="W65" s="67">
        <f t="shared" si="49"/>
        <v>186961.53</v>
      </c>
      <c r="X65" s="45"/>
      <c r="Y65" s="47">
        <f t="shared" si="50"/>
        <v>747846.12</v>
      </c>
    </row>
    <row r="66" spans="1:25" ht="13.2" x14ac:dyDescent="0.25">
      <c r="A66" s="46"/>
      <c r="B66" s="46" t="s">
        <v>59</v>
      </c>
      <c r="C66" s="45"/>
      <c r="D66" s="65">
        <v>216996</v>
      </c>
      <c r="E66" s="66"/>
      <c r="F66" s="66"/>
      <c r="G66" s="66"/>
      <c r="H66" s="65"/>
      <c r="I66" s="65"/>
      <c r="J66" s="65">
        <v>109614.32</v>
      </c>
      <c r="K66" s="67">
        <f t="shared" si="46"/>
        <v>109614.32</v>
      </c>
      <c r="L66" s="65"/>
      <c r="M66" s="65"/>
      <c r="N66" s="65">
        <v>109614.32</v>
      </c>
      <c r="O66" s="67">
        <f t="shared" si="47"/>
        <v>109614.32</v>
      </c>
      <c r="P66" s="65"/>
      <c r="Q66" s="65"/>
      <c r="R66" s="65"/>
      <c r="S66" s="67">
        <f t="shared" si="48"/>
        <v>0</v>
      </c>
      <c r="T66" s="65"/>
      <c r="U66" s="65"/>
      <c r="V66" s="65"/>
      <c r="W66" s="67">
        <f t="shared" si="49"/>
        <v>0</v>
      </c>
      <c r="X66" s="45"/>
      <c r="Y66" s="47">
        <f t="shared" si="50"/>
        <v>219228.64</v>
      </c>
    </row>
    <row r="67" spans="1:25" ht="13.2" x14ac:dyDescent="0.25">
      <c r="A67" s="46"/>
      <c r="B67" s="46" t="s">
        <v>60</v>
      </c>
      <c r="C67" s="45"/>
      <c r="D67" s="65">
        <v>0</v>
      </c>
      <c r="E67" s="66"/>
      <c r="F67" s="66"/>
      <c r="G67" s="66"/>
      <c r="H67" s="65"/>
      <c r="I67" s="65"/>
      <c r="J67" s="65"/>
      <c r="K67" s="67">
        <f t="shared" si="46"/>
        <v>0</v>
      </c>
      <c r="L67" s="65"/>
      <c r="M67" s="65"/>
      <c r="N67" s="65"/>
      <c r="O67" s="67">
        <f t="shared" si="47"/>
        <v>0</v>
      </c>
      <c r="P67" s="65"/>
      <c r="Q67" s="65"/>
      <c r="R67" s="65"/>
      <c r="S67" s="67">
        <f t="shared" si="48"/>
        <v>0</v>
      </c>
      <c r="T67" s="65"/>
      <c r="U67" s="65"/>
      <c r="V67" s="65"/>
      <c r="W67" s="67">
        <f t="shared" si="49"/>
        <v>0</v>
      </c>
      <c r="X67" s="45"/>
      <c r="Y67" s="47">
        <f t="shared" si="50"/>
        <v>0</v>
      </c>
    </row>
    <row r="68" spans="1:25" ht="13.2" x14ac:dyDescent="0.25">
      <c r="A68" s="46"/>
      <c r="B68" s="46" t="s">
        <v>68</v>
      </c>
      <c r="C68" s="45"/>
      <c r="D68" s="65">
        <v>720000</v>
      </c>
      <c r="E68" s="66"/>
      <c r="F68" s="66"/>
      <c r="G68" s="66"/>
      <c r="H68" s="65">
        <v>55157.14</v>
      </c>
      <c r="I68" s="65">
        <v>55157.14</v>
      </c>
      <c r="J68" s="65">
        <v>55157.14</v>
      </c>
      <c r="K68" s="67">
        <f t="shared" si="46"/>
        <v>165471.41999999998</v>
      </c>
      <c r="L68" s="65">
        <v>55157.14</v>
      </c>
      <c r="M68" s="65">
        <v>55157.14</v>
      </c>
      <c r="N68" s="65">
        <v>55157.14</v>
      </c>
      <c r="O68" s="67">
        <f t="shared" si="47"/>
        <v>165471.41999999998</v>
      </c>
      <c r="P68" s="65">
        <v>55157.14</v>
      </c>
      <c r="Q68" s="65">
        <v>55157.14</v>
      </c>
      <c r="R68" s="65">
        <v>55157.14</v>
      </c>
      <c r="S68" s="67">
        <f t="shared" si="48"/>
        <v>165471.41999999998</v>
      </c>
      <c r="T68" s="65">
        <v>55157.14</v>
      </c>
      <c r="U68" s="65">
        <v>55157.14</v>
      </c>
      <c r="V68" s="65">
        <v>55157.14</v>
      </c>
      <c r="W68" s="67">
        <f t="shared" si="49"/>
        <v>165471.41999999998</v>
      </c>
      <c r="X68" s="45"/>
      <c r="Y68" s="47">
        <f t="shared" si="50"/>
        <v>661885.67999999993</v>
      </c>
    </row>
    <row r="69" spans="1:25" ht="13.2" x14ac:dyDescent="0.25">
      <c r="A69" s="46"/>
      <c r="B69" s="46" t="s">
        <v>61</v>
      </c>
      <c r="C69" s="45"/>
      <c r="D69" s="65">
        <v>358000</v>
      </c>
      <c r="E69" s="66"/>
      <c r="F69" s="66"/>
      <c r="G69" s="66"/>
      <c r="H69" s="65">
        <v>29165.48</v>
      </c>
      <c r="I69" s="65">
        <v>29165.48</v>
      </c>
      <c r="J69" s="65">
        <v>29165.48</v>
      </c>
      <c r="K69" s="67">
        <f t="shared" si="46"/>
        <v>87496.44</v>
      </c>
      <c r="L69" s="65">
        <v>29165.48</v>
      </c>
      <c r="M69" s="65">
        <v>29165.48</v>
      </c>
      <c r="N69" s="65">
        <v>29165.48</v>
      </c>
      <c r="O69" s="67">
        <f t="shared" si="47"/>
        <v>87496.44</v>
      </c>
      <c r="P69" s="65">
        <v>29165.48</v>
      </c>
      <c r="Q69" s="65">
        <v>29165.48</v>
      </c>
      <c r="R69" s="65">
        <v>29165.48</v>
      </c>
      <c r="S69" s="67">
        <f t="shared" si="48"/>
        <v>87496.44</v>
      </c>
      <c r="T69" s="65">
        <v>29165.48</v>
      </c>
      <c r="U69" s="65">
        <v>29165.48</v>
      </c>
      <c r="V69" s="65">
        <v>29165.200000000001</v>
      </c>
      <c r="W69" s="67">
        <f t="shared" si="49"/>
        <v>87496.16</v>
      </c>
      <c r="X69" s="45"/>
      <c r="Y69" s="48">
        <f t="shared" si="50"/>
        <v>349985.48</v>
      </c>
    </row>
    <row r="70" spans="1:25" ht="13.2" x14ac:dyDescent="0.25">
      <c r="A70" s="46"/>
      <c r="B70" s="69" t="s">
        <v>62</v>
      </c>
      <c r="C70" s="45"/>
      <c r="D70" s="70">
        <f>SUM(D63:D69)</f>
        <v>2064496</v>
      </c>
      <c r="E70" s="58"/>
      <c r="F70" s="58"/>
      <c r="G70" s="58"/>
      <c r="H70" s="70">
        <f>SUM(H63:H69)</f>
        <v>168823.13000000003</v>
      </c>
      <c r="I70" s="70">
        <f>SUM(I63:I69)</f>
        <v>168823.13000000003</v>
      </c>
      <c r="J70" s="70">
        <f>SUM(J63:J69)</f>
        <v>278437.45</v>
      </c>
      <c r="K70" s="70">
        <f t="shared" si="46"/>
        <v>616083.71000000008</v>
      </c>
      <c r="L70" s="70">
        <f>SUM(L63:L69)</f>
        <v>168823.13000000003</v>
      </c>
      <c r="M70" s="70">
        <f>SUM(M63:M69)</f>
        <v>168823.13000000003</v>
      </c>
      <c r="N70" s="70">
        <f>SUM(N63:N69)</f>
        <v>278437.45</v>
      </c>
      <c r="O70" s="70">
        <f t="shared" si="47"/>
        <v>616083.71000000008</v>
      </c>
      <c r="P70" s="70">
        <f>SUM(P63:P69)</f>
        <v>168823.13000000003</v>
      </c>
      <c r="Q70" s="70">
        <f>SUM(Q63:Q69)</f>
        <v>168823.13000000003</v>
      </c>
      <c r="R70" s="70">
        <f>SUM(R63:R69)</f>
        <v>168823.13000000003</v>
      </c>
      <c r="S70" s="70">
        <f t="shared" si="48"/>
        <v>506469.39000000013</v>
      </c>
      <c r="T70" s="70">
        <f>SUM(T63:T69)</f>
        <v>168823.13000000003</v>
      </c>
      <c r="U70" s="70">
        <f>SUM(U63:U69)</f>
        <v>168823.13000000003</v>
      </c>
      <c r="V70" s="70">
        <f>SUM(V63:V69)</f>
        <v>168822.85000000003</v>
      </c>
      <c r="W70" s="70">
        <f t="shared" si="49"/>
        <v>506469.1100000001</v>
      </c>
      <c r="X70" s="45"/>
      <c r="Y70" s="48">
        <f t="shared" si="50"/>
        <v>2245105.9200000004</v>
      </c>
    </row>
    <row r="71" spans="1:25" ht="13.2" x14ac:dyDescent="0.25">
      <c r="A71" s="46"/>
      <c r="B71" s="56" t="s">
        <v>63</v>
      </c>
      <c r="C71" s="45"/>
      <c r="D71" s="57">
        <f>D70+D60+D50+D42+D33</f>
        <v>18561157.880000003</v>
      </c>
      <c r="E71" s="58"/>
      <c r="F71" s="58"/>
      <c r="G71" s="58"/>
      <c r="H71" s="57">
        <f t="shared" ref="H71:W71" si="51">H70+H60+H50+H42+H33</f>
        <v>1616176.3266666669</v>
      </c>
      <c r="I71" s="57">
        <f t="shared" si="51"/>
        <v>1673610.0591666668</v>
      </c>
      <c r="J71" s="57">
        <f t="shared" si="51"/>
        <v>2311818.8991666664</v>
      </c>
      <c r="K71" s="57">
        <f t="shared" si="51"/>
        <v>5601605.2850000001</v>
      </c>
      <c r="L71" s="57">
        <f t="shared" si="51"/>
        <v>1682817.8466666669</v>
      </c>
      <c r="M71" s="57">
        <f t="shared" si="51"/>
        <v>1567817.8466666669</v>
      </c>
      <c r="N71" s="57">
        <f t="shared" si="51"/>
        <v>1713617.2991666668</v>
      </c>
      <c r="O71" s="57">
        <f t="shared" si="51"/>
        <v>4964252.9925000006</v>
      </c>
      <c r="P71" s="57">
        <f t="shared" si="51"/>
        <v>1567817.8466666669</v>
      </c>
      <c r="Q71" s="57">
        <f t="shared" si="51"/>
        <v>1603998.979166667</v>
      </c>
      <c r="R71" s="57">
        <f t="shared" si="51"/>
        <v>2144368.3566666665</v>
      </c>
      <c r="S71" s="57">
        <f t="shared" si="51"/>
        <v>5316185.182500001</v>
      </c>
      <c r="T71" s="57">
        <f t="shared" si="51"/>
        <v>1567817.8466666669</v>
      </c>
      <c r="U71" s="57">
        <f t="shared" si="51"/>
        <v>1567817.8466666669</v>
      </c>
      <c r="V71" s="57">
        <f t="shared" si="51"/>
        <v>1567817.5666666669</v>
      </c>
      <c r="W71" s="71">
        <f t="shared" si="51"/>
        <v>4703453.2600000007</v>
      </c>
      <c r="X71" s="45"/>
      <c r="Y71" s="48">
        <f>SUM(K71,O71,S71,W71)</f>
        <v>20585496.720000003</v>
      </c>
    </row>
    <row r="72" spans="1:25" ht="12.75" customHeight="1" x14ac:dyDescent="0.25">
      <c r="A72" s="59" t="s">
        <v>64</v>
      </c>
      <c r="B72" s="56"/>
      <c r="C72" s="45"/>
      <c r="D72" s="57">
        <f>D15-D71</f>
        <v>2177501.1199999973</v>
      </c>
      <c r="E72" s="58"/>
      <c r="F72" s="58"/>
      <c r="G72" s="58"/>
      <c r="H72" s="57">
        <f t="shared" ref="H72:W72" si="52">H15-H71</f>
        <v>680642.43333333288</v>
      </c>
      <c r="I72" s="57">
        <f t="shared" si="52"/>
        <v>623208.70083333296</v>
      </c>
      <c r="J72" s="57">
        <f t="shared" si="52"/>
        <v>-15000.13916666666</v>
      </c>
      <c r="K72" s="57">
        <f t="shared" si="52"/>
        <v>1288850.9949999992</v>
      </c>
      <c r="L72" s="57">
        <f t="shared" si="52"/>
        <v>111244.93333333312</v>
      </c>
      <c r="M72" s="57">
        <f t="shared" si="52"/>
        <v>324244.93333333312</v>
      </c>
      <c r="N72" s="57">
        <f t="shared" si="52"/>
        <v>235445.48083333322</v>
      </c>
      <c r="O72" s="57">
        <f t="shared" si="52"/>
        <v>670935.34749999922</v>
      </c>
      <c r="P72" s="57">
        <f t="shared" si="52"/>
        <v>-25133.056666666875</v>
      </c>
      <c r="Q72" s="57">
        <f t="shared" si="52"/>
        <v>-61314.18916666694</v>
      </c>
      <c r="R72" s="57">
        <f t="shared" si="52"/>
        <v>-601683.56666666642</v>
      </c>
      <c r="S72" s="57">
        <f t="shared" si="52"/>
        <v>-688130.81250000093</v>
      </c>
      <c r="T72" s="57">
        <f t="shared" si="52"/>
        <v>-25133.056666666875</v>
      </c>
      <c r="U72" s="57">
        <f t="shared" si="52"/>
        <v>72866.943333333125</v>
      </c>
      <c r="V72" s="57">
        <f t="shared" si="52"/>
        <v>131262.71333333314</v>
      </c>
      <c r="W72" s="57">
        <f t="shared" si="52"/>
        <v>178996.59999999963</v>
      </c>
      <c r="X72" s="45"/>
      <c r="Y72" s="47">
        <f t="shared" si="50"/>
        <v>1450652.1299999971</v>
      </c>
    </row>
    <row r="73" spans="1:25" ht="12.75" customHeight="1" x14ac:dyDescent="0.25">
      <c r="A73" s="59"/>
      <c r="B73" s="53"/>
      <c r="C73" s="45"/>
      <c r="D73" s="72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25">
      <c r="A74" s="46"/>
      <c r="B74" s="46" t="s">
        <v>65</v>
      </c>
      <c r="C74" s="45"/>
      <c r="D74" s="65">
        <v>805000</v>
      </c>
      <c r="E74" s="66"/>
      <c r="F74" s="66"/>
      <c r="G74" s="66"/>
      <c r="H74" s="65">
        <v>67000</v>
      </c>
      <c r="I74" s="65">
        <v>67000</v>
      </c>
      <c r="J74" s="65">
        <v>67000</v>
      </c>
      <c r="K74" s="67">
        <f t="shared" ref="K74" si="53">SUM(H74:J74)</f>
        <v>201000</v>
      </c>
      <c r="L74" s="65">
        <v>67000</v>
      </c>
      <c r="M74" s="65">
        <v>67000</v>
      </c>
      <c r="N74" s="65">
        <v>67000</v>
      </c>
      <c r="O74" s="67">
        <f t="shared" ref="O74" si="54">SUM(L74:N74)</f>
        <v>201000</v>
      </c>
      <c r="P74" s="65">
        <v>67000</v>
      </c>
      <c r="Q74" s="65">
        <v>67000</v>
      </c>
      <c r="R74" s="65">
        <v>67000</v>
      </c>
      <c r="S74" s="67">
        <f t="shared" ref="S74" si="55">SUM(P74:R74)</f>
        <v>201000</v>
      </c>
      <c r="T74" s="65">
        <v>67000</v>
      </c>
      <c r="U74" s="65">
        <v>67000</v>
      </c>
      <c r="V74" s="65">
        <v>67000</v>
      </c>
      <c r="W74" s="67">
        <f t="shared" ref="W74" si="56">SUM(T74:V74)</f>
        <v>201000</v>
      </c>
      <c r="X74" s="45"/>
      <c r="Y74" s="48">
        <f t="shared" ref="Y74" si="57">SUM(K74,O74,S74,W74)</f>
        <v>804000</v>
      </c>
    </row>
    <row r="75" spans="1:25" ht="13.2" x14ac:dyDescent="0.25">
      <c r="A75" s="59" t="s">
        <v>66</v>
      </c>
      <c r="B75" s="56"/>
      <c r="C75" s="45"/>
      <c r="D75" s="105">
        <f>D72-D74</f>
        <v>1372501.1199999973</v>
      </c>
      <c r="E75" s="106"/>
      <c r="F75" s="106"/>
      <c r="G75" s="106"/>
      <c r="H75" s="105">
        <f t="shared" ref="H75:W75" si="58">H72-H74</f>
        <v>613642.43333333288</v>
      </c>
      <c r="I75" s="105">
        <f t="shared" si="58"/>
        <v>556208.70083333296</v>
      </c>
      <c r="J75" s="105">
        <f t="shared" si="58"/>
        <v>-82000.13916666666</v>
      </c>
      <c r="K75" s="105">
        <f>K72-K74</f>
        <v>1087850.9949999992</v>
      </c>
      <c r="L75" s="105">
        <f t="shared" si="58"/>
        <v>44244.933333333116</v>
      </c>
      <c r="M75" s="105">
        <f t="shared" si="58"/>
        <v>257244.93333333312</v>
      </c>
      <c r="N75" s="105">
        <f t="shared" si="58"/>
        <v>168445.48083333322</v>
      </c>
      <c r="O75" s="105">
        <f t="shared" si="58"/>
        <v>469935.34749999922</v>
      </c>
      <c r="P75" s="105">
        <f t="shared" si="58"/>
        <v>-92133.056666666875</v>
      </c>
      <c r="Q75" s="105">
        <f t="shared" si="58"/>
        <v>-128314.18916666694</v>
      </c>
      <c r="R75" s="105">
        <f t="shared" si="58"/>
        <v>-668683.56666666642</v>
      </c>
      <c r="S75" s="105">
        <f t="shared" si="58"/>
        <v>-889130.81250000093</v>
      </c>
      <c r="T75" s="105">
        <f t="shared" si="58"/>
        <v>-92133.056666666875</v>
      </c>
      <c r="U75" s="105">
        <f t="shared" si="58"/>
        <v>5866.9433333331253</v>
      </c>
      <c r="V75" s="105">
        <f t="shared" si="58"/>
        <v>64262.713333333144</v>
      </c>
      <c r="W75" s="105">
        <f t="shared" si="58"/>
        <v>-22003.400000000373</v>
      </c>
      <c r="X75" s="107"/>
      <c r="Y75" s="108">
        <f>SUM(K75,O75,S75,W75)</f>
        <v>646652.12999999709</v>
      </c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0.6640625" style="43" customWidth="1"/>
    <col min="5" max="5" width="2.8867187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09375" style="43"/>
  </cols>
  <sheetData>
    <row r="1" spans="1:27" ht="12.75" customHeight="1" x14ac:dyDescent="0.25">
      <c r="A1" s="62" t="str">
        <f>'Cover Sheet'!A2</f>
        <v>Enter School Name: Eagle Academy PCS</v>
      </c>
    </row>
    <row r="2" spans="1:27" ht="13.2" x14ac:dyDescent="0.25">
      <c r="A2" s="43" t="str">
        <f>'Cover Sheet'!A8&amp;" "&amp;'Cover Sheet'!$A$9&amp;" Financials"</f>
        <v>Enter Fiscal Year: 2018-2019SY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ht="13.2" x14ac:dyDescent="0.2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ht="13.2" x14ac:dyDescent="0.25">
      <c r="A4" s="2"/>
      <c r="B4" s="2"/>
      <c r="C4" s="45"/>
      <c r="D4" s="49" t="s">
        <v>183</v>
      </c>
      <c r="E4" s="50"/>
      <c r="F4" s="49" t="s">
        <v>171</v>
      </c>
      <c r="G4" s="49" t="s">
        <v>172</v>
      </c>
      <c r="H4" s="49" t="s">
        <v>173</v>
      </c>
      <c r="I4" s="49" t="s">
        <v>113</v>
      </c>
      <c r="J4" s="49" t="s">
        <v>174</v>
      </c>
      <c r="K4" s="49" t="s">
        <v>175</v>
      </c>
      <c r="L4" s="49" t="s">
        <v>176</v>
      </c>
      <c r="M4" s="49" t="s">
        <v>114</v>
      </c>
      <c r="N4" s="49" t="s">
        <v>177</v>
      </c>
      <c r="O4" s="49" t="s">
        <v>178</v>
      </c>
      <c r="P4" s="49" t="s">
        <v>179</v>
      </c>
      <c r="Q4" s="49" t="s">
        <v>115</v>
      </c>
      <c r="R4" s="49" t="s">
        <v>180</v>
      </c>
      <c r="S4" s="49" t="s">
        <v>181</v>
      </c>
      <c r="T4" s="49" t="s">
        <v>182</v>
      </c>
      <c r="U4" s="49" t="s">
        <v>116</v>
      </c>
      <c r="V4" s="45"/>
      <c r="W4" s="78"/>
      <c r="X4" s="79" t="s">
        <v>0</v>
      </c>
      <c r="Y4" s="78"/>
    </row>
    <row r="5" spans="1:27" ht="13.2" x14ac:dyDescent="0.25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ht="13.2" x14ac:dyDescent="0.25">
      <c r="A6" s="53" t="s">
        <v>4</v>
      </c>
      <c r="B6" s="2"/>
      <c r="C6" s="45"/>
      <c r="V6" s="45"/>
      <c r="W6" s="52"/>
      <c r="X6" s="52"/>
      <c r="Y6" s="52"/>
    </row>
    <row r="7" spans="1:27" ht="13.2" x14ac:dyDescent="0.25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15082679.399999999</v>
      </c>
      <c r="Y7" s="67">
        <f>W7-X7</f>
        <v>-15082679.399999999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3267913.87</v>
      </c>
    </row>
    <row r="8" spans="1:27" ht="13.2" x14ac:dyDescent="0.25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2904069.96</v>
      </c>
      <c r="Y8" s="67">
        <f t="shared" ref="Y8:Y14" si="5">W8-X8</f>
        <v>-2904069.96</v>
      </c>
    </row>
    <row r="9" spans="1:27" ht="13.2" x14ac:dyDescent="0.25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584000.04</v>
      </c>
      <c r="Y9" s="67">
        <f t="shared" si="5"/>
        <v>-584000.04</v>
      </c>
    </row>
    <row r="10" spans="1:27" ht="13.2" x14ac:dyDescent="0.25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2307999.96</v>
      </c>
      <c r="Y10" s="67">
        <f t="shared" si="5"/>
        <v>-2307999.96</v>
      </c>
    </row>
    <row r="11" spans="1:27" ht="13.2" x14ac:dyDescent="0.25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7">
        <f t="shared" si="5"/>
        <v>0</v>
      </c>
    </row>
    <row r="12" spans="1:27" ht="13.2" x14ac:dyDescent="0.25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650004</v>
      </c>
      <c r="Y12" s="67">
        <f t="shared" si="5"/>
        <v>-650004</v>
      </c>
    </row>
    <row r="13" spans="1:27" ht="13.2" x14ac:dyDescent="0.25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351000</v>
      </c>
      <c r="Y13" s="67">
        <f t="shared" si="5"/>
        <v>-351000</v>
      </c>
    </row>
    <row r="14" spans="1:27" ht="13.2" x14ac:dyDescent="0.25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21879753.359999999</v>
      </c>
      <c r="Y14" s="57">
        <f t="shared" si="5"/>
        <v>-21879753.359999999</v>
      </c>
    </row>
    <row r="15" spans="1:27" ht="13.2" x14ac:dyDescent="0.25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ht="13.2" x14ac:dyDescent="0.25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.8" x14ac:dyDescent="0.3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ht="13.2" x14ac:dyDescent="0.25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2615057.7600000002</v>
      </c>
      <c r="Y18" s="67">
        <f>X18-W18</f>
        <v>2615057.7600000002</v>
      </c>
    </row>
    <row r="19" spans="1:25" ht="13.2" x14ac:dyDescent="0.25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3720718.8599999994</v>
      </c>
      <c r="Y19" s="67">
        <f t="shared" ref="Y19:Y31" si="11">X19-W19</f>
        <v>3720718.8599999994</v>
      </c>
    </row>
    <row r="20" spans="1:25" ht="13.2" x14ac:dyDescent="0.25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1673386.69</v>
      </c>
      <c r="Y20" s="67">
        <f t="shared" si="11"/>
        <v>1673386.69</v>
      </c>
    </row>
    <row r="21" spans="1:25" ht="13.2" x14ac:dyDescent="0.25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125000</v>
      </c>
      <c r="Y21" s="67">
        <f t="shared" si="11"/>
        <v>125000</v>
      </c>
    </row>
    <row r="22" spans="1:25" ht="13.2" x14ac:dyDescent="0.25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850754.84000000008</v>
      </c>
      <c r="Y22" s="67">
        <f t="shared" si="11"/>
        <v>850754.84000000008</v>
      </c>
    </row>
    <row r="23" spans="1:25" ht="13.2" x14ac:dyDescent="0.25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671312.20000000007</v>
      </c>
      <c r="Y23" s="67">
        <f t="shared" si="11"/>
        <v>671312.20000000007</v>
      </c>
    </row>
    <row r="24" spans="1:25" ht="13.2" x14ac:dyDescent="0.25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996323.6399999999</v>
      </c>
      <c r="Y24" s="67">
        <f t="shared" si="11"/>
        <v>996323.6399999999</v>
      </c>
    </row>
    <row r="25" spans="1:25" ht="13.2" x14ac:dyDescent="0.25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119881.72</v>
      </c>
      <c r="Y25" s="67">
        <f t="shared" si="11"/>
        <v>119881.72</v>
      </c>
    </row>
    <row r="26" spans="1:25" ht="13.2" x14ac:dyDescent="0.25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67">
        <f t="shared" si="11"/>
        <v>0</v>
      </c>
    </row>
    <row r="27" spans="1:25" ht="13.2" x14ac:dyDescent="0.25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178569.3</v>
      </c>
      <c r="Y27" s="67">
        <f t="shared" si="11"/>
        <v>178569.3</v>
      </c>
    </row>
    <row r="28" spans="1:25" ht="13.2" x14ac:dyDescent="0.25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851967.48</v>
      </c>
      <c r="Y28" s="67">
        <f t="shared" si="11"/>
        <v>851967.48</v>
      </c>
    </row>
    <row r="29" spans="1:25" ht="13.2" x14ac:dyDescent="0.25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2295669.7800000003</v>
      </c>
      <c r="Y29" s="67">
        <f t="shared" si="11"/>
        <v>2295669.7800000003</v>
      </c>
    </row>
    <row r="30" spans="1:25" ht="13.2" x14ac:dyDescent="0.25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0" s="67">
        <f t="shared" si="11"/>
        <v>0</v>
      </c>
    </row>
    <row r="31" spans="1:25" ht="13.2" x14ac:dyDescent="0.25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141415.20000000001</v>
      </c>
      <c r="Y31" s="67">
        <f t="shared" si="11"/>
        <v>141415.20000000001</v>
      </c>
    </row>
    <row r="32" spans="1:25" ht="13.2" x14ac:dyDescent="0.25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14240057.469999999</v>
      </c>
      <c r="Y32" s="57">
        <f>X32-W32</f>
        <v>14240057.469999999</v>
      </c>
    </row>
    <row r="33" spans="1:26" ht="13.2" x14ac:dyDescent="0.25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.8" x14ac:dyDescent="0.3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ht="13.2" x14ac:dyDescent="0.25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21248.6</v>
      </c>
      <c r="Y35" s="67">
        <f t="shared" ref="Y35:Y41" si="17">X35-W35</f>
        <v>21248.6</v>
      </c>
    </row>
    <row r="36" spans="1:26" ht="13.2" x14ac:dyDescent="0.25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144740.53</v>
      </c>
      <c r="Y36" s="67">
        <f t="shared" si="17"/>
        <v>144740.53</v>
      </c>
    </row>
    <row r="37" spans="1:26" ht="13.2" x14ac:dyDescent="0.25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131672.63999999998</v>
      </c>
      <c r="Y37" s="67">
        <f t="shared" si="17"/>
        <v>131672.63999999998</v>
      </c>
    </row>
    <row r="38" spans="1:26" ht="13.2" x14ac:dyDescent="0.25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21651</v>
      </c>
      <c r="Y38" s="67">
        <f t="shared" si="17"/>
        <v>21651</v>
      </c>
    </row>
    <row r="39" spans="1:26" ht="13.2" x14ac:dyDescent="0.25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1361769.48</v>
      </c>
      <c r="Y39" s="67">
        <f t="shared" si="17"/>
        <v>1361769.48</v>
      </c>
    </row>
    <row r="40" spans="1:26" ht="13.2" x14ac:dyDescent="0.25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747846.12</v>
      </c>
      <c r="Y40" s="67">
        <f>X40-W40</f>
        <v>747846.12</v>
      </c>
    </row>
    <row r="41" spans="1:26" ht="13.2" x14ac:dyDescent="0.25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116495.95999999999</v>
      </c>
      <c r="Y41" s="67">
        <f t="shared" si="17"/>
        <v>116495.95999999999</v>
      </c>
    </row>
    <row r="42" spans="1:26" ht="13.2" x14ac:dyDescent="0.25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2545424.33</v>
      </c>
      <c r="Y42" s="57">
        <f>X42-W42</f>
        <v>2545424.33</v>
      </c>
      <c r="Z42" s="47"/>
    </row>
    <row r="43" spans="1:26" ht="13.2" x14ac:dyDescent="0.25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8" x14ac:dyDescent="0.3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ht="13.2" x14ac:dyDescent="0.25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637137.52</v>
      </c>
      <c r="Y45" s="67">
        <f t="shared" ref="Y45:Y50" si="23">X45-W45</f>
        <v>637137.52</v>
      </c>
    </row>
    <row r="46" spans="1:26" ht="13.2" x14ac:dyDescent="0.25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78611.64</v>
      </c>
      <c r="Y46" s="67">
        <f t="shared" si="23"/>
        <v>78611.64</v>
      </c>
    </row>
    <row r="47" spans="1:26" ht="13.2" x14ac:dyDescent="0.25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314202.83999999997</v>
      </c>
      <c r="Y47" s="67">
        <f t="shared" si="23"/>
        <v>314202.83999999997</v>
      </c>
    </row>
    <row r="48" spans="1:26" ht="13.2" x14ac:dyDescent="0.25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14977.439999999999</v>
      </c>
      <c r="Y48" s="67">
        <f t="shared" si="23"/>
        <v>14977.439999999999</v>
      </c>
    </row>
    <row r="49" spans="1:25" ht="13.2" x14ac:dyDescent="0.25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354359.03999999998</v>
      </c>
      <c r="Y49" s="67">
        <f t="shared" si="23"/>
        <v>354359.03999999998</v>
      </c>
    </row>
    <row r="50" spans="1:25" ht="13.2" x14ac:dyDescent="0.25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1399288.48</v>
      </c>
      <c r="Y50" s="57">
        <f t="shared" si="23"/>
        <v>1399288.48</v>
      </c>
    </row>
    <row r="51" spans="1:25" ht="13.2" x14ac:dyDescent="0.25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.8" x14ac:dyDescent="0.3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ht="13.2" x14ac:dyDescent="0.25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58608.600000000006</v>
      </c>
      <c r="Y53" s="67">
        <f t="shared" ref="Y53:Y60" si="30">X53-W53</f>
        <v>58608.600000000006</v>
      </c>
    </row>
    <row r="54" spans="1:25" ht="13.2" x14ac:dyDescent="0.25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51689.520000000004</v>
      </c>
      <c r="Y54" s="67">
        <f t="shared" si="30"/>
        <v>51689.520000000004</v>
      </c>
    </row>
    <row r="55" spans="1:25" ht="13.2" x14ac:dyDescent="0.25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78502.680000000008</v>
      </c>
      <c r="Y55" s="67">
        <f t="shared" si="30"/>
        <v>78502.680000000008</v>
      </c>
    </row>
    <row r="56" spans="1:25" ht="13.2" x14ac:dyDescent="0.25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672296.39999999991</v>
      </c>
      <c r="Y56" s="67">
        <f t="shared" si="30"/>
        <v>672296.39999999991</v>
      </c>
    </row>
    <row r="57" spans="1:25" ht="13.2" x14ac:dyDescent="0.25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35000</v>
      </c>
      <c r="Y57" s="67">
        <f t="shared" si="30"/>
        <v>35000</v>
      </c>
    </row>
    <row r="58" spans="1:25" ht="13.2" x14ac:dyDescent="0.25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4500</v>
      </c>
      <c r="Y58" s="67">
        <f t="shared" si="30"/>
        <v>4500</v>
      </c>
    </row>
    <row r="59" spans="1:25" ht="13.2" x14ac:dyDescent="0.25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2869.44</v>
      </c>
      <c r="Y59" s="67">
        <f t="shared" si="30"/>
        <v>2869.44</v>
      </c>
    </row>
    <row r="60" spans="1:25" ht="13.2" x14ac:dyDescent="0.25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903466.6399999999</v>
      </c>
      <c r="Y60" s="57">
        <f t="shared" si="30"/>
        <v>903466.6399999999</v>
      </c>
    </row>
    <row r="61" spans="1:25" ht="13.2" x14ac:dyDescent="0.25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.8" x14ac:dyDescent="0.3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ht="13.2" x14ac:dyDescent="0.25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162000</v>
      </c>
      <c r="Y63" s="67">
        <f t="shared" ref="Y63:Y71" si="44">X63-W63</f>
        <v>162000</v>
      </c>
    </row>
    <row r="64" spans="1:25" ht="13.2" x14ac:dyDescent="0.25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104160</v>
      </c>
      <c r="Y64" s="67">
        <f>X64-W64</f>
        <v>104160</v>
      </c>
    </row>
    <row r="65" spans="1:25" ht="13.2" x14ac:dyDescent="0.25">
      <c r="A65" s="46"/>
      <c r="B65" s="46" t="s">
        <v>161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219228.64</v>
      </c>
      <c r="Y65" s="67">
        <f t="shared" si="44"/>
        <v>219228.64</v>
      </c>
    </row>
    <row r="66" spans="1:25" ht="13.2" x14ac:dyDescent="0.25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67">
        <f t="shared" si="44"/>
        <v>0</v>
      </c>
    </row>
    <row r="67" spans="1:25" ht="13.2" x14ac:dyDescent="0.25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661885.67999999993</v>
      </c>
      <c r="Y67" s="67">
        <f t="shared" si="44"/>
        <v>661885.67999999993</v>
      </c>
    </row>
    <row r="68" spans="1:25" ht="13.2" x14ac:dyDescent="0.25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349985.48</v>
      </c>
      <c r="Y68" s="67">
        <f t="shared" si="44"/>
        <v>349985.48</v>
      </c>
    </row>
    <row r="69" spans="1:25" ht="13.2" x14ac:dyDescent="0.25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1497259.7999999998</v>
      </c>
      <c r="Y69" s="70">
        <f t="shared" si="44"/>
        <v>1497259.7999999998</v>
      </c>
    </row>
    <row r="70" spans="1:25" ht="13.2" x14ac:dyDescent="0.25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20585496.719999999</v>
      </c>
      <c r="Y70" s="57">
        <f t="shared" si="44"/>
        <v>20585496.719999999</v>
      </c>
    </row>
    <row r="71" spans="1:25" ht="12.75" customHeight="1" x14ac:dyDescent="0.25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1294256.6400000006</v>
      </c>
      <c r="Y71" s="57">
        <f t="shared" si="44"/>
        <v>1294256.6400000006</v>
      </c>
    </row>
    <row r="72" spans="1:25" ht="12.75" customHeight="1" x14ac:dyDescent="0.25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25">
      <c r="A73" s="46"/>
      <c r="B73" s="46" t="s">
        <v>170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25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ht="13.2" x14ac:dyDescent="0.25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1294256.6400000006</v>
      </c>
      <c r="Y75" s="80">
        <f t="shared" si="52"/>
        <v>1294256.6400000006</v>
      </c>
    </row>
    <row r="77" spans="1:25" ht="12.75" customHeight="1" x14ac:dyDescent="0.25">
      <c r="A77" s="53" t="s">
        <v>162</v>
      </c>
    </row>
    <row r="78" spans="1:25" ht="12.75" customHeight="1" x14ac:dyDescent="0.25">
      <c r="B78" s="43" t="s">
        <v>163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25">
      <c r="B79" s="43" t="s">
        <v>164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25">
      <c r="B80" s="43" t="s">
        <v>165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25">
      <c r="A81" s="62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09375" defaultRowHeight="13.2" x14ac:dyDescent="0.25"/>
  <cols>
    <col min="1" max="1" width="2" style="74" customWidth="1"/>
    <col min="2" max="2" width="9.109375" style="74"/>
    <col min="3" max="3" width="20.109375" style="74" customWidth="1"/>
    <col min="4" max="4" width="12.33203125" style="74" customWidth="1"/>
    <col min="5" max="5" width="11.33203125" style="74" customWidth="1"/>
    <col min="6" max="6" width="9.109375" style="74"/>
    <col min="7" max="7" width="19.6640625" style="74" customWidth="1"/>
    <col min="8" max="8" width="20" style="74" customWidth="1"/>
    <col min="9" max="9" width="25.109375" style="74" customWidth="1"/>
    <col min="10" max="10" width="27" style="74" customWidth="1"/>
    <col min="11" max="16384" width="9.109375" style="74"/>
  </cols>
  <sheetData>
    <row r="1" spans="1:10" x14ac:dyDescent="0.25">
      <c r="A1" s="73" t="str">
        <f>'Cover Sheet'!A2</f>
        <v>Enter School Name: Eagle Academy PCS</v>
      </c>
    </row>
    <row r="2" spans="1:10" x14ac:dyDescent="0.25">
      <c r="A2" s="43" t="str">
        <f>'Cover Sheet'!A8&amp;" "&amp;'Cover Sheet'!$A$9&amp;" Balance Sheet"</f>
        <v>Enter Fiscal Year: 2018-2019SY Enter Period Balance Sheet</v>
      </c>
    </row>
    <row r="3" spans="1:10" x14ac:dyDescent="0.25">
      <c r="B3" s="116"/>
      <c r="C3" s="116"/>
      <c r="D3" s="116"/>
      <c r="E3" s="116"/>
      <c r="F3" s="116"/>
      <c r="G3" s="116"/>
      <c r="H3" s="81"/>
      <c r="I3" s="81"/>
      <c r="J3" s="81"/>
    </row>
    <row r="4" spans="1:10" x14ac:dyDescent="0.25">
      <c r="B4" s="81"/>
      <c r="C4" s="81"/>
      <c r="D4" s="81"/>
      <c r="E4" s="82" t="s">
        <v>145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3.8" thickBot="1" x14ac:dyDescent="0.3">
      <c r="B5" s="81"/>
      <c r="C5" s="81"/>
      <c r="D5" s="81"/>
      <c r="E5" s="84" t="s">
        <v>183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25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25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5">
      <c r="B8" s="94" t="s">
        <v>155</v>
      </c>
      <c r="C8" s="88"/>
      <c r="D8" s="86"/>
      <c r="E8" s="89"/>
      <c r="F8" s="89"/>
      <c r="G8" s="90"/>
      <c r="H8" s="90"/>
      <c r="I8" s="90"/>
      <c r="J8" s="90"/>
    </row>
    <row r="9" spans="1:10" x14ac:dyDescent="0.25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25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25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25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25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25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25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5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25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3.8" thickBot="1" x14ac:dyDescent="0.3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3.8" thickTop="1" x14ac:dyDescent="0.25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25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25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25">
      <c r="B23" s="94" t="s">
        <v>156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25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25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25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25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25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25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25">
      <c r="B30" s="94"/>
      <c r="E30" s="90"/>
      <c r="F30" s="90"/>
      <c r="G30" s="90"/>
      <c r="H30" s="90"/>
      <c r="I30" s="90"/>
      <c r="J30" s="90"/>
    </row>
    <row r="31" spans="1:10" x14ac:dyDescent="0.25">
      <c r="B31" s="97" t="s">
        <v>157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25">
      <c r="B32" s="98" t="s">
        <v>158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25">
      <c r="B33" s="98" t="s">
        <v>159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25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25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4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25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5">
      <c r="B38" s="99" t="s">
        <v>160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25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25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25">
      <c r="B41" s="98" t="s">
        <v>167</v>
      </c>
      <c r="D41" s="96"/>
      <c r="E41" s="112">
        <v>0</v>
      </c>
      <c r="F41" s="90"/>
      <c r="G41" s="112">
        <v>0</v>
      </c>
      <c r="H41" s="112">
        <v>0</v>
      </c>
      <c r="I41" s="112">
        <v>0</v>
      </c>
      <c r="J41" s="112">
        <v>0</v>
      </c>
    </row>
    <row r="42" spans="1:10" ht="15" x14ac:dyDescent="0.4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25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3.8" thickBot="1" x14ac:dyDescent="0.3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3.8" thickTop="1" x14ac:dyDescent="0.25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CSA Consulting</cp:lastModifiedBy>
  <cp:lastPrinted>2015-03-10T20:29:00Z</cp:lastPrinted>
  <dcterms:created xsi:type="dcterms:W3CDTF">2015-03-09T19:17:40Z</dcterms:created>
  <dcterms:modified xsi:type="dcterms:W3CDTF">2018-04-13T21:30:42Z</dcterms:modified>
</cp:coreProperties>
</file>