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15000" yWindow="3195" windowWidth="23040" windowHeight="15990" activeTab="2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56" i="5" l="1"/>
  <c r="Y55" i="5"/>
  <c r="Y54" i="5"/>
  <c r="Y53" i="5"/>
  <c r="Y52" i="5"/>
  <c r="Y51" i="5"/>
  <c r="W56" i="5"/>
  <c r="W55" i="5"/>
  <c r="W54" i="5"/>
  <c r="W53" i="5"/>
  <c r="W52" i="5"/>
  <c r="W51" i="5"/>
  <c r="D22" i="5" l="1"/>
  <c r="A1" i="2"/>
  <c r="T64" i="1"/>
  <c r="S64" i="1"/>
  <c r="R64" i="1"/>
  <c r="T61" i="1"/>
  <c r="S61" i="1"/>
  <c r="R61" i="1"/>
  <c r="P64" i="1"/>
  <c r="O64" i="1"/>
  <c r="N64" i="1"/>
  <c r="P61" i="1"/>
  <c r="O61" i="1"/>
  <c r="N61" i="1"/>
  <c r="L64" i="1"/>
  <c r="K64" i="1"/>
  <c r="J64" i="1"/>
  <c r="L61" i="1"/>
  <c r="K61" i="1"/>
  <c r="J61" i="1"/>
  <c r="H64" i="1"/>
  <c r="G64" i="1"/>
  <c r="F64" i="1"/>
  <c r="H61" i="1"/>
  <c r="G61" i="1"/>
  <c r="F61" i="1"/>
  <c r="F62" i="1"/>
  <c r="F70" i="1"/>
  <c r="G70" i="1"/>
  <c r="H70" i="1"/>
  <c r="I70" i="1"/>
  <c r="W64" i="1"/>
  <c r="U64" i="1"/>
  <c r="Q64" i="1"/>
  <c r="M64" i="1"/>
  <c r="I64" i="1"/>
  <c r="D64" i="1"/>
  <c r="D62" i="1"/>
  <c r="W61" i="1"/>
  <c r="U61" i="1"/>
  <c r="Q61" i="1"/>
  <c r="M61" i="1"/>
  <c r="I61" i="1"/>
  <c r="D61" i="1"/>
  <c r="I57" i="1"/>
  <c r="M57" i="1"/>
  <c r="Q57" i="1"/>
  <c r="U57" i="1"/>
  <c r="W57" i="1"/>
  <c r="I56" i="1"/>
  <c r="M56" i="1"/>
  <c r="Q56" i="1"/>
  <c r="U56" i="1"/>
  <c r="W56" i="1"/>
  <c r="I55" i="1"/>
  <c r="M55" i="1"/>
  <c r="Q55" i="1"/>
  <c r="U55" i="1"/>
  <c r="W55" i="1"/>
  <c r="I54" i="1"/>
  <c r="M54" i="1"/>
  <c r="Q54" i="1"/>
  <c r="U54" i="1"/>
  <c r="W54" i="1"/>
  <c r="I53" i="1"/>
  <c r="M53" i="1"/>
  <c r="Q53" i="1"/>
  <c r="U53" i="1"/>
  <c r="W53" i="1"/>
  <c r="I52" i="1"/>
  <c r="M52" i="1"/>
  <c r="Q52" i="1"/>
  <c r="U52" i="1"/>
  <c r="W52" i="1"/>
  <c r="I40" i="1"/>
  <c r="M40" i="1"/>
  <c r="Q40" i="1"/>
  <c r="U40" i="1"/>
  <c r="W40" i="1"/>
  <c r="I39" i="1"/>
  <c r="M39" i="1"/>
  <c r="Q39" i="1"/>
  <c r="U39" i="1"/>
  <c r="W39" i="1"/>
  <c r="I14" i="1"/>
  <c r="M14" i="1"/>
  <c r="Q14" i="1"/>
  <c r="U14" i="1"/>
  <c r="W14" i="1"/>
  <c r="I8" i="1"/>
  <c r="M8" i="1"/>
  <c r="Q8" i="1"/>
  <c r="U8" i="1"/>
  <c r="W8" i="1"/>
  <c r="D16" i="5"/>
  <c r="D27" i="5"/>
  <c r="D59" i="5"/>
  <c r="D35" i="5"/>
  <c r="D44" i="5"/>
  <c r="D61" i="5"/>
  <c r="D62" i="5"/>
  <c r="D64" i="5"/>
  <c r="S56" i="5"/>
  <c r="S55" i="5"/>
  <c r="S54" i="5"/>
  <c r="S53" i="5"/>
  <c r="S52" i="5"/>
  <c r="S51" i="5"/>
  <c r="O56" i="5"/>
  <c r="X56" i="1" s="1"/>
  <c r="Y56" i="1" s="1"/>
  <c r="O55" i="5"/>
  <c r="O54" i="5"/>
  <c r="O53" i="5"/>
  <c r="O52" i="5"/>
  <c r="X52" i="1" s="1"/>
  <c r="Y52" i="1" s="1"/>
  <c r="O51" i="5"/>
  <c r="K56" i="5"/>
  <c r="K55" i="5"/>
  <c r="K54" i="5"/>
  <c r="X54" i="1" s="1"/>
  <c r="Y54" i="1" s="1"/>
  <c r="K53" i="5"/>
  <c r="X53" i="1" s="1"/>
  <c r="Y53" i="1" s="1"/>
  <c r="K52" i="5"/>
  <c r="K51" i="5"/>
  <c r="P44" i="5"/>
  <c r="Q44" i="5"/>
  <c r="R44" i="5"/>
  <c r="S44" i="5"/>
  <c r="L44" i="5"/>
  <c r="O44" i="5" s="1"/>
  <c r="M44" i="5"/>
  <c r="N44" i="5"/>
  <c r="H44" i="5"/>
  <c r="I44" i="5"/>
  <c r="J44" i="5"/>
  <c r="K44" i="5"/>
  <c r="L35" i="5"/>
  <c r="M35" i="5"/>
  <c r="O35" i="5" s="1"/>
  <c r="N35" i="5"/>
  <c r="H35" i="5"/>
  <c r="I35" i="5"/>
  <c r="K35" i="5" s="1"/>
  <c r="J35" i="5"/>
  <c r="P35" i="5"/>
  <c r="S35" i="5" s="1"/>
  <c r="Q35" i="5"/>
  <c r="R35" i="5"/>
  <c r="P27" i="5"/>
  <c r="Q27" i="5"/>
  <c r="R27" i="5"/>
  <c r="S27" i="5"/>
  <c r="L27" i="5"/>
  <c r="O27" i="5" s="1"/>
  <c r="M27" i="5"/>
  <c r="N27" i="5"/>
  <c r="H27" i="5"/>
  <c r="K27" i="5" s="1"/>
  <c r="I27" i="5"/>
  <c r="J27" i="5"/>
  <c r="H16" i="5"/>
  <c r="I16" i="5"/>
  <c r="J16" i="5"/>
  <c r="L16" i="5"/>
  <c r="M16" i="5"/>
  <c r="N16" i="5"/>
  <c r="P16" i="5"/>
  <c r="Q16" i="5"/>
  <c r="R16" i="5"/>
  <c r="T16" i="5"/>
  <c r="U16" i="5"/>
  <c r="V16" i="5"/>
  <c r="H59" i="5"/>
  <c r="K59" i="5" s="1"/>
  <c r="I59" i="5"/>
  <c r="J59" i="5"/>
  <c r="J61" i="5" s="1"/>
  <c r="J62" i="5" s="1"/>
  <c r="J64" i="5" s="1"/>
  <c r="L59" i="5"/>
  <c r="O59" i="5" s="1"/>
  <c r="M59" i="5"/>
  <c r="N59" i="5"/>
  <c r="P59" i="5"/>
  <c r="P61" i="5" s="1"/>
  <c r="Q59" i="5"/>
  <c r="R59" i="5"/>
  <c r="S59" i="5"/>
  <c r="T59" i="5"/>
  <c r="U59" i="5"/>
  <c r="V59" i="5"/>
  <c r="T44" i="5"/>
  <c r="W44" i="5" s="1"/>
  <c r="U44" i="5"/>
  <c r="V44" i="5"/>
  <c r="T35" i="5"/>
  <c r="W35" i="5" s="1"/>
  <c r="U35" i="5"/>
  <c r="V35" i="5"/>
  <c r="T27" i="5"/>
  <c r="U27" i="5"/>
  <c r="V27" i="5"/>
  <c r="W27" i="5" s="1"/>
  <c r="R61" i="5"/>
  <c r="H61" i="5"/>
  <c r="K40" i="5"/>
  <c r="O40" i="5"/>
  <c r="Y40" i="5" s="1"/>
  <c r="S40" i="5"/>
  <c r="W40" i="5"/>
  <c r="K39" i="5"/>
  <c r="O39" i="5"/>
  <c r="Y39" i="5" s="1"/>
  <c r="S39" i="5"/>
  <c r="W39" i="5"/>
  <c r="K14" i="5"/>
  <c r="O14" i="5"/>
  <c r="S14" i="5"/>
  <c r="X14" i="1" s="1"/>
  <c r="Y14" i="1" s="1"/>
  <c r="W14" i="5"/>
  <c r="J42" i="2"/>
  <c r="I42" i="2"/>
  <c r="H42" i="2"/>
  <c r="G42" i="2"/>
  <c r="E42" i="2"/>
  <c r="F16" i="1"/>
  <c r="F59" i="1"/>
  <c r="F44" i="1"/>
  <c r="F35" i="1"/>
  <c r="F27" i="1"/>
  <c r="G16" i="1"/>
  <c r="G59" i="1"/>
  <c r="G44" i="1"/>
  <c r="G35" i="1"/>
  <c r="G27" i="1"/>
  <c r="H16" i="1"/>
  <c r="H59" i="1"/>
  <c r="H44" i="1"/>
  <c r="H35" i="1"/>
  <c r="H27" i="1"/>
  <c r="J16" i="1"/>
  <c r="J59" i="1"/>
  <c r="J44" i="1"/>
  <c r="J35" i="1"/>
  <c r="J27" i="1"/>
  <c r="K16" i="1"/>
  <c r="K59" i="1"/>
  <c r="K44" i="1"/>
  <c r="K35" i="1"/>
  <c r="K27" i="1"/>
  <c r="L16" i="1"/>
  <c r="L59" i="1"/>
  <c r="L44" i="1"/>
  <c r="L35" i="1"/>
  <c r="L27" i="1"/>
  <c r="N16" i="1"/>
  <c r="N59" i="1"/>
  <c r="N44" i="1"/>
  <c r="N35" i="1"/>
  <c r="N27" i="1"/>
  <c r="O16" i="1"/>
  <c r="O59" i="1"/>
  <c r="O44" i="1"/>
  <c r="O35" i="1"/>
  <c r="O27" i="1"/>
  <c r="P16" i="1"/>
  <c r="P59" i="1"/>
  <c r="P44" i="1"/>
  <c r="P35" i="1"/>
  <c r="P27" i="1"/>
  <c r="R16" i="1"/>
  <c r="R59" i="1"/>
  <c r="R44" i="1"/>
  <c r="R35" i="1"/>
  <c r="R27" i="1"/>
  <c r="S16" i="1"/>
  <c r="S59" i="1"/>
  <c r="S44" i="1"/>
  <c r="S35" i="1"/>
  <c r="S27" i="1"/>
  <c r="T16" i="1"/>
  <c r="T59" i="1"/>
  <c r="T44" i="1"/>
  <c r="T35" i="1"/>
  <c r="T27" i="1"/>
  <c r="D16" i="1"/>
  <c r="D59" i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A2" i="5"/>
  <c r="A2" i="4"/>
  <c r="J34" i="2"/>
  <c r="I34" i="2"/>
  <c r="H34" i="2"/>
  <c r="H29" i="2"/>
  <c r="H36" i="2"/>
  <c r="H44" i="2"/>
  <c r="G34" i="2"/>
  <c r="E34" i="2"/>
  <c r="J29" i="2"/>
  <c r="I29" i="2"/>
  <c r="G29" i="2"/>
  <c r="E29" i="2"/>
  <c r="A1" i="4"/>
  <c r="A1" i="5"/>
  <c r="AA7" i="1"/>
  <c r="A1" i="1"/>
  <c r="D58" i="4"/>
  <c r="D42" i="4"/>
  <c r="D31" i="4"/>
  <c r="D26" i="4"/>
  <c r="D34" i="4"/>
  <c r="D37" i="4"/>
  <c r="D24" i="4"/>
  <c r="B58" i="4"/>
  <c r="B42" i="4"/>
  <c r="B24" i="4"/>
  <c r="D44" i="4"/>
  <c r="D47" i="4"/>
  <c r="D50" i="4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F27" i="5"/>
  <c r="W33" i="5"/>
  <c r="S33" i="5"/>
  <c r="O33" i="5"/>
  <c r="K33" i="5"/>
  <c r="W58" i="5"/>
  <c r="S58" i="5"/>
  <c r="O58" i="5"/>
  <c r="K58" i="5"/>
  <c r="W57" i="5"/>
  <c r="S57" i="5"/>
  <c r="O57" i="5"/>
  <c r="K57" i="5"/>
  <c r="W50" i="5"/>
  <c r="S50" i="5"/>
  <c r="O50" i="5"/>
  <c r="K50" i="5"/>
  <c r="W49" i="5"/>
  <c r="S49" i="5"/>
  <c r="O49" i="5"/>
  <c r="K49" i="5"/>
  <c r="W48" i="5"/>
  <c r="S48" i="5"/>
  <c r="O48" i="5"/>
  <c r="K48" i="5"/>
  <c r="W47" i="5"/>
  <c r="S47" i="5"/>
  <c r="O47" i="5"/>
  <c r="K47" i="5"/>
  <c r="W43" i="5"/>
  <c r="S43" i="5"/>
  <c r="O43" i="5"/>
  <c r="K43" i="5"/>
  <c r="X43" i="1" s="1"/>
  <c r="Y43" i="1" s="1"/>
  <c r="W42" i="5"/>
  <c r="S42" i="5"/>
  <c r="O42" i="5"/>
  <c r="X42" i="1" s="1"/>
  <c r="Y42" i="1" s="1"/>
  <c r="K42" i="5"/>
  <c r="W41" i="5"/>
  <c r="S41" i="5"/>
  <c r="O41" i="5"/>
  <c r="K41" i="5"/>
  <c r="X41" i="1" s="1"/>
  <c r="Y41" i="1" s="1"/>
  <c r="W38" i="5"/>
  <c r="S38" i="5"/>
  <c r="O38" i="5"/>
  <c r="X38" i="1" s="1"/>
  <c r="Y38" i="1" s="1"/>
  <c r="K38" i="5"/>
  <c r="W34" i="5"/>
  <c r="S34" i="5"/>
  <c r="O34" i="5"/>
  <c r="K34" i="5"/>
  <c r="W32" i="5"/>
  <c r="S32" i="5"/>
  <c r="O32" i="5"/>
  <c r="K32" i="5"/>
  <c r="W31" i="5"/>
  <c r="Y31" i="5" s="1"/>
  <c r="S31" i="5"/>
  <c r="O31" i="5"/>
  <c r="K31" i="5"/>
  <c r="W30" i="5"/>
  <c r="Y30" i="5" s="1"/>
  <c r="S30" i="5"/>
  <c r="O30" i="5"/>
  <c r="K30" i="5"/>
  <c r="W26" i="5"/>
  <c r="S26" i="5"/>
  <c r="Y26" i="5" s="1"/>
  <c r="O26" i="5"/>
  <c r="K26" i="5"/>
  <c r="X26" i="1" s="1"/>
  <c r="Y26" i="1" s="1"/>
  <c r="W25" i="5"/>
  <c r="S25" i="5"/>
  <c r="O25" i="5"/>
  <c r="X25" i="1" s="1"/>
  <c r="Y25" i="1" s="1"/>
  <c r="K25" i="5"/>
  <c r="W24" i="5"/>
  <c r="S24" i="5"/>
  <c r="O24" i="5"/>
  <c r="K24" i="5"/>
  <c r="X24" i="1" s="1"/>
  <c r="Y24" i="1" s="1"/>
  <c r="W23" i="5"/>
  <c r="S23" i="5"/>
  <c r="O23" i="5"/>
  <c r="X23" i="1" s="1"/>
  <c r="Y23" i="1" s="1"/>
  <c r="K23" i="5"/>
  <c r="W22" i="5"/>
  <c r="S22" i="5"/>
  <c r="O22" i="5"/>
  <c r="K22" i="5"/>
  <c r="X22" i="1" s="1"/>
  <c r="Y22" i="1" s="1"/>
  <c r="W21" i="5"/>
  <c r="S21" i="5"/>
  <c r="O21" i="5"/>
  <c r="X21" i="1" s="1"/>
  <c r="Y21" i="1" s="1"/>
  <c r="K21" i="5"/>
  <c r="W20" i="5"/>
  <c r="S20" i="5"/>
  <c r="O20" i="5"/>
  <c r="K20" i="5"/>
  <c r="X20" i="1" s="1"/>
  <c r="W15" i="5"/>
  <c r="S15" i="5"/>
  <c r="O15" i="5"/>
  <c r="Y15" i="5" s="1"/>
  <c r="K15" i="5"/>
  <c r="W13" i="5"/>
  <c r="S13" i="5"/>
  <c r="O13" i="5"/>
  <c r="K13" i="5"/>
  <c r="W12" i="5"/>
  <c r="S12" i="5"/>
  <c r="O12" i="5"/>
  <c r="K12" i="5"/>
  <c r="W11" i="5"/>
  <c r="S11" i="5"/>
  <c r="O11" i="5"/>
  <c r="K11" i="5"/>
  <c r="W10" i="5"/>
  <c r="S10" i="5"/>
  <c r="O10" i="5"/>
  <c r="K10" i="5"/>
  <c r="W9" i="5"/>
  <c r="S9" i="5"/>
  <c r="Y9" i="5" s="1"/>
  <c r="O9" i="5"/>
  <c r="K9" i="5"/>
  <c r="W8" i="5"/>
  <c r="S8" i="5"/>
  <c r="O8" i="5"/>
  <c r="K8" i="5"/>
  <c r="W7" i="5"/>
  <c r="S7" i="5"/>
  <c r="O7" i="5"/>
  <c r="K7" i="5"/>
  <c r="D53" i="4"/>
  <c r="J36" i="2"/>
  <c r="I36" i="2"/>
  <c r="I44" i="2"/>
  <c r="G36" i="2"/>
  <c r="G44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J44" i="2"/>
  <c r="E44" i="2"/>
  <c r="C24" i="4"/>
  <c r="U33" i="1"/>
  <c r="Q33" i="1"/>
  <c r="M33" i="1"/>
  <c r="I33" i="1"/>
  <c r="U58" i="1"/>
  <c r="U51" i="1"/>
  <c r="U50" i="1"/>
  <c r="U49" i="1"/>
  <c r="U48" i="1"/>
  <c r="U47" i="1"/>
  <c r="Q58" i="1"/>
  <c r="Q51" i="1"/>
  <c r="Q50" i="1"/>
  <c r="Q49" i="1"/>
  <c r="Q48" i="1"/>
  <c r="Q47" i="1"/>
  <c r="M58" i="1"/>
  <c r="M51" i="1"/>
  <c r="M50" i="1"/>
  <c r="M49" i="1"/>
  <c r="M48" i="1"/>
  <c r="M47" i="1"/>
  <c r="I58" i="1"/>
  <c r="I51" i="1"/>
  <c r="I50" i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M41" i="1"/>
  <c r="M38" i="1"/>
  <c r="I38" i="1"/>
  <c r="I43" i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M30" i="1"/>
  <c r="I34" i="1"/>
  <c r="I32" i="1"/>
  <c r="I31" i="1"/>
  <c r="I30" i="1"/>
  <c r="U15" i="1"/>
  <c r="U13" i="1"/>
  <c r="U12" i="1"/>
  <c r="U11" i="1"/>
  <c r="U10" i="1"/>
  <c r="U9" i="1"/>
  <c r="U7" i="1"/>
  <c r="Q15" i="1"/>
  <c r="Q13" i="1"/>
  <c r="Q12" i="1"/>
  <c r="Q11" i="1"/>
  <c r="Q10" i="1"/>
  <c r="Q9" i="1"/>
  <c r="Q7" i="1"/>
  <c r="M15" i="1"/>
  <c r="M13" i="1"/>
  <c r="M12" i="1"/>
  <c r="M11" i="1"/>
  <c r="M10" i="1"/>
  <c r="M9" i="1"/>
  <c r="M7" i="1"/>
  <c r="U26" i="1"/>
  <c r="U25" i="1"/>
  <c r="U24" i="1"/>
  <c r="U23" i="1"/>
  <c r="U22" i="1"/>
  <c r="U21" i="1"/>
  <c r="U20" i="1"/>
  <c r="Q26" i="1"/>
  <c r="Q25" i="1"/>
  <c r="Q24" i="1"/>
  <c r="Q23" i="1"/>
  <c r="Q22" i="1"/>
  <c r="Q21" i="1"/>
  <c r="Q20" i="1"/>
  <c r="M26" i="1"/>
  <c r="M25" i="1"/>
  <c r="M24" i="1"/>
  <c r="M23" i="1"/>
  <c r="M22" i="1"/>
  <c r="M21" i="1"/>
  <c r="M20" i="1"/>
  <c r="I26" i="1"/>
  <c r="I25" i="1"/>
  <c r="I24" i="1"/>
  <c r="I23" i="1"/>
  <c r="I22" i="1"/>
  <c r="I21" i="1"/>
  <c r="I20" i="1"/>
  <c r="I10" i="1"/>
  <c r="I11" i="1"/>
  <c r="I15" i="1"/>
  <c r="I13" i="1"/>
  <c r="I12" i="1"/>
  <c r="I9" i="1"/>
  <c r="I7" i="1"/>
  <c r="Y12" i="5"/>
  <c r="Y21" i="5"/>
  <c r="Y24" i="5"/>
  <c r="Y25" i="5"/>
  <c r="Y41" i="5"/>
  <c r="Y42" i="5"/>
  <c r="Y8" i="5"/>
  <c r="Y22" i="5"/>
  <c r="B37" i="4"/>
  <c r="B44" i="4"/>
  <c r="C37" i="4"/>
  <c r="C44" i="4"/>
  <c r="Y23" i="5"/>
  <c r="U35" i="1"/>
  <c r="W21" i="1"/>
  <c r="U27" i="1"/>
  <c r="U16" i="1"/>
  <c r="Q59" i="1"/>
  <c r="M35" i="1"/>
  <c r="M16" i="1"/>
  <c r="I59" i="1"/>
  <c r="Q27" i="1"/>
  <c r="U59" i="1"/>
  <c r="Q16" i="1"/>
  <c r="W10" i="1"/>
  <c r="W15" i="1"/>
  <c r="U44" i="1"/>
  <c r="Q44" i="1"/>
  <c r="I27" i="1"/>
  <c r="Q35" i="1"/>
  <c r="I16" i="1"/>
  <c r="W41" i="1"/>
  <c r="T62" i="1"/>
  <c r="W7" i="1"/>
  <c r="H62" i="1"/>
  <c r="I35" i="1"/>
  <c r="M59" i="1"/>
  <c r="R62" i="1"/>
  <c r="G62" i="1"/>
  <c r="W33" i="1"/>
  <c r="P62" i="1"/>
  <c r="N62" i="1"/>
  <c r="L62" i="1"/>
  <c r="M27" i="1"/>
  <c r="K62" i="1"/>
  <c r="M44" i="1"/>
  <c r="I44" i="1"/>
  <c r="W24" i="1"/>
  <c r="W26" i="1"/>
  <c r="W30" i="1"/>
  <c r="W32" i="1"/>
  <c r="W38" i="1"/>
  <c r="W13" i="1"/>
  <c r="W20" i="1"/>
  <c r="W22" i="1"/>
  <c r="W25" i="1"/>
  <c r="W12" i="1"/>
  <c r="W31" i="1"/>
  <c r="W34" i="1"/>
  <c r="W43" i="1"/>
  <c r="W50" i="1"/>
  <c r="W47" i="1"/>
  <c r="W48" i="1"/>
  <c r="W58" i="1"/>
  <c r="W51" i="1"/>
  <c r="W49" i="1"/>
  <c r="W9" i="1"/>
  <c r="W11" i="1"/>
  <c r="W23" i="1"/>
  <c r="W42" i="1"/>
  <c r="O62" i="1"/>
  <c r="S62" i="1"/>
  <c r="J62" i="1"/>
  <c r="B53" i="4"/>
  <c r="B47" i="4"/>
  <c r="B50" i="4"/>
  <c r="C53" i="4"/>
  <c r="C47" i="4"/>
  <c r="C50" i="4"/>
  <c r="M62" i="1"/>
  <c r="N70" i="1"/>
  <c r="D70" i="1"/>
  <c r="K70" i="1"/>
  <c r="P70" i="1"/>
  <c r="R70" i="1"/>
  <c r="J70" i="1"/>
  <c r="O70" i="1"/>
  <c r="S70" i="1"/>
  <c r="L70" i="1"/>
  <c r="T70" i="1"/>
  <c r="I62" i="1"/>
  <c r="W59" i="1"/>
  <c r="W27" i="1"/>
  <c r="W35" i="1"/>
  <c r="W44" i="1"/>
  <c r="W16" i="1"/>
  <c r="M70" i="1"/>
  <c r="U70" i="1"/>
  <c r="Q70" i="1"/>
  <c r="U62" i="1"/>
  <c r="Q62" i="1"/>
  <c r="W62" i="1"/>
  <c r="X12" i="1" l="1"/>
  <c r="Y12" i="1" s="1"/>
  <c r="Y13" i="5"/>
  <c r="Y14" i="5"/>
  <c r="X15" i="1"/>
  <c r="Y15" i="1" s="1"/>
  <c r="X13" i="1"/>
  <c r="Y13" i="1" s="1"/>
  <c r="W59" i="5"/>
  <c r="Y59" i="5" s="1"/>
  <c r="Y50" i="5"/>
  <c r="Y58" i="5"/>
  <c r="U61" i="5"/>
  <c r="U62" i="5" s="1"/>
  <c r="U64" i="5" s="1"/>
  <c r="Q61" i="5"/>
  <c r="X51" i="1"/>
  <c r="Y51" i="1" s="1"/>
  <c r="X55" i="1"/>
  <c r="Y55" i="1" s="1"/>
  <c r="L61" i="5"/>
  <c r="Y47" i="5"/>
  <c r="Y48" i="5"/>
  <c r="X49" i="1"/>
  <c r="Y49" i="1" s="1"/>
  <c r="X50" i="1"/>
  <c r="Y50" i="1" s="1"/>
  <c r="X57" i="1"/>
  <c r="Y57" i="1" s="1"/>
  <c r="X58" i="1"/>
  <c r="Y58" i="1" s="1"/>
  <c r="Y49" i="5"/>
  <c r="X47" i="1"/>
  <c r="X48" i="1"/>
  <c r="Y48" i="1" s="1"/>
  <c r="Y57" i="5"/>
  <c r="T61" i="5"/>
  <c r="T62" i="5" s="1"/>
  <c r="T64" i="5" s="1"/>
  <c r="Y44" i="5"/>
  <c r="X39" i="1"/>
  <c r="Y39" i="1" s="1"/>
  <c r="X40" i="1"/>
  <c r="Y40" i="1" s="1"/>
  <c r="N61" i="5"/>
  <c r="N62" i="5" s="1"/>
  <c r="N64" i="5" s="1"/>
  <c r="Y38" i="5"/>
  <c r="Y43" i="5"/>
  <c r="X30" i="1"/>
  <c r="X32" i="1"/>
  <c r="Y32" i="1" s="1"/>
  <c r="X34" i="1"/>
  <c r="Y34" i="1" s="1"/>
  <c r="X31" i="1"/>
  <c r="Y31" i="1" s="1"/>
  <c r="S61" i="5"/>
  <c r="Y33" i="5"/>
  <c r="Y35" i="5"/>
  <c r="X33" i="1"/>
  <c r="Y33" i="1" s="1"/>
  <c r="M61" i="5"/>
  <c r="M62" i="5" s="1"/>
  <c r="M64" i="5" s="1"/>
  <c r="O61" i="5"/>
  <c r="Y30" i="1"/>
  <c r="Y34" i="5"/>
  <c r="I61" i="5"/>
  <c r="I62" i="5" s="1"/>
  <c r="I64" i="5" s="1"/>
  <c r="Y32" i="5"/>
  <c r="Y20" i="5"/>
  <c r="V61" i="5"/>
  <c r="V62" i="5" s="1"/>
  <c r="V64" i="5" s="1"/>
  <c r="R62" i="5"/>
  <c r="R64" i="5" s="1"/>
  <c r="Q62" i="5"/>
  <c r="Q64" i="5" s="1"/>
  <c r="P62" i="5"/>
  <c r="P64" i="5" s="1"/>
  <c r="Y20" i="1"/>
  <c r="X27" i="1"/>
  <c r="Y27" i="5"/>
  <c r="K61" i="5"/>
  <c r="Y11" i="5"/>
  <c r="X11" i="1"/>
  <c r="Y11" i="1" s="1"/>
  <c r="Y10" i="5"/>
  <c r="X10" i="1"/>
  <c r="Y10" i="1" s="1"/>
  <c r="K16" i="5"/>
  <c r="X8" i="1"/>
  <c r="Y8" i="1" s="1"/>
  <c r="O16" i="5"/>
  <c r="L62" i="5"/>
  <c r="L64" i="5" s="1"/>
  <c r="W16" i="5"/>
  <c r="X9" i="1"/>
  <c r="Y9" i="1" s="1"/>
  <c r="H62" i="5"/>
  <c r="H64" i="5" s="1"/>
  <c r="S16" i="5"/>
  <c r="X7" i="1"/>
  <c r="Y7" i="5"/>
  <c r="W61" i="5" l="1"/>
  <c r="S62" i="5"/>
  <c r="S64" i="5" s="1"/>
  <c r="Y47" i="1"/>
  <c r="X59" i="1"/>
  <c r="Y59" i="1" s="1"/>
  <c r="W62" i="5"/>
  <c r="W64" i="5" s="1"/>
  <c r="X44" i="1"/>
  <c r="Y44" i="1" s="1"/>
  <c r="X35" i="1"/>
  <c r="Y35" i="1" s="1"/>
  <c r="O62" i="5"/>
  <c r="O64" i="5" s="1"/>
  <c r="Y61" i="5"/>
  <c r="K62" i="5"/>
  <c r="K64" i="5" s="1"/>
  <c r="Y27" i="1"/>
  <c r="X16" i="1"/>
  <c r="Y16" i="1" s="1"/>
  <c r="Y16" i="5"/>
  <c r="Y7" i="1"/>
  <c r="X61" i="1" l="1"/>
  <c r="Y61" i="1" s="1"/>
  <c r="Y64" i="5"/>
  <c r="Y62" i="5"/>
  <c r="X62" i="1" l="1"/>
  <c r="X64" i="1" s="1"/>
  <c r="Y64" i="1" s="1"/>
  <c r="Y62" i="1" l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<sst xmlns="http://schemas.openxmlformats.org/spreadsheetml/2006/main" count="283" uniqueCount="189">
  <si>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</si>
  <si>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</si>
  <si>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</si>
  <si>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</si>
  <si>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</si>
  <si>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</si>
  <si>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</si>
  <si>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</si>
  <si>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</si>
  <si>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</si>
  <si>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</si>
  <si>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</si>
  <si>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</si>
  <si>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</si>
  <si>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</si>
  <si>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</si>
  <si>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</si>
  <si>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</si>
  <si>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</si>
  <si>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</si>
  <si>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</si>
  <si>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</si>
  <si>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</si>
  <si>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</si>
  <si>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</si>
  <si>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</si>
  <si>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</si>
  <si>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</si>
  <si>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</si>
  <si>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</si>
  <si>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</si>
  <si>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</si>
  <si>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</si>
  <si>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</si>
  <si>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</si>
  <si>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</si>
  <si>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</si>
  <si>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</si>
  <si>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</si>
  <si>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</si>
  <si>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</si>
  <si>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</si>
  <si>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</si>
  <si>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</si>
  <si>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</si>
  <si>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</si>
  <si>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</si>
  <si>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</si>
  <si>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</si>
  <si>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</si>
  <si>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</si>
  <si>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</si>
  <si>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</si>
  <si>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</si>
  <si>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</si>
  <si>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</si>
  <si>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</si>
  <si>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</si>
  <si>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</si>
  <si>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</si>
  <si>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</si>
  <si>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</si>
  <si>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</si>
  <si>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</si>
  <si>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</si>
  <si>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</si>
  <si>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</si>
  <si>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</si>
  <si>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</si>
  <si>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</si>
  <si>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</si>
  <si>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</si>
  <si>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</si>
  <si>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</si>
  <si>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</si>
  <si>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</si>
  <si>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</si>
  <si>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</si>
  <si>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</si>
  <si>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</si>
  <si>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</si>
  <si>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</si>
  <si>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</si>
  <si>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</si>
  <si>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</si>
  <si>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</si>
  <si>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</si>
  <si>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</si>
  <si>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</si>
  <si>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</si>
  <si>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</si>
  <si>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</si>
  <si>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</si>
  <si>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</si>
  <si>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</si>
  <si>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</si>
  <si>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</si>
  <si>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</si>
  <si>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</si>
  <si>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</si>
  <si>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</si>
  <si>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</si>
  <si>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</si>
  <si>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</si>
  <si>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</si>
  <si>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</si>
  <si>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</si>
  <si>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</si>
  <si>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</si>
  <si>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</si>
  <si>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</si>
  <si>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</si>
  <si>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</si>
  <si>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</si>
  <si>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</si>
  <si>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</si>
  <si>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</si>
  <si>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</si>
  <si>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</si>
  <si>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</si>
  <si>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</si>
  <si>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</si>
  <si>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</si>
  <si>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</si>
  <si>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</si>
  <si>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</si>
  <si>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</si>
  <si>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</si>
  <si>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</si>
  <si>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</si>
  <si>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</si>
  <si>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</si>
  <si>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</si>
  <si>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</si>
  <si>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</si>
  <si>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</si>
  <si>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</si>
  <si>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</si>
  <si>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</si>
  <si>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</si>
  <si>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</si>
  <si>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</si>
  <si>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</si>
  <si>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</si>
  <si>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</si>
  <si>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</si>
  <si>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</si>
  <si>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</si>
  <si>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</si>
  <si>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</si>
  <si>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</si>
  <si>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</si>
  <si>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</si>
  <si>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</si>
  <si>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</si>
  <si>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</si>
  <si>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</si>
  <si>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</si>
  <si>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</si>
  <si>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</si>
  <si>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</si>
  <si>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</si>
  <si>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</si>
  <si>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</si>
  <si>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</si>
  <si>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</si>
  <si>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</si>
  <si>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</si>
  <si>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</si>
  <si>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</si>
  <si>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</si>
  <si>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</si>
  <si>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</si>
  <si>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</si>
  <si>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</si>
  <si>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</si>
  <si>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</si>
  <si>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</si>
  <si>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</si>
  <si>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</si>
  <si>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</si>
  <si>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</si>
  <si>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</si>
  <si>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The Children's Guild DC Campus</t>
  </si>
  <si>
    <t>Amanda Henck</t>
  </si>
  <si>
    <t>hencka@childrensguild.org</t>
  </si>
  <si>
    <t>410-444-3800</t>
  </si>
  <si>
    <t>FY19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</si>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</sst>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#,##0.0000_);[Red]\(#,##0.0000\)"/>
    <numFmt numFmtId="168" formatCode="0.0000%"/>
    <numFmt numFmtId="169" formatCode="#,##0.00\d_);[Red]\(#,##0.00\d\)"/>
    <numFmt numFmtId="170" formatCode="#,##0.00\x_);[Red]\(#,##0.00\x\)"/>
    <numFmt numFmtId="171" formatCode="#,##0.00%_);[Red]\(#,##0.00%\)"/>
    <numFmt numFmtId="172" formatCode="[$USD]\ #,##0.00_);[Red]\([$USD]\ #,##0.00\)"/>
    <numFmt numFmtId="175" formatCode="_(&quot;$&quot;* #,##0_);_(&quot;$&quot;* \(#,##0\);_(&quot;$&quot;* &quot;-&quot;??_);_(@_)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7" fontId="36" fillId="0" borderId="0" applyFill="0" applyBorder="0" applyProtection="0"/>
    <xf numFmtId="168" fontId="36" fillId="0" borderId="0" applyFill="0" applyBorder="0" applyProtection="0"/>
    <xf numFmtId="169" fontId="37" fillId="0" borderId="0" applyFill="0" applyBorder="0" applyProtection="0"/>
    <xf numFmtId="170" fontId="37" fillId="0" borderId="0" applyFill="0" applyBorder="0" applyProtection="0"/>
    <xf numFmtId="40" fontId="37" fillId="0" borderId="0" applyFill="0" applyBorder="0" applyProtection="0"/>
    <xf numFmtId="171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69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0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1" fontId="36" fillId="0" borderId="0" applyFill="0" applyBorder="0" applyProtection="0"/>
    <xf numFmtId="0" fontId="36" fillId="0" borderId="0" applyNumberFormat="0" applyFill="0" applyBorder="0" applyProtection="0"/>
    <xf numFmtId="172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129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0" xfId="980" applyFont="1" applyFill="1" applyBorder="1"/>
    <xf numFmtId="44" fontId="62" fillId="0" borderId="0" xfId="980" applyFont="1" applyBorder="1"/>
    <xf numFmtId="43" fontId="22" fillId="0" borderId="0" xfId="1" applyFont="1" applyFill="1" applyBorder="1"/>
    <xf numFmtId="43" fontId="62" fillId="0" borderId="0" xfId="1" applyFont="1" applyBorder="1"/>
    <xf numFmtId="43" fontId="3" fillId="0" borderId="0" xfId="1" applyFont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0" fontId="70" fillId="61" borderId="0" xfId="981" applyFill="1"/>
    <xf numFmtId="165" fontId="3" fillId="0" borderId="0" xfId="1" applyNumberFormat="1" applyFont="1" applyFill="1" applyAlignment="1">
      <alignment horizontal="center"/>
    </xf>
    <xf numFmtId="165" fontId="22" fillId="0" borderId="0" xfId="1" applyNumberFormat="1" applyFont="1" applyFill="1" applyAlignment="1">
      <alignment horizontal="center"/>
    </xf>
    <xf numFmtId="165" fontId="22" fillId="0" borderId="24" xfId="1" applyNumberFormat="1" applyFont="1" applyFill="1" applyBorder="1" applyAlignment="1">
      <alignment horizontal="center"/>
    </xf>
    <xf numFmtId="165" fontId="24" fillId="0" borderId="0" xfId="1" applyNumberFormat="1" applyFont="1" applyFill="1" applyAlignment="1">
      <alignment horizontal="center"/>
    </xf>
    <xf numFmtId="165" fontId="22" fillId="0" borderId="24" xfId="1" applyNumberFormat="1" applyFont="1" applyFill="1" applyBorder="1" applyAlignment="1">
      <alignment horizontal="center" wrapText="1"/>
    </xf>
    <xf numFmtId="165" fontId="22" fillId="2" borderId="24" xfId="1" applyNumberFormat="1" applyFont="1" applyFill="1" applyBorder="1" applyAlignment="1">
      <alignment horizontal="center"/>
    </xf>
    <xf numFmtId="165" fontId="26" fillId="0" borderId="0" xfId="1" applyNumberFormat="1" applyFont="1" applyFill="1" applyAlignment="1">
      <alignment horizontal="center"/>
    </xf>
    <xf numFmtId="165" fontId="23" fillId="0" borderId="0" xfId="1" applyNumberFormat="1" applyFont="1" applyFill="1" applyAlignment="1">
      <alignment horizontal="center"/>
    </xf>
    <xf numFmtId="165" fontId="3" fillId="0" borderId="0" xfId="1" applyNumberFormat="1" applyFont="1" applyFill="1" applyBorder="1" applyAlignment="1">
      <alignment horizontal="center" shrinkToFit="1"/>
    </xf>
    <xf numFmtId="165" fontId="3" fillId="0" borderId="0" xfId="1" applyNumberFormat="1" applyFont="1"/>
    <xf numFmtId="165" fontId="22" fillId="0" borderId="1" xfId="1" applyNumberFormat="1" applyFont="1" applyFill="1" applyBorder="1" applyAlignment="1">
      <alignment horizontal="center"/>
    </xf>
    <xf numFmtId="165" fontId="22" fillId="0" borderId="3" xfId="1" applyNumberFormat="1" applyFont="1" applyFill="1" applyBorder="1"/>
    <xf numFmtId="165" fontId="22" fillId="0" borderId="0" xfId="1" applyNumberFormat="1" applyFont="1" applyBorder="1"/>
    <xf numFmtId="165" fontId="22" fillId="0" borderId="0" xfId="1" applyNumberFormat="1" applyFont="1" applyFill="1" applyBorder="1"/>
    <xf numFmtId="165" fontId="22" fillId="0" borderId="2" xfId="1" applyNumberFormat="1" applyFont="1" applyFill="1" applyBorder="1"/>
    <xf numFmtId="165" fontId="22" fillId="0" borderId="24" xfId="1" applyNumberFormat="1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22" fillId="0" borderId="24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  <xf numFmtId="165" fontId="22" fillId="0" borderId="1" xfId="1" applyNumberFormat="1" applyFont="1" applyBorder="1"/>
    <xf numFmtId="175" fontId="3" fillId="0" borderId="0" xfId="980" applyNumberFormat="1" applyFont="1"/>
  </cellXfs>
  <cellStyles count="982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" xfId="981" builtinId="8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=""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6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1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ncka@childrensguild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9"/>
  <sheetViews>
    <sheetView showGridLines="0" view="pageBreakPreview" zoomScaleSheetLayoutView="100" workbookViewId="0">
      <selection activeCell="A10" sqref="A10"/>
    </sheetView>
  </sheetViews>
  <sheetFormatPr defaultColWidth="9.140625" defaultRowHeight="12.75" x14ac:dyDescent="0.2"/>
  <cols>
    <col min="1" max="1" width="49.7109375" style="62" bestFit="1" customWidth="1"/>
    <col min="2" max="3" width="9.140625" style="62"/>
    <col min="4" max="4" width="52.42578125" style="62" customWidth="1"/>
    <col min="5" max="16384" width="9.140625" style="62"/>
  </cols>
  <sheetData>
    <row r="1" spans="1:1" x14ac:dyDescent="0.2">
      <c r="A1" s="61" t="s">
        <v>135</v>
      </c>
    </row>
    <row r="2" spans="1:1" x14ac:dyDescent="0.2">
      <c r="A2" s="63" t="s">
        <v>183</v>
      </c>
    </row>
    <row r="4" spans="1:1" x14ac:dyDescent="0.2">
      <c r="A4" s="63" t="s">
        <v>184</v>
      </c>
    </row>
    <row r="5" spans="1:1" ht="15" x14ac:dyDescent="0.25">
      <c r="A5" s="106" t="s">
        <v>185</v>
      </c>
    </row>
    <row r="6" spans="1:1" x14ac:dyDescent="0.2">
      <c r="A6" s="63" t="s">
        <v>186</v>
      </c>
    </row>
    <row r="8" spans="1:1" x14ac:dyDescent="0.2">
      <c r="A8" s="63" t="s">
        <v>187</v>
      </c>
    </row>
    <row r="9" spans="1:1" x14ac:dyDescent="0.2">
      <c r="A9" s="63" t="s">
        <v>188</v>
      </c>
    </row>
  </sheetData>
  <hyperlinks>
    <hyperlink ref="A5" r:id="rId1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zoomScaleNormal="115" zoomScaleSheetLayoutView="100" zoomScalePageLayoutView="115" workbookViewId="0">
      <selection activeCell="C54" sqref="C54:C57"/>
    </sheetView>
  </sheetViews>
  <sheetFormatPr defaultColWidth="7.42578125" defaultRowHeight="12.75" x14ac:dyDescent="0.2"/>
  <cols>
    <col min="1" max="1" width="31.42578125" style="3" customWidth="1"/>
    <col min="2" max="2" width="26.42578125" style="107" customWidth="1"/>
    <col min="3" max="3" width="15.7109375" style="107" customWidth="1"/>
    <col min="4" max="4" width="15.7109375" style="31" customWidth="1"/>
    <col min="5" max="5" width="12" style="3" bestFit="1" customWidth="1"/>
    <col min="6" max="6" width="11.140625" style="3" bestFit="1" customWidth="1"/>
    <col min="7" max="16384" width="7.42578125" style="3"/>
  </cols>
  <sheetData>
    <row r="1" spans="1:4" x14ac:dyDescent="0.2">
      <c r="A1" s="64" t="str">
        <f>'Cover Sheet'!A2</f>
        <v>The Children's Guild DC Campus</v>
      </c>
    </row>
    <row r="2" spans="1:4" x14ac:dyDescent="0.2">
      <c r="A2" s="3" t="str">
        <f>'Cover Sheet'!A8&amp;" Enrollment Data"</f>
        <v>FY19 Enrollment Data</v>
      </c>
    </row>
    <row r="3" spans="1:4" x14ac:dyDescent="0.2">
      <c r="A3" s="13"/>
      <c r="B3" s="108"/>
      <c r="C3" s="108"/>
      <c r="D3" s="14"/>
    </row>
    <row r="4" spans="1:4" ht="31.5" customHeight="1" x14ac:dyDescent="0.2">
      <c r="A4" s="123" t="s">
        <v>38</v>
      </c>
      <c r="B4" s="122" t="s">
        <v>81</v>
      </c>
      <c r="C4" s="122" t="s">
        <v>122</v>
      </c>
      <c r="D4" s="125" t="s">
        <v>121</v>
      </c>
    </row>
    <row r="5" spans="1:4" ht="16.5" customHeight="1" x14ac:dyDescent="0.2">
      <c r="A5" s="124"/>
      <c r="B5" s="122"/>
      <c r="C5" s="122"/>
      <c r="D5" s="125"/>
    </row>
    <row r="6" spans="1:4" ht="12.75" customHeight="1" x14ac:dyDescent="0.2">
      <c r="A6" s="8" t="s">
        <v>39</v>
      </c>
      <c r="B6" s="99">
        <v>0</v>
      </c>
      <c r="C6" s="99">
        <v>0</v>
      </c>
      <c r="D6" s="32"/>
    </row>
    <row r="7" spans="1:4" ht="12.75" customHeight="1" x14ac:dyDescent="0.2">
      <c r="A7" s="8" t="s">
        <v>40</v>
      </c>
      <c r="B7" s="99">
        <v>0</v>
      </c>
      <c r="C7" s="99">
        <v>0</v>
      </c>
      <c r="D7" s="32"/>
    </row>
    <row r="8" spans="1:4" ht="12.75" customHeight="1" x14ac:dyDescent="0.2">
      <c r="A8" s="8" t="s">
        <v>41</v>
      </c>
      <c r="B8" s="99">
        <v>20</v>
      </c>
      <c r="C8" s="99">
        <v>24</v>
      </c>
      <c r="D8" s="32"/>
    </row>
    <row r="9" spans="1:4" ht="12.75" customHeight="1" x14ac:dyDescent="0.2">
      <c r="A9" s="8" t="s">
        <v>42</v>
      </c>
      <c r="B9" s="99">
        <v>29</v>
      </c>
      <c r="C9" s="99">
        <v>25</v>
      </c>
      <c r="D9" s="32"/>
    </row>
    <row r="10" spans="1:4" ht="12.75" customHeight="1" x14ac:dyDescent="0.2">
      <c r="A10" s="8" t="s">
        <v>43</v>
      </c>
      <c r="B10" s="99">
        <v>43</v>
      </c>
      <c r="C10" s="99">
        <v>55</v>
      </c>
      <c r="D10" s="32"/>
    </row>
    <row r="11" spans="1:4" ht="12.75" customHeight="1" x14ac:dyDescent="0.2">
      <c r="A11" s="8" t="s">
        <v>44</v>
      </c>
      <c r="B11" s="99">
        <v>34</v>
      </c>
      <c r="C11" s="99">
        <v>55</v>
      </c>
      <c r="D11" s="32"/>
    </row>
    <row r="12" spans="1:4" ht="12.75" customHeight="1" x14ac:dyDescent="0.2">
      <c r="A12" s="8" t="s">
        <v>45</v>
      </c>
      <c r="B12" s="99">
        <v>57</v>
      </c>
      <c r="C12" s="99">
        <v>55</v>
      </c>
      <c r="D12" s="32"/>
    </row>
    <row r="13" spans="1:4" ht="12.75" customHeight="1" x14ac:dyDescent="0.2">
      <c r="A13" s="8" t="s">
        <v>46</v>
      </c>
      <c r="B13" s="99">
        <v>64</v>
      </c>
      <c r="C13" s="99">
        <v>65</v>
      </c>
      <c r="D13" s="32"/>
    </row>
    <row r="14" spans="1:4" ht="12.75" customHeight="1" x14ac:dyDescent="0.2">
      <c r="A14" s="9" t="s">
        <v>47</v>
      </c>
      <c r="B14" s="99">
        <v>47</v>
      </c>
      <c r="C14" s="99">
        <v>61</v>
      </c>
      <c r="D14" s="32"/>
    </row>
    <row r="15" spans="1:4" ht="12.75" customHeight="1" x14ac:dyDescent="0.2">
      <c r="A15" s="9" t="s">
        <v>48</v>
      </c>
      <c r="B15" s="99">
        <v>40</v>
      </c>
      <c r="C15" s="99">
        <v>55</v>
      </c>
      <c r="D15" s="32"/>
    </row>
    <row r="16" spans="1:4" ht="12.75" customHeight="1" x14ac:dyDescent="0.2">
      <c r="A16" s="9" t="s">
        <v>49</v>
      </c>
      <c r="B16" s="99">
        <v>41</v>
      </c>
      <c r="C16" s="99">
        <v>55</v>
      </c>
      <c r="D16" s="32"/>
    </row>
    <row r="17" spans="1:4" ht="12.75" customHeight="1" x14ac:dyDescent="0.2">
      <c r="A17" s="8" t="s">
        <v>50</v>
      </c>
      <c r="B17" s="99">
        <v>0</v>
      </c>
      <c r="C17" s="99">
        <v>0</v>
      </c>
      <c r="D17" s="32"/>
    </row>
    <row r="18" spans="1:4" ht="12.75" customHeight="1" x14ac:dyDescent="0.2">
      <c r="A18" s="8" t="s">
        <v>51</v>
      </c>
      <c r="B18" s="99">
        <v>0</v>
      </c>
      <c r="C18" s="99">
        <v>0</v>
      </c>
      <c r="D18" s="32"/>
    </row>
    <row r="19" spans="1:4" ht="12.75" customHeight="1" x14ac:dyDescent="0.2">
      <c r="A19" s="8" t="s">
        <v>52</v>
      </c>
      <c r="B19" s="99">
        <v>0</v>
      </c>
      <c r="C19" s="99">
        <v>0</v>
      </c>
      <c r="D19" s="32"/>
    </row>
    <row r="20" spans="1:4" ht="12.75" customHeight="1" x14ac:dyDescent="0.2">
      <c r="A20" s="8" t="s">
        <v>53</v>
      </c>
      <c r="B20" s="99">
        <v>0</v>
      </c>
      <c r="C20" s="99">
        <v>0</v>
      </c>
      <c r="D20" s="32"/>
    </row>
    <row r="21" spans="1:4" ht="12.75" customHeight="1" x14ac:dyDescent="0.2">
      <c r="A21" s="8" t="s">
        <v>54</v>
      </c>
      <c r="B21" s="99">
        <v>0</v>
      </c>
      <c r="C21" s="99">
        <v>0</v>
      </c>
      <c r="D21" s="32"/>
    </row>
    <row r="22" spans="1:4" ht="12.75" customHeight="1" x14ac:dyDescent="0.2">
      <c r="A22" s="8" t="s">
        <v>55</v>
      </c>
      <c r="B22" s="99">
        <v>0</v>
      </c>
      <c r="C22" s="99">
        <v>0</v>
      </c>
      <c r="D22" s="32"/>
    </row>
    <row r="23" spans="1:4" ht="13.5" customHeight="1" x14ac:dyDescent="0.2">
      <c r="A23" s="9" t="s">
        <v>56</v>
      </c>
      <c r="B23" s="99">
        <v>0</v>
      </c>
      <c r="C23" s="99">
        <v>0</v>
      </c>
      <c r="D23" s="32"/>
    </row>
    <row r="24" spans="1:4" x14ac:dyDescent="0.2">
      <c r="A24" s="15" t="s">
        <v>57</v>
      </c>
      <c r="B24" s="109">
        <f>SUM(B6:B23)</f>
        <v>375</v>
      </c>
      <c r="C24" s="109">
        <f>SUM(C6:C23)</f>
        <v>450</v>
      </c>
      <c r="D24" s="12">
        <f>SUM(D6:D23)</f>
        <v>0</v>
      </c>
    </row>
    <row r="25" spans="1:4" x14ac:dyDescent="0.2">
      <c r="A25" s="16"/>
      <c r="B25" s="110"/>
      <c r="D25" s="10"/>
    </row>
    <row r="26" spans="1:4" ht="25.5" x14ac:dyDescent="0.2">
      <c r="A26" s="15" t="s">
        <v>58</v>
      </c>
      <c r="B26" s="111" t="str">
        <f>B4</f>
        <v>Previous Year's Enrollment</v>
      </c>
      <c r="C26" s="111" t="str">
        <f>C4</f>
        <v>Budgeted Enrollment</v>
      </c>
      <c r="D26" s="17" t="str">
        <f>D4</f>
        <v>Audited Enrollment</v>
      </c>
    </row>
    <row r="27" spans="1:4" ht="20.25" customHeight="1" x14ac:dyDescent="0.2">
      <c r="A27" s="8" t="s">
        <v>59</v>
      </c>
      <c r="B27" s="99">
        <v>28</v>
      </c>
      <c r="C27" s="99">
        <v>38</v>
      </c>
      <c r="D27" s="32"/>
    </row>
    <row r="28" spans="1:4" ht="12.75" customHeight="1" x14ac:dyDescent="0.2">
      <c r="A28" s="8" t="s">
        <v>60</v>
      </c>
      <c r="B28" s="99">
        <v>16</v>
      </c>
      <c r="C28" s="99">
        <v>17</v>
      </c>
      <c r="D28" s="32"/>
    </row>
    <row r="29" spans="1:4" ht="12.75" customHeight="1" x14ac:dyDescent="0.2">
      <c r="A29" s="8" t="s">
        <v>61</v>
      </c>
      <c r="B29" s="99">
        <v>4</v>
      </c>
      <c r="C29" s="99">
        <v>6</v>
      </c>
      <c r="D29" s="32"/>
    </row>
    <row r="30" spans="1:4" ht="12.75" customHeight="1" x14ac:dyDescent="0.2">
      <c r="A30" s="8" t="s">
        <v>62</v>
      </c>
      <c r="B30" s="99">
        <v>125</v>
      </c>
      <c r="C30" s="99">
        <v>151</v>
      </c>
      <c r="D30" s="32"/>
    </row>
    <row r="31" spans="1:4" ht="13.5" customHeight="1" x14ac:dyDescent="0.2">
      <c r="A31" s="15" t="s">
        <v>63</v>
      </c>
      <c r="B31" s="109">
        <f>SUM(B27:B30)</f>
        <v>173</v>
      </c>
      <c r="C31" s="109">
        <f>SUM(C27:C30)</f>
        <v>212</v>
      </c>
      <c r="D31" s="12">
        <f>SUM(D27:D30)</f>
        <v>0</v>
      </c>
    </row>
    <row r="32" spans="1:4" ht="13.5" customHeight="1" x14ac:dyDescent="0.2">
      <c r="A32" s="18"/>
      <c r="D32" s="10"/>
    </row>
    <row r="33" spans="1:6" ht="13.5" x14ac:dyDescent="0.25">
      <c r="A33" s="19"/>
      <c r="D33" s="10"/>
    </row>
    <row r="34" spans="1:6" ht="32.25" customHeight="1" x14ac:dyDescent="0.2">
      <c r="A34" s="11" t="s">
        <v>64</v>
      </c>
      <c r="B34" s="111" t="str">
        <f>B26</f>
        <v>Previous Year's Enrollment</v>
      </c>
      <c r="C34" s="111" t="str">
        <f>C26</f>
        <v>Budgeted Enrollment</v>
      </c>
      <c r="D34" s="17" t="str">
        <f>D26</f>
        <v>Audited Enrollment</v>
      </c>
    </row>
    <row r="35" spans="1:6" ht="21.75" customHeight="1" x14ac:dyDescent="0.2">
      <c r="A35" s="11" t="s">
        <v>65</v>
      </c>
      <c r="B35" s="112">
        <v>3</v>
      </c>
      <c r="C35" s="112">
        <v>6</v>
      </c>
      <c r="D35" s="33"/>
    </row>
    <row r="36" spans="1:6" x14ac:dyDescent="0.2">
      <c r="A36" s="18"/>
      <c r="D36" s="10"/>
    </row>
    <row r="37" spans="1:6" ht="12.75" customHeight="1" x14ac:dyDescent="0.2">
      <c r="A37" s="11" t="s">
        <v>66</v>
      </c>
      <c r="B37" s="111" t="str">
        <f>B34</f>
        <v>Previous Year's Enrollment</v>
      </c>
      <c r="C37" s="111" t="str">
        <f>C34</f>
        <v>Budgeted Enrollment</v>
      </c>
      <c r="D37" s="17" t="str">
        <f>D34</f>
        <v>Audited Enrollment</v>
      </c>
    </row>
    <row r="38" spans="1:6" ht="12.75" customHeight="1" x14ac:dyDescent="0.2">
      <c r="A38" s="7" t="s">
        <v>67</v>
      </c>
      <c r="B38" s="99">
        <v>0</v>
      </c>
      <c r="C38" s="99">
        <v>0</v>
      </c>
      <c r="D38" s="32"/>
    </row>
    <row r="39" spans="1:6" ht="12.75" customHeight="1" x14ac:dyDescent="0.2">
      <c r="A39" s="7" t="s">
        <v>68</v>
      </c>
      <c r="B39" s="99">
        <v>0</v>
      </c>
      <c r="C39" s="99">
        <v>0</v>
      </c>
      <c r="D39" s="32"/>
    </row>
    <row r="40" spans="1:6" ht="12.75" customHeight="1" x14ac:dyDescent="0.2">
      <c r="A40" s="7" t="s">
        <v>69</v>
      </c>
      <c r="B40" s="99">
        <v>0</v>
      </c>
      <c r="C40" s="99">
        <v>0</v>
      </c>
      <c r="D40" s="32"/>
      <c r="F40" s="4"/>
    </row>
    <row r="41" spans="1:6" ht="12.75" customHeight="1" x14ac:dyDescent="0.2">
      <c r="A41" s="7" t="s">
        <v>70</v>
      </c>
      <c r="B41" s="99">
        <v>0</v>
      </c>
      <c r="C41" s="99">
        <v>0</v>
      </c>
      <c r="D41" s="32"/>
      <c r="F41" s="4"/>
    </row>
    <row r="42" spans="1:6" ht="13.5" customHeight="1" x14ac:dyDescent="0.2">
      <c r="A42" s="20" t="s">
        <v>71</v>
      </c>
      <c r="B42" s="109">
        <f>SUM(B38:B41)</f>
        <v>0</v>
      </c>
      <c r="C42" s="109">
        <f>SUM(C38:C41)</f>
        <v>0</v>
      </c>
      <c r="D42" s="12">
        <f>SUM(D38:D41)</f>
        <v>0</v>
      </c>
      <c r="F42" s="4"/>
    </row>
    <row r="43" spans="1:6" ht="13.5" customHeight="1" x14ac:dyDescent="0.2">
      <c r="A43" s="16"/>
      <c r="C43" s="113"/>
      <c r="D43" s="21"/>
      <c r="F43" s="4"/>
    </row>
    <row r="44" spans="1:6" ht="25.5" x14ac:dyDescent="0.2">
      <c r="A44" s="22" t="s">
        <v>72</v>
      </c>
      <c r="B44" s="111" t="str">
        <f>B34</f>
        <v>Previous Year's Enrollment</v>
      </c>
      <c r="C44" s="111" t="str">
        <f>C34</f>
        <v>Budgeted Enrollment</v>
      </c>
      <c r="D44" s="17" t="str">
        <f>D34</f>
        <v>Audited Enrollment</v>
      </c>
      <c r="F44" s="4"/>
    </row>
    <row r="45" spans="1:6" ht="13.5" customHeight="1" x14ac:dyDescent="0.2">
      <c r="A45" s="11" t="s">
        <v>73</v>
      </c>
      <c r="B45" s="112">
        <v>0</v>
      </c>
      <c r="C45" s="112">
        <v>0</v>
      </c>
      <c r="D45" s="33"/>
      <c r="F45" s="4"/>
    </row>
    <row r="46" spans="1:6" ht="13.5" customHeight="1" x14ac:dyDescent="0.2">
      <c r="A46" s="18"/>
      <c r="C46" s="114"/>
      <c r="D46" s="23"/>
      <c r="F46" s="4"/>
    </row>
    <row r="47" spans="1:6" ht="12.75" customHeight="1" x14ac:dyDescent="0.2">
      <c r="A47" s="7" t="s">
        <v>74</v>
      </c>
      <c r="B47" s="111" t="str">
        <f>B44</f>
        <v>Previous Year's Enrollment</v>
      </c>
      <c r="C47" s="111" t="str">
        <f>C44</f>
        <v>Budgeted Enrollment</v>
      </c>
      <c r="D47" s="17" t="str">
        <f>D44</f>
        <v>Audited Enrollment</v>
      </c>
      <c r="F47" s="4"/>
    </row>
    <row r="48" spans="1:6" ht="13.5" customHeight="1" x14ac:dyDescent="0.2">
      <c r="A48" s="11" t="s">
        <v>74</v>
      </c>
      <c r="B48" s="112">
        <v>0</v>
      </c>
      <c r="C48" s="112">
        <v>0</v>
      </c>
      <c r="D48" s="33"/>
      <c r="F48" s="4"/>
    </row>
    <row r="49" spans="1:6" x14ac:dyDescent="0.2">
      <c r="A49" s="18"/>
      <c r="C49" s="114"/>
      <c r="D49" s="23"/>
      <c r="F49" s="4"/>
    </row>
    <row r="50" spans="1:6" ht="12.75" customHeight="1" x14ac:dyDescent="0.2">
      <c r="A50" s="11" t="s">
        <v>119</v>
      </c>
      <c r="B50" s="111" t="str">
        <f>B47</f>
        <v>Previous Year's Enrollment</v>
      </c>
      <c r="C50" s="111" t="str">
        <f>C47</f>
        <v>Budgeted Enrollment</v>
      </c>
      <c r="D50" s="17" t="str">
        <f>D47</f>
        <v>Audited Enrollment</v>
      </c>
      <c r="F50" s="4"/>
    </row>
    <row r="51" spans="1:6" ht="13.5" customHeight="1" x14ac:dyDescent="0.2">
      <c r="A51" s="11" t="s">
        <v>120</v>
      </c>
      <c r="B51" s="112">
        <v>276</v>
      </c>
      <c r="C51" s="112">
        <v>360</v>
      </c>
      <c r="D51" s="33"/>
      <c r="F51" s="4"/>
    </row>
    <row r="52" spans="1:6" x14ac:dyDescent="0.2">
      <c r="A52" s="24"/>
      <c r="B52" s="46"/>
      <c r="C52" s="46"/>
      <c r="D52" s="25"/>
      <c r="F52" s="4"/>
    </row>
    <row r="53" spans="1:6" ht="25.5" x14ac:dyDescent="0.2">
      <c r="A53" s="11" t="s">
        <v>75</v>
      </c>
      <c r="B53" s="111" t="str">
        <f>B44</f>
        <v>Previous Year's Enrollment</v>
      </c>
      <c r="C53" s="111" t="str">
        <f>C44</f>
        <v>Budgeted Enrollment</v>
      </c>
      <c r="D53" s="17" t="str">
        <f>D44</f>
        <v>Audited Enrollment</v>
      </c>
      <c r="F53" s="4"/>
    </row>
    <row r="54" spans="1:6" ht="12.75" customHeight="1" x14ac:dyDescent="0.2">
      <c r="A54" s="7" t="s">
        <v>76</v>
      </c>
      <c r="B54" s="99">
        <v>7</v>
      </c>
      <c r="C54" s="99">
        <v>8</v>
      </c>
      <c r="D54" s="32"/>
      <c r="F54" s="4"/>
    </row>
    <row r="55" spans="1:6" ht="12.75" customHeight="1" x14ac:dyDescent="0.2">
      <c r="A55" s="7" t="s">
        <v>77</v>
      </c>
      <c r="B55" s="99">
        <v>18</v>
      </c>
      <c r="C55" s="99">
        <v>19</v>
      </c>
      <c r="D55" s="32"/>
      <c r="F55" s="4"/>
    </row>
    <row r="56" spans="1:6" ht="12.75" customHeight="1" x14ac:dyDescent="0.2">
      <c r="A56" s="7" t="s">
        <v>78</v>
      </c>
      <c r="B56" s="99">
        <v>3</v>
      </c>
      <c r="C56" s="99">
        <v>4</v>
      </c>
      <c r="D56" s="32"/>
      <c r="F56" s="4"/>
    </row>
    <row r="57" spans="1:6" ht="12.75" customHeight="1" x14ac:dyDescent="0.2">
      <c r="A57" s="7" t="s">
        <v>79</v>
      </c>
      <c r="B57" s="99">
        <v>55</v>
      </c>
      <c r="C57" s="99">
        <v>59</v>
      </c>
      <c r="D57" s="32"/>
      <c r="F57" s="4"/>
    </row>
    <row r="58" spans="1:6" ht="14.25" customHeight="1" x14ac:dyDescent="0.25">
      <c r="A58" s="26" t="s">
        <v>80</v>
      </c>
      <c r="B58" s="109">
        <f>SUM(B54:B57)</f>
        <v>83</v>
      </c>
      <c r="C58" s="109">
        <f>SUM(C54:C57)</f>
        <v>90</v>
      </c>
      <c r="D58" s="12">
        <f>SUM(D54:D57)</f>
        <v>0</v>
      </c>
      <c r="F58" s="4"/>
    </row>
    <row r="59" spans="1:6" x14ac:dyDescent="0.2">
      <c r="A59" s="5"/>
      <c r="B59" s="46"/>
      <c r="D59" s="10"/>
      <c r="F59" s="4"/>
    </row>
    <row r="60" spans="1:6" x14ac:dyDescent="0.2">
      <c r="A60" s="27"/>
      <c r="D60" s="28"/>
      <c r="F60" s="4"/>
    </row>
    <row r="61" spans="1:6" x14ac:dyDescent="0.2">
      <c r="A61" s="29"/>
      <c r="B61" s="115"/>
      <c r="C61" s="115"/>
      <c r="D61" s="30"/>
      <c r="E61" s="4"/>
      <c r="F61" s="6"/>
    </row>
    <row r="62" spans="1:6" x14ac:dyDescent="0.2">
      <c r="F62" s="4"/>
    </row>
    <row r="63" spans="1:6" x14ac:dyDescent="0.2">
      <c r="F63" s="4"/>
    </row>
    <row r="64" spans="1:6" x14ac:dyDescent="0.2">
      <c r="F64" s="4"/>
    </row>
    <row r="65" spans="6:6" x14ac:dyDescent="0.2">
      <c r="F65" s="4"/>
    </row>
    <row r="66" spans="6:6" x14ac:dyDescent="0.2">
      <c r="F66" s="4"/>
    </row>
    <row r="67" spans="6:6" x14ac:dyDescent="0.2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Y64"/>
  <sheetViews>
    <sheetView showGridLines="0" tabSelected="1" view="pageBreakPreview" topLeftCell="C1" zoomScaleSheetLayoutView="100" workbookViewId="0">
      <selection activeCell="T12" sqref="T12:V15"/>
    </sheetView>
  </sheetViews>
  <sheetFormatPr defaultColWidth="9.140625" defaultRowHeight="12.75" customHeight="1" x14ac:dyDescent="0.2"/>
  <cols>
    <col min="1" max="1" width="1.85546875" style="34" customWidth="1"/>
    <col min="2" max="2" width="45.85546875" style="34" bestFit="1" customWidth="1"/>
    <col min="3" max="3" width="2.85546875" style="34" customWidth="1"/>
    <col min="4" max="4" width="14.5703125" style="116" bestFit="1" customWidth="1"/>
    <col min="5" max="5" width="2.7109375" style="2" customWidth="1"/>
    <col min="6" max="6" width="10.7109375" style="35" customWidth="1"/>
    <col min="7" max="7" width="2.7109375" style="2" customWidth="1"/>
    <col min="8" max="8" width="9.140625" style="116" bestFit="1" customWidth="1"/>
    <col min="9" max="9" width="10" style="116" bestFit="1" customWidth="1"/>
    <col min="10" max="10" width="10.42578125" style="116" bestFit="1" customWidth="1"/>
    <col min="11" max="21" width="10" style="116" bestFit="1" customWidth="1"/>
    <col min="22" max="22" width="8.5703125" style="116" bestFit="1" customWidth="1"/>
    <col min="23" max="23" width="10.7109375" style="116" customWidth="1"/>
    <col min="24" max="24" width="2.7109375" style="34" customWidth="1"/>
    <col min="25" max="25" width="14.85546875" style="34" customWidth="1"/>
    <col min="26" max="16384" width="9.140625" style="34"/>
  </cols>
  <sheetData>
    <row r="1" spans="1:25" ht="12.75" customHeight="1" x14ac:dyDescent="0.2">
      <c r="A1" s="53" t="str">
        <f>'Cover Sheet'!A2</f>
        <v>The Children's Guild DC Campus</v>
      </c>
      <c r="B1" s="53"/>
    </row>
    <row r="2" spans="1:25" ht="12.75" customHeight="1" x14ac:dyDescent="0.2">
      <c r="A2" s="34" t="str">
        <f>'Cover Sheet'!A8&amp;" Annual Budget"</f>
        <v>FY19 Annual Budget</v>
      </c>
    </row>
    <row r="3" spans="1:25" x14ac:dyDescent="0.2">
      <c r="A3" s="36"/>
      <c r="B3" s="37"/>
      <c r="C3" s="36"/>
      <c r="D3" s="58"/>
      <c r="F3" s="2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36"/>
    </row>
    <row r="4" spans="1:25" x14ac:dyDescent="0.2">
      <c r="A4" s="2"/>
      <c r="B4" s="2"/>
      <c r="C4" s="36"/>
      <c r="D4" s="117" t="s">
        <v>148</v>
      </c>
      <c r="E4" s="41"/>
      <c r="F4" s="41"/>
      <c r="G4" s="41"/>
      <c r="H4" s="117" t="s">
        <v>136</v>
      </c>
      <c r="I4" s="117" t="s">
        <v>137</v>
      </c>
      <c r="J4" s="117" t="s">
        <v>138</v>
      </c>
      <c r="K4" s="117" t="s">
        <v>82</v>
      </c>
      <c r="L4" s="117" t="s">
        <v>139</v>
      </c>
      <c r="M4" s="117" t="s">
        <v>140</v>
      </c>
      <c r="N4" s="117" t="s">
        <v>141</v>
      </c>
      <c r="O4" s="117" t="s">
        <v>83</v>
      </c>
      <c r="P4" s="117" t="s">
        <v>142</v>
      </c>
      <c r="Q4" s="117" t="s">
        <v>143</v>
      </c>
      <c r="R4" s="117" t="s">
        <v>144</v>
      </c>
      <c r="S4" s="117" t="s">
        <v>84</v>
      </c>
      <c r="T4" s="117" t="s">
        <v>145</v>
      </c>
      <c r="U4" s="117" t="s">
        <v>146</v>
      </c>
      <c r="V4" s="117" t="s">
        <v>147</v>
      </c>
      <c r="W4" s="117" t="s">
        <v>85</v>
      </c>
      <c r="X4" s="36"/>
      <c r="Y4" s="40" t="s">
        <v>149</v>
      </c>
    </row>
    <row r="5" spans="1:25" x14ac:dyDescent="0.2">
      <c r="B5" s="2"/>
      <c r="C5" s="36"/>
      <c r="D5" s="104" t="s">
        <v>2</v>
      </c>
      <c r="E5" s="43"/>
      <c r="F5" s="43"/>
      <c r="G5" s="43"/>
      <c r="H5" s="104" t="str">
        <f>D5</f>
        <v>Budget</v>
      </c>
      <c r="I5" s="104" t="str">
        <f>H5</f>
        <v>Budget</v>
      </c>
      <c r="J5" s="104" t="str">
        <f t="shared" ref="J5:W5" si="0">I5</f>
        <v>Budget</v>
      </c>
      <c r="K5" s="104" t="str">
        <f t="shared" si="0"/>
        <v>Budget</v>
      </c>
      <c r="L5" s="104" t="str">
        <f t="shared" si="0"/>
        <v>Budget</v>
      </c>
      <c r="M5" s="104" t="str">
        <f t="shared" si="0"/>
        <v>Budget</v>
      </c>
      <c r="N5" s="104" t="str">
        <f t="shared" si="0"/>
        <v>Budget</v>
      </c>
      <c r="O5" s="104" t="str">
        <f t="shared" si="0"/>
        <v>Budget</v>
      </c>
      <c r="P5" s="104" t="str">
        <f t="shared" si="0"/>
        <v>Budget</v>
      </c>
      <c r="Q5" s="104" t="str">
        <f t="shared" si="0"/>
        <v>Budget</v>
      </c>
      <c r="R5" s="104" t="str">
        <f t="shared" si="0"/>
        <v>Budget</v>
      </c>
      <c r="S5" s="104" t="str">
        <f t="shared" si="0"/>
        <v>Budget</v>
      </c>
      <c r="T5" s="104" t="str">
        <f t="shared" si="0"/>
        <v>Budget</v>
      </c>
      <c r="U5" s="104" t="str">
        <f t="shared" si="0"/>
        <v>Budget</v>
      </c>
      <c r="V5" s="104" t="str">
        <f t="shared" si="0"/>
        <v>Budget</v>
      </c>
      <c r="W5" s="104" t="str">
        <f t="shared" si="0"/>
        <v>Budget</v>
      </c>
      <c r="X5" s="36"/>
      <c r="Y5" s="42" t="s">
        <v>112</v>
      </c>
    </row>
    <row r="6" spans="1:25" x14ac:dyDescent="0.2">
      <c r="A6" s="44" t="s">
        <v>4</v>
      </c>
      <c r="B6" s="2"/>
      <c r="C6" s="36"/>
      <c r="X6" s="36"/>
    </row>
    <row r="7" spans="1:25" x14ac:dyDescent="0.2">
      <c r="A7" s="37"/>
      <c r="B7" s="37" t="s">
        <v>152</v>
      </c>
      <c r="C7" s="36"/>
      <c r="D7" s="45">
        <v>10601816.820000002</v>
      </c>
      <c r="E7" s="46"/>
      <c r="F7" s="46"/>
      <c r="G7" s="46"/>
      <c r="H7" s="45">
        <v>0</v>
      </c>
      <c r="I7" s="45">
        <v>1206472.0952380951</v>
      </c>
      <c r="J7" s="45">
        <v>1206472.0952380951</v>
      </c>
      <c r="K7" s="46">
        <f>SUM(H7:J7)</f>
        <v>2412944.1904761903</v>
      </c>
      <c r="L7" s="45">
        <v>1206472.0952380951</v>
      </c>
      <c r="M7" s="45">
        <v>1206472.0952380951</v>
      </c>
      <c r="N7" s="45">
        <v>1206472.0952380951</v>
      </c>
      <c r="O7" s="46">
        <f>SUM(L7:N7)</f>
        <v>3619416.2857142854</v>
      </c>
      <c r="P7" s="45">
        <v>1206472.0952380951</v>
      </c>
      <c r="Q7" s="45">
        <v>1206472.0952380951</v>
      </c>
      <c r="R7" s="45">
        <v>1206472.0952380951</v>
      </c>
      <c r="S7" s="46">
        <f>SUM(P7:R7)</f>
        <v>3619416.2857142854</v>
      </c>
      <c r="T7" s="45">
        <v>1206472.0952380951</v>
      </c>
      <c r="U7" s="45">
        <v>1206472.0952380951</v>
      </c>
      <c r="V7" s="45">
        <v>603236.04761904757</v>
      </c>
      <c r="W7" s="46">
        <f>SUM(T7:V7)</f>
        <v>3016180.2380952379</v>
      </c>
      <c r="X7" s="36"/>
      <c r="Y7" s="38">
        <f>SUM(K7,O7,S7,W7)</f>
        <v>12667957</v>
      </c>
    </row>
    <row r="8" spans="1:25" x14ac:dyDescent="0.2">
      <c r="A8" s="37"/>
      <c r="B8" s="37" t="s">
        <v>153</v>
      </c>
      <c r="C8" s="36"/>
      <c r="D8" s="45">
        <v>275948.57640000002</v>
      </c>
      <c r="E8" s="46"/>
      <c r="F8" s="46"/>
      <c r="G8" s="46"/>
      <c r="H8" s="45">
        <v>357301.7</v>
      </c>
      <c r="I8" s="45">
        <v>0</v>
      </c>
      <c r="J8" s="45">
        <v>0</v>
      </c>
      <c r="K8" s="46">
        <f t="shared" ref="K8:K15" si="1">SUM(H8:J8)</f>
        <v>357301.7</v>
      </c>
      <c r="L8" s="45">
        <v>0</v>
      </c>
      <c r="M8" s="45">
        <v>0</v>
      </c>
      <c r="N8" s="45">
        <v>0</v>
      </c>
      <c r="O8" s="46">
        <f t="shared" ref="O8:O15" si="2">SUM(L8:N8)</f>
        <v>0</v>
      </c>
      <c r="P8" s="45">
        <v>0</v>
      </c>
      <c r="Q8" s="45">
        <v>0</v>
      </c>
      <c r="R8" s="45">
        <v>0</v>
      </c>
      <c r="S8" s="46">
        <f t="shared" ref="S8:S15" si="3">SUM(P8:R8)</f>
        <v>0</v>
      </c>
      <c r="T8" s="45">
        <v>0</v>
      </c>
      <c r="U8" s="45">
        <v>0</v>
      </c>
      <c r="V8" s="45">
        <v>0</v>
      </c>
      <c r="W8" s="46">
        <f t="shared" ref="W8:W15" si="4">SUM(T8:V8)</f>
        <v>0</v>
      </c>
      <c r="X8" s="36"/>
      <c r="Y8" s="38">
        <f t="shared" ref="Y8:Y15" si="5">SUM(K8,O8,S8,W8)</f>
        <v>357301.7</v>
      </c>
    </row>
    <row r="9" spans="1:25" x14ac:dyDescent="0.2">
      <c r="A9" s="37"/>
      <c r="B9" s="37" t="s">
        <v>5</v>
      </c>
      <c r="C9" s="36"/>
      <c r="D9" s="45">
        <v>1405800</v>
      </c>
      <c r="E9" s="46"/>
      <c r="F9" s="46"/>
      <c r="G9" s="46"/>
      <c r="H9" s="45">
        <v>122362.5</v>
      </c>
      <c r="I9" s="45">
        <v>122362.5</v>
      </c>
      <c r="J9" s="45">
        <v>122362.5</v>
      </c>
      <c r="K9" s="46">
        <f t="shared" si="1"/>
        <v>367087.5</v>
      </c>
      <c r="L9" s="45">
        <v>122362.5</v>
      </c>
      <c r="M9" s="45">
        <v>122362.5</v>
      </c>
      <c r="N9" s="45">
        <v>122362.5</v>
      </c>
      <c r="O9" s="46">
        <f t="shared" si="2"/>
        <v>367087.5</v>
      </c>
      <c r="P9" s="45">
        <v>122362.5</v>
      </c>
      <c r="Q9" s="45">
        <v>122362.5</v>
      </c>
      <c r="R9" s="45">
        <v>122362.5</v>
      </c>
      <c r="S9" s="46">
        <f t="shared" si="3"/>
        <v>367087.5</v>
      </c>
      <c r="T9" s="45">
        <v>122362.5</v>
      </c>
      <c r="U9" s="45">
        <v>122362.5</v>
      </c>
      <c r="V9" s="45">
        <v>122362.5</v>
      </c>
      <c r="W9" s="46">
        <f t="shared" si="4"/>
        <v>367087.5</v>
      </c>
      <c r="X9" s="36"/>
      <c r="Y9" s="38">
        <f t="shared" si="5"/>
        <v>1468350</v>
      </c>
    </row>
    <row r="10" spans="1:25" x14ac:dyDescent="0.2">
      <c r="A10" s="37"/>
      <c r="B10" s="37" t="s">
        <v>166</v>
      </c>
      <c r="C10" s="36"/>
      <c r="D10" s="45">
        <v>250007.12999999998</v>
      </c>
      <c r="E10" s="46"/>
      <c r="F10" s="46"/>
      <c r="G10" s="46"/>
      <c r="H10" s="45">
        <v>0</v>
      </c>
      <c r="I10" s="45">
        <v>0</v>
      </c>
      <c r="J10" s="45">
        <v>153408.55499999999</v>
      </c>
      <c r="K10" s="46">
        <f t="shared" si="1"/>
        <v>153408.55499999999</v>
      </c>
      <c r="L10" s="45">
        <v>0</v>
      </c>
      <c r="M10" s="45">
        <v>0</v>
      </c>
      <c r="N10" s="45">
        <v>153408.55499999999</v>
      </c>
      <c r="O10" s="46">
        <f t="shared" si="2"/>
        <v>153408.55499999999</v>
      </c>
      <c r="P10" s="45">
        <v>0</v>
      </c>
      <c r="Q10" s="45">
        <v>0</v>
      </c>
      <c r="R10" s="45">
        <v>153408.55499999999</v>
      </c>
      <c r="S10" s="46">
        <f t="shared" si="3"/>
        <v>153408.55499999999</v>
      </c>
      <c r="T10" s="45">
        <v>0</v>
      </c>
      <c r="U10" s="45">
        <v>0</v>
      </c>
      <c r="V10" s="45">
        <v>153408.55499999999</v>
      </c>
      <c r="W10" s="46">
        <f t="shared" si="4"/>
        <v>153408.55499999999</v>
      </c>
      <c r="X10" s="36"/>
      <c r="Y10" s="38">
        <f t="shared" si="5"/>
        <v>613634.22</v>
      </c>
    </row>
    <row r="11" spans="1:25" x14ac:dyDescent="0.2">
      <c r="A11" s="37"/>
      <c r="B11" s="37" t="s">
        <v>6</v>
      </c>
      <c r="C11" s="36"/>
      <c r="D11" s="45">
        <v>339508.3</v>
      </c>
      <c r="E11" s="46"/>
      <c r="F11" s="46"/>
      <c r="G11" s="46"/>
      <c r="H11" s="45">
        <v>0</v>
      </c>
      <c r="I11" s="45">
        <v>33513.323809523812</v>
      </c>
      <c r="J11" s="45">
        <v>33513.323809523812</v>
      </c>
      <c r="K11" s="46">
        <f t="shared" si="1"/>
        <v>67026.647619047624</v>
      </c>
      <c r="L11" s="45">
        <v>33513.323809523812</v>
      </c>
      <c r="M11" s="45">
        <v>33513.323809523812</v>
      </c>
      <c r="N11" s="45">
        <v>33513.323809523812</v>
      </c>
      <c r="O11" s="46">
        <f t="shared" si="2"/>
        <v>100539.97142857144</v>
      </c>
      <c r="P11" s="45">
        <v>33513.323809523812</v>
      </c>
      <c r="Q11" s="45">
        <v>33513.323809523812</v>
      </c>
      <c r="R11" s="45">
        <v>33513.323809523812</v>
      </c>
      <c r="S11" s="46">
        <f t="shared" si="3"/>
        <v>100539.97142857144</v>
      </c>
      <c r="T11" s="45">
        <v>33513.323809523812</v>
      </c>
      <c r="U11" s="45">
        <v>33513.323809523812</v>
      </c>
      <c r="V11" s="45">
        <v>16756.661904761906</v>
      </c>
      <c r="W11" s="46">
        <f t="shared" si="4"/>
        <v>83783.309523809527</v>
      </c>
      <c r="X11" s="36"/>
      <c r="Y11" s="38">
        <f t="shared" si="5"/>
        <v>351889.9</v>
      </c>
    </row>
    <row r="12" spans="1:25" x14ac:dyDescent="0.2">
      <c r="A12" s="37"/>
      <c r="B12" s="37" t="s">
        <v>7</v>
      </c>
      <c r="C12" s="36"/>
      <c r="D12" s="45">
        <v>0</v>
      </c>
      <c r="E12" s="46"/>
      <c r="F12" s="46"/>
      <c r="G12" s="46"/>
      <c r="H12" s="45">
        <v>0</v>
      </c>
      <c r="I12" s="45">
        <v>0</v>
      </c>
      <c r="J12" s="45">
        <v>0</v>
      </c>
      <c r="K12" s="46">
        <f t="shared" si="1"/>
        <v>0</v>
      </c>
      <c r="L12" s="45">
        <v>0</v>
      </c>
      <c r="M12" s="45">
        <v>0</v>
      </c>
      <c r="N12" s="45">
        <v>0</v>
      </c>
      <c r="O12" s="46">
        <f t="shared" si="2"/>
        <v>0</v>
      </c>
      <c r="P12" s="45">
        <v>0</v>
      </c>
      <c r="Q12" s="45">
        <v>0</v>
      </c>
      <c r="R12" s="45">
        <v>0</v>
      </c>
      <c r="S12" s="46">
        <f t="shared" si="3"/>
        <v>0</v>
      </c>
      <c r="T12" s="45">
        <v>0</v>
      </c>
      <c r="U12" s="45">
        <v>0</v>
      </c>
      <c r="V12" s="45">
        <v>0</v>
      </c>
      <c r="W12" s="46">
        <f t="shared" si="4"/>
        <v>0</v>
      </c>
      <c r="X12" s="36"/>
      <c r="Y12" s="38">
        <f t="shared" si="5"/>
        <v>0</v>
      </c>
    </row>
    <row r="13" spans="1:25" x14ac:dyDescent="0.2">
      <c r="A13" s="37"/>
      <c r="B13" s="37" t="s">
        <v>8</v>
      </c>
      <c r="C13" s="36"/>
      <c r="D13" s="45">
        <v>0</v>
      </c>
      <c r="E13" s="46"/>
      <c r="F13" s="46"/>
      <c r="G13" s="46"/>
      <c r="H13" s="45">
        <v>0</v>
      </c>
      <c r="I13" s="45">
        <v>0</v>
      </c>
      <c r="J13" s="45">
        <v>0</v>
      </c>
      <c r="K13" s="46">
        <f t="shared" si="1"/>
        <v>0</v>
      </c>
      <c r="L13" s="45">
        <v>0</v>
      </c>
      <c r="M13" s="45">
        <v>0</v>
      </c>
      <c r="N13" s="45">
        <v>0</v>
      </c>
      <c r="O13" s="46">
        <f t="shared" si="2"/>
        <v>0</v>
      </c>
      <c r="P13" s="45">
        <v>0</v>
      </c>
      <c r="Q13" s="45">
        <v>0</v>
      </c>
      <c r="R13" s="45">
        <v>0</v>
      </c>
      <c r="S13" s="46">
        <f t="shared" si="3"/>
        <v>0</v>
      </c>
      <c r="T13" s="45">
        <v>0</v>
      </c>
      <c r="U13" s="45">
        <v>0</v>
      </c>
      <c r="V13" s="45">
        <v>0</v>
      </c>
      <c r="W13" s="46">
        <f t="shared" si="4"/>
        <v>0</v>
      </c>
      <c r="X13" s="36"/>
      <c r="Y13" s="38">
        <f t="shared" si="5"/>
        <v>0</v>
      </c>
    </row>
    <row r="14" spans="1:25" x14ac:dyDescent="0.2">
      <c r="A14" s="37"/>
      <c r="B14" s="37" t="s">
        <v>154</v>
      </c>
      <c r="C14" s="36"/>
      <c r="D14" s="45">
        <v>0</v>
      </c>
      <c r="E14" s="46"/>
      <c r="F14" s="46"/>
      <c r="G14" s="46"/>
      <c r="H14" s="45">
        <v>0</v>
      </c>
      <c r="I14" s="45">
        <v>0</v>
      </c>
      <c r="J14" s="45">
        <v>0</v>
      </c>
      <c r="K14" s="46">
        <f t="shared" si="1"/>
        <v>0</v>
      </c>
      <c r="L14" s="45">
        <v>0</v>
      </c>
      <c r="M14" s="45">
        <v>0</v>
      </c>
      <c r="N14" s="45">
        <v>0</v>
      </c>
      <c r="O14" s="46">
        <f t="shared" si="2"/>
        <v>0</v>
      </c>
      <c r="P14" s="45">
        <v>0</v>
      </c>
      <c r="Q14" s="45">
        <v>0</v>
      </c>
      <c r="R14" s="45">
        <v>0</v>
      </c>
      <c r="S14" s="46">
        <f t="shared" si="3"/>
        <v>0</v>
      </c>
      <c r="T14" s="45">
        <v>0</v>
      </c>
      <c r="U14" s="45">
        <v>0</v>
      </c>
      <c r="V14" s="45">
        <v>0</v>
      </c>
      <c r="W14" s="46">
        <f t="shared" si="4"/>
        <v>0</v>
      </c>
      <c r="X14" s="36"/>
      <c r="Y14" s="38">
        <f t="shared" si="5"/>
        <v>0</v>
      </c>
    </row>
    <row r="15" spans="1:25" x14ac:dyDescent="0.2">
      <c r="A15" s="37"/>
      <c r="B15" s="37" t="s">
        <v>9</v>
      </c>
      <c r="C15" s="36"/>
      <c r="D15" s="45">
        <v>0</v>
      </c>
      <c r="E15" s="46"/>
      <c r="F15" s="46"/>
      <c r="G15" s="46"/>
      <c r="H15" s="45">
        <v>0</v>
      </c>
      <c r="I15" s="45">
        <v>0</v>
      </c>
      <c r="J15" s="45">
        <v>0</v>
      </c>
      <c r="K15" s="46">
        <f t="shared" si="1"/>
        <v>0</v>
      </c>
      <c r="L15" s="45">
        <v>0</v>
      </c>
      <c r="M15" s="45">
        <v>0</v>
      </c>
      <c r="N15" s="45">
        <v>0</v>
      </c>
      <c r="O15" s="46">
        <f t="shared" si="2"/>
        <v>0</v>
      </c>
      <c r="P15" s="45">
        <v>0</v>
      </c>
      <c r="Q15" s="45">
        <v>0</v>
      </c>
      <c r="R15" s="45">
        <v>0</v>
      </c>
      <c r="S15" s="46">
        <f t="shared" si="3"/>
        <v>0</v>
      </c>
      <c r="T15" s="45">
        <v>0</v>
      </c>
      <c r="U15" s="45">
        <v>0</v>
      </c>
      <c r="V15" s="45">
        <v>0</v>
      </c>
      <c r="W15" s="46">
        <f t="shared" si="4"/>
        <v>0</v>
      </c>
      <c r="X15" s="36"/>
      <c r="Y15" s="39">
        <f t="shared" si="5"/>
        <v>0</v>
      </c>
    </row>
    <row r="16" spans="1:25" x14ac:dyDescent="0.2">
      <c r="A16" s="37"/>
      <c r="B16" s="47" t="s">
        <v>10</v>
      </c>
      <c r="C16" s="36"/>
      <c r="D16" s="118">
        <f>SUM(D7:D15)</f>
        <v>12873080.826400004</v>
      </c>
      <c r="E16" s="95"/>
      <c r="F16" s="95"/>
      <c r="G16" s="95"/>
      <c r="H16" s="118">
        <f>SUM(H7:H15)</f>
        <v>479664.2</v>
      </c>
      <c r="I16" s="118">
        <f t="shared" ref="I16:J16" si="6">SUM(I7:I15)</f>
        <v>1362347.919047619</v>
      </c>
      <c r="J16" s="118">
        <f t="shared" si="6"/>
        <v>1515756.4740476189</v>
      </c>
      <c r="K16" s="118">
        <f>SUM(H16:J16)</f>
        <v>3357768.5930952379</v>
      </c>
      <c r="L16" s="118">
        <f>SUM(L7:L15)</f>
        <v>1362347.919047619</v>
      </c>
      <c r="M16" s="118">
        <f t="shared" ref="M16:N16" si="7">SUM(M7:M15)</f>
        <v>1362347.919047619</v>
      </c>
      <c r="N16" s="118">
        <f t="shared" si="7"/>
        <v>1515756.4740476189</v>
      </c>
      <c r="O16" s="118">
        <f>SUM(L16:N16)</f>
        <v>4240452.3121428564</v>
      </c>
      <c r="P16" s="118">
        <f>SUM(P7:P15)</f>
        <v>1362347.919047619</v>
      </c>
      <c r="Q16" s="118">
        <f t="shared" ref="Q16:R16" si="8">SUM(Q7:Q15)</f>
        <v>1362347.919047619</v>
      </c>
      <c r="R16" s="118">
        <f t="shared" si="8"/>
        <v>1515756.4740476189</v>
      </c>
      <c r="S16" s="118">
        <f>SUM(P16:R16)</f>
        <v>4240452.3121428564</v>
      </c>
      <c r="T16" s="118">
        <f>SUM(T7:T15)</f>
        <v>1362347.919047619</v>
      </c>
      <c r="U16" s="118">
        <f t="shared" ref="U16:V16" si="9">SUM(U7:U15)</f>
        <v>1362347.919047619</v>
      </c>
      <c r="V16" s="118">
        <f t="shared" si="9"/>
        <v>895763.76452380943</v>
      </c>
      <c r="W16" s="118">
        <f>SUM(T16:V16)</f>
        <v>3620459.6026190473</v>
      </c>
      <c r="X16" s="96"/>
      <c r="Y16" s="116">
        <f>SUM(K16,O16,S16,W16)</f>
        <v>15459132.819999997</v>
      </c>
    </row>
    <row r="17" spans="1:25" x14ac:dyDescent="0.2">
      <c r="A17" s="37"/>
      <c r="B17" s="50"/>
      <c r="C17" s="36"/>
      <c r="D17" s="119"/>
      <c r="E17" s="52"/>
      <c r="F17" s="52"/>
      <c r="G17" s="52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36"/>
    </row>
    <row r="18" spans="1:25" x14ac:dyDescent="0.2">
      <c r="A18" s="53" t="s">
        <v>158</v>
      </c>
      <c r="B18" s="2"/>
      <c r="C18" s="36"/>
      <c r="D18" s="57"/>
      <c r="E18" s="54"/>
      <c r="F18" s="54"/>
      <c r="G18" s="54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36"/>
    </row>
    <row r="19" spans="1:25" ht="13.5" x14ac:dyDescent="0.25">
      <c r="A19" s="55" t="s">
        <v>11</v>
      </c>
      <c r="B19" s="2"/>
      <c r="C19" s="36"/>
      <c r="D19" s="57"/>
      <c r="F19" s="2" t="s">
        <v>111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36"/>
    </row>
    <row r="20" spans="1:25" x14ac:dyDescent="0.2">
      <c r="A20" s="37"/>
      <c r="B20" s="2" t="s">
        <v>12</v>
      </c>
      <c r="C20" s="36"/>
      <c r="D20" s="56">
        <v>171658.24799999999</v>
      </c>
      <c r="E20" s="57"/>
      <c r="F20" s="56">
        <v>2</v>
      </c>
      <c r="G20" s="57"/>
      <c r="H20" s="56">
        <v>16863.986399999998</v>
      </c>
      <c r="I20" s="56">
        <v>16863.986399999998</v>
      </c>
      <c r="J20" s="56">
        <v>16863.986399999998</v>
      </c>
      <c r="K20" s="58">
        <f t="shared" ref="K20:K26" si="10">SUM(H20:J20)</f>
        <v>50591.959199999998</v>
      </c>
      <c r="L20" s="56">
        <v>16863.986399999998</v>
      </c>
      <c r="M20" s="56">
        <v>16863.986399999998</v>
      </c>
      <c r="N20" s="56">
        <v>16863.986399999998</v>
      </c>
      <c r="O20" s="58">
        <f t="shared" ref="O20:O26" si="11">SUM(L20:N20)</f>
        <v>50591.959199999998</v>
      </c>
      <c r="P20" s="56">
        <v>16863.986399999998</v>
      </c>
      <c r="Q20" s="56">
        <v>16863.986399999998</v>
      </c>
      <c r="R20" s="56">
        <v>16863.986399999998</v>
      </c>
      <c r="S20" s="58">
        <f t="shared" ref="S20:S26" si="12">SUM(P20:R20)</f>
        <v>50591.959199999998</v>
      </c>
      <c r="T20" s="56">
        <v>16863.986399999998</v>
      </c>
      <c r="U20" s="56">
        <v>16863.986399999998</v>
      </c>
      <c r="V20" s="56">
        <v>16863.986399999998</v>
      </c>
      <c r="W20" s="58">
        <f t="shared" ref="W20:W27" si="13">SUM(T20:V20)</f>
        <v>50591.959199999998</v>
      </c>
      <c r="X20" s="36"/>
      <c r="Y20" s="38">
        <f t="shared" ref="Y20:Y27" si="14">SUM(K20,O20,S20,W20)</f>
        <v>202367.83679999999</v>
      </c>
    </row>
    <row r="21" spans="1:25" x14ac:dyDescent="0.2">
      <c r="A21" s="37"/>
      <c r="B21" s="2" t="s">
        <v>13</v>
      </c>
      <c r="C21" s="36"/>
      <c r="D21" s="56">
        <v>1209234.1943999999</v>
      </c>
      <c r="E21" s="57"/>
      <c r="F21" s="56">
        <v>22</v>
      </c>
      <c r="G21" s="57"/>
      <c r="H21" s="56">
        <v>0</v>
      </c>
      <c r="I21" s="56">
        <v>113933.10826666669</v>
      </c>
      <c r="J21" s="56">
        <v>113933.10826666669</v>
      </c>
      <c r="K21" s="58">
        <f t="shared" si="10"/>
        <v>227866.21653333338</v>
      </c>
      <c r="L21" s="56">
        <v>113933.10826666669</v>
      </c>
      <c r="M21" s="56">
        <v>113933.10826666669</v>
      </c>
      <c r="N21" s="56">
        <v>113933.10826666669</v>
      </c>
      <c r="O21" s="58">
        <f t="shared" si="11"/>
        <v>341799.32480000006</v>
      </c>
      <c r="P21" s="56">
        <v>113933.10826666669</v>
      </c>
      <c r="Q21" s="56">
        <v>113933.10826666669</v>
      </c>
      <c r="R21" s="56">
        <v>113933.10826666669</v>
      </c>
      <c r="S21" s="58">
        <f t="shared" si="12"/>
        <v>341799.32480000006</v>
      </c>
      <c r="T21" s="56">
        <v>113933.10826666669</v>
      </c>
      <c r="U21" s="56">
        <v>113933.10826666669</v>
      </c>
      <c r="V21" s="56">
        <v>56966.554133333346</v>
      </c>
      <c r="W21" s="58">
        <f t="shared" si="13"/>
        <v>284832.77066666674</v>
      </c>
      <c r="X21" s="36"/>
      <c r="Y21" s="38">
        <f t="shared" si="14"/>
        <v>1196297.6368000002</v>
      </c>
    </row>
    <row r="22" spans="1:25" x14ac:dyDescent="0.2">
      <c r="A22" s="37"/>
      <c r="B22" s="2" t="s">
        <v>14</v>
      </c>
      <c r="C22" s="36"/>
      <c r="D22" s="56">
        <f>1371479.96656+180000</f>
        <v>1551479.9665600001</v>
      </c>
      <c r="E22" s="57"/>
      <c r="F22" s="56">
        <v>21.2</v>
      </c>
      <c r="G22" s="57"/>
      <c r="H22" s="56">
        <v>0</v>
      </c>
      <c r="I22" s="56">
        <v>139969.51436190476</v>
      </c>
      <c r="J22" s="56">
        <v>139969.51436190476</v>
      </c>
      <c r="K22" s="58">
        <f t="shared" si="10"/>
        <v>279939.02872380952</v>
      </c>
      <c r="L22" s="56">
        <v>139969.51436190476</v>
      </c>
      <c r="M22" s="56">
        <v>139969.51436190476</v>
      </c>
      <c r="N22" s="56">
        <v>139969.51436190476</v>
      </c>
      <c r="O22" s="58">
        <f t="shared" si="11"/>
        <v>419908.54308571428</v>
      </c>
      <c r="P22" s="56">
        <v>139969.51436190476</v>
      </c>
      <c r="Q22" s="56">
        <v>139969.51436190476</v>
      </c>
      <c r="R22" s="56">
        <v>139969.51436190476</v>
      </c>
      <c r="S22" s="58">
        <f t="shared" si="12"/>
        <v>419908.54308571428</v>
      </c>
      <c r="T22" s="56">
        <v>139969.51436190476</v>
      </c>
      <c r="U22" s="56">
        <v>139969.51436190476</v>
      </c>
      <c r="V22" s="56">
        <v>69984.75718095238</v>
      </c>
      <c r="W22" s="58">
        <f t="shared" si="13"/>
        <v>349923.78590476187</v>
      </c>
      <c r="X22" s="36"/>
      <c r="Y22" s="38">
        <f t="shared" si="14"/>
        <v>1469679.9007999999</v>
      </c>
    </row>
    <row r="23" spans="1:25" x14ac:dyDescent="0.2">
      <c r="A23" s="37"/>
      <c r="B23" s="2" t="s">
        <v>15</v>
      </c>
      <c r="C23" s="36"/>
      <c r="D23" s="56">
        <v>2581465</v>
      </c>
      <c r="E23" s="57"/>
      <c r="F23" s="56">
        <v>89</v>
      </c>
      <c r="G23" s="57"/>
      <c r="H23" s="56">
        <v>0</v>
      </c>
      <c r="I23" s="56">
        <v>277747.34537142841</v>
      </c>
      <c r="J23" s="56">
        <v>277747.34537142841</v>
      </c>
      <c r="K23" s="58">
        <f t="shared" si="10"/>
        <v>555494.69074285682</v>
      </c>
      <c r="L23" s="56">
        <v>277747.34537142841</v>
      </c>
      <c r="M23" s="56">
        <v>277747.34537142841</v>
      </c>
      <c r="N23" s="56">
        <v>277747.34537142841</v>
      </c>
      <c r="O23" s="58">
        <f t="shared" si="11"/>
        <v>833242.03611428523</v>
      </c>
      <c r="P23" s="56">
        <v>277747.34537142841</v>
      </c>
      <c r="Q23" s="56">
        <v>277747.34537142841</v>
      </c>
      <c r="R23" s="56">
        <v>277747.34537142841</v>
      </c>
      <c r="S23" s="58">
        <f t="shared" si="12"/>
        <v>833242.03611428523</v>
      </c>
      <c r="T23" s="56">
        <v>277747.34537142841</v>
      </c>
      <c r="U23" s="56">
        <v>277747.34537142841</v>
      </c>
      <c r="V23" s="56">
        <v>138873.67268571421</v>
      </c>
      <c r="W23" s="58">
        <f t="shared" si="13"/>
        <v>694368.36342857103</v>
      </c>
      <c r="X23" s="36"/>
      <c r="Y23" s="38">
        <f t="shared" si="14"/>
        <v>2916347.1263999986</v>
      </c>
    </row>
    <row r="24" spans="1:25" x14ac:dyDescent="0.2">
      <c r="A24" s="37"/>
      <c r="B24" s="2" t="s">
        <v>16</v>
      </c>
      <c r="C24" s="36"/>
      <c r="D24" s="56">
        <v>225280</v>
      </c>
      <c r="E24" s="57"/>
      <c r="F24" s="56">
        <v>7</v>
      </c>
      <c r="G24" s="57"/>
      <c r="H24" s="56">
        <v>24240.062000000002</v>
      </c>
      <c r="I24" s="56">
        <v>24240.062000000002</v>
      </c>
      <c r="J24" s="56">
        <v>24240.062000000002</v>
      </c>
      <c r="K24" s="58">
        <f t="shared" si="10"/>
        <v>72720.186000000002</v>
      </c>
      <c r="L24" s="56">
        <v>24240.062000000002</v>
      </c>
      <c r="M24" s="56">
        <v>24240.062000000002</v>
      </c>
      <c r="N24" s="56">
        <v>24240.062000000002</v>
      </c>
      <c r="O24" s="58">
        <f t="shared" si="11"/>
        <v>72720.186000000002</v>
      </c>
      <c r="P24" s="56">
        <v>24240.062000000002</v>
      </c>
      <c r="Q24" s="56">
        <v>24240.062000000002</v>
      </c>
      <c r="R24" s="56">
        <v>24240.062000000002</v>
      </c>
      <c r="S24" s="58">
        <f t="shared" si="12"/>
        <v>72720.186000000002</v>
      </c>
      <c r="T24" s="56">
        <v>24240.062000000002</v>
      </c>
      <c r="U24" s="56">
        <v>24240.062000000002</v>
      </c>
      <c r="V24" s="56">
        <v>24240.062000000002</v>
      </c>
      <c r="W24" s="58">
        <f t="shared" si="13"/>
        <v>72720.186000000002</v>
      </c>
      <c r="X24" s="36"/>
      <c r="Y24" s="38">
        <f t="shared" si="14"/>
        <v>290880.74400000001</v>
      </c>
    </row>
    <row r="25" spans="1:25" x14ac:dyDescent="0.2">
      <c r="A25" s="37"/>
      <c r="B25" s="2" t="s">
        <v>167</v>
      </c>
      <c r="C25" s="36"/>
      <c r="D25" s="56">
        <v>95606.64</v>
      </c>
      <c r="E25" s="57"/>
      <c r="F25" s="56">
        <v>2</v>
      </c>
      <c r="G25" s="57"/>
      <c r="H25" s="56">
        <v>104624</v>
      </c>
      <c r="I25" s="56">
        <v>72805.666666666672</v>
      </c>
      <c r="J25" s="56">
        <v>72805.666666666672</v>
      </c>
      <c r="K25" s="58">
        <f t="shared" si="10"/>
        <v>250235.33333333337</v>
      </c>
      <c r="L25" s="56">
        <v>72805.666666666672</v>
      </c>
      <c r="M25" s="56">
        <v>72805.666666666672</v>
      </c>
      <c r="N25" s="56">
        <v>72805.666666666672</v>
      </c>
      <c r="O25" s="58">
        <f t="shared" si="11"/>
        <v>218417</v>
      </c>
      <c r="P25" s="56">
        <v>72805.666666666672</v>
      </c>
      <c r="Q25" s="56">
        <v>72805.666666666672</v>
      </c>
      <c r="R25" s="56">
        <v>72805.666666666672</v>
      </c>
      <c r="S25" s="58">
        <f t="shared" si="12"/>
        <v>218417</v>
      </c>
      <c r="T25" s="56">
        <v>72805.666666666672</v>
      </c>
      <c r="U25" s="56">
        <v>72805.666666666672</v>
      </c>
      <c r="V25" s="56">
        <v>36402.833333333336</v>
      </c>
      <c r="W25" s="58">
        <f t="shared" si="13"/>
        <v>182014.16666666669</v>
      </c>
      <c r="X25" s="36"/>
      <c r="Y25" s="38">
        <f t="shared" si="14"/>
        <v>869083.5</v>
      </c>
    </row>
    <row r="26" spans="1:25" x14ac:dyDescent="0.2">
      <c r="A26" s="37"/>
      <c r="B26" s="2" t="s">
        <v>168</v>
      </c>
      <c r="C26" s="36"/>
      <c r="D26" s="56">
        <v>1248185.2145546682</v>
      </c>
      <c r="E26" s="57"/>
      <c r="F26" s="56">
        <v>0</v>
      </c>
      <c r="G26" s="57"/>
      <c r="H26" s="56">
        <v>28874.769474114215</v>
      </c>
      <c r="I26" s="56">
        <v>127912.14344109911</v>
      </c>
      <c r="J26" s="56">
        <v>127912.14344109911</v>
      </c>
      <c r="K26" s="58">
        <f t="shared" si="10"/>
        <v>284699.05635631242</v>
      </c>
      <c r="L26" s="56">
        <v>127912.14344109911</v>
      </c>
      <c r="M26" s="56">
        <v>127912.14344109911</v>
      </c>
      <c r="N26" s="56">
        <v>127912.14344109911</v>
      </c>
      <c r="O26" s="58">
        <f t="shared" si="11"/>
        <v>383736.43032329733</v>
      </c>
      <c r="P26" s="56">
        <v>127912.14344109911</v>
      </c>
      <c r="Q26" s="56">
        <v>127912.14344109911</v>
      </c>
      <c r="R26" s="56">
        <v>127912.14344109911</v>
      </c>
      <c r="S26" s="58">
        <f t="shared" si="12"/>
        <v>383736.43032329733</v>
      </c>
      <c r="T26" s="56">
        <v>127912.14344109911</v>
      </c>
      <c r="U26" s="56">
        <v>127912.14344109911</v>
      </c>
      <c r="V26" s="56">
        <v>68028.279970896328</v>
      </c>
      <c r="W26" s="58">
        <f t="shared" si="13"/>
        <v>323852.56685309455</v>
      </c>
      <c r="X26" s="36"/>
      <c r="Y26" s="39">
        <f t="shared" si="14"/>
        <v>1376024.4838560016</v>
      </c>
    </row>
    <row r="27" spans="1:25" x14ac:dyDescent="0.2">
      <c r="A27" s="2"/>
      <c r="B27" s="47" t="s">
        <v>17</v>
      </c>
      <c r="C27" s="36"/>
      <c r="D27" s="118">
        <f>SUM(D20:D26)</f>
        <v>7082909.2635146677</v>
      </c>
      <c r="E27" s="95"/>
      <c r="F27" s="68">
        <f>SUM(F20:F26)</f>
        <v>143.19999999999999</v>
      </c>
      <c r="G27" s="95"/>
      <c r="H27" s="118">
        <f>SUM(H20:H26)</f>
        <v>174602.8178741142</v>
      </c>
      <c r="I27" s="118">
        <f>SUM(I20:I26)</f>
        <v>773471.82650776568</v>
      </c>
      <c r="J27" s="118">
        <f>SUM(J20:J26)</f>
        <v>773471.82650776568</v>
      </c>
      <c r="K27" s="118">
        <f>SUM(H27:J27)</f>
        <v>1721546.4708896456</v>
      </c>
      <c r="L27" s="118">
        <f>SUM(L20:L26)</f>
        <v>773471.82650776568</v>
      </c>
      <c r="M27" s="118">
        <f>SUM(M20:M26)</f>
        <v>773471.82650776568</v>
      </c>
      <c r="N27" s="118">
        <f>SUM(N20:N26)</f>
        <v>773471.82650776568</v>
      </c>
      <c r="O27" s="118">
        <f>SUM(L27:N27)</f>
        <v>2320415.4795232969</v>
      </c>
      <c r="P27" s="118">
        <f>SUM(P20:P26)</f>
        <v>773471.82650776568</v>
      </c>
      <c r="Q27" s="118">
        <f>SUM(Q20:Q26)</f>
        <v>773471.82650776568</v>
      </c>
      <c r="R27" s="118">
        <f>SUM(R20:R26)</f>
        <v>773471.82650776568</v>
      </c>
      <c r="S27" s="118">
        <f>SUM(P27:R27)</f>
        <v>2320415.4795232969</v>
      </c>
      <c r="T27" s="118">
        <f>SUM(T20:T26)</f>
        <v>773471.82650776568</v>
      </c>
      <c r="U27" s="118">
        <f>SUM(U20:U26)</f>
        <v>773471.82650776568</v>
      </c>
      <c r="V27" s="118">
        <f>SUM(V20:V26)</f>
        <v>411360.14570422954</v>
      </c>
      <c r="W27" s="118">
        <f t="shared" si="13"/>
        <v>1958303.798719761</v>
      </c>
      <c r="X27" s="96"/>
      <c r="Y27" s="97">
        <f t="shared" si="14"/>
        <v>8320681.2286560005</v>
      </c>
    </row>
    <row r="28" spans="1:25" x14ac:dyDescent="0.2">
      <c r="A28" s="2"/>
      <c r="C28" s="36"/>
      <c r="D28" s="120"/>
      <c r="E28" s="52"/>
      <c r="F28" s="52"/>
      <c r="G28" s="52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36"/>
    </row>
    <row r="29" spans="1:25" ht="13.5" x14ac:dyDescent="0.25">
      <c r="A29" s="55" t="s">
        <v>18</v>
      </c>
      <c r="B29" s="2"/>
      <c r="C29" s="36"/>
      <c r="D29" s="57"/>
      <c r="F29" s="2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36"/>
    </row>
    <row r="30" spans="1:25" x14ac:dyDescent="0.2">
      <c r="A30" s="37"/>
      <c r="B30" s="2" t="s">
        <v>169</v>
      </c>
      <c r="C30" s="36"/>
      <c r="D30" s="56">
        <v>240300</v>
      </c>
      <c r="E30" s="57"/>
      <c r="F30" s="57"/>
      <c r="G30" s="57"/>
      <c r="H30" s="56">
        <v>10000</v>
      </c>
      <c r="I30" s="56">
        <v>30000</v>
      </c>
      <c r="J30" s="56">
        <v>20000</v>
      </c>
      <c r="K30" s="58">
        <f t="shared" ref="K30:K34" si="15">SUM(H30:J30)</f>
        <v>60000</v>
      </c>
      <c r="L30" s="56">
        <v>16211.111111111111</v>
      </c>
      <c r="M30" s="56">
        <v>16211.111111111111</v>
      </c>
      <c r="N30" s="56">
        <v>16211.111111111111</v>
      </c>
      <c r="O30" s="58">
        <f t="shared" ref="O30:O34" si="16">SUM(L30:N30)</f>
        <v>48633.333333333336</v>
      </c>
      <c r="P30" s="56">
        <v>16211.111111111111</v>
      </c>
      <c r="Q30" s="56">
        <v>16211.111111111111</v>
      </c>
      <c r="R30" s="56">
        <v>16211.111111111111</v>
      </c>
      <c r="S30" s="58">
        <f t="shared" ref="S30:S34" si="17">SUM(P30:R30)</f>
        <v>48633.333333333336</v>
      </c>
      <c r="T30" s="56">
        <v>16211.111111111111</v>
      </c>
      <c r="U30" s="56">
        <v>16211.111111111111</v>
      </c>
      <c r="V30" s="56">
        <v>16211.111111111111</v>
      </c>
      <c r="W30" s="58">
        <f t="shared" ref="W30:W35" si="18">SUM(T30:V30)</f>
        <v>48633.333333333336</v>
      </c>
      <c r="X30" s="36"/>
      <c r="Y30" s="38">
        <f t="shared" ref="Y30:Y35" si="19">SUM(K30,O30,S30,W30)</f>
        <v>205900.00000000003</v>
      </c>
    </row>
    <row r="31" spans="1:25" x14ac:dyDescent="0.2">
      <c r="A31" s="37"/>
      <c r="B31" s="2" t="s">
        <v>170</v>
      </c>
      <c r="C31" s="36"/>
      <c r="D31" s="56">
        <v>45000</v>
      </c>
      <c r="E31" s="57"/>
      <c r="F31" s="57"/>
      <c r="G31" s="57"/>
      <c r="H31" s="56">
        <v>0</v>
      </c>
      <c r="I31" s="56">
        <v>32500</v>
      </c>
      <c r="J31" s="56">
        <v>125</v>
      </c>
      <c r="K31" s="58">
        <f t="shared" si="15"/>
        <v>32625</v>
      </c>
      <c r="L31" s="56">
        <v>125</v>
      </c>
      <c r="M31" s="56">
        <v>125</v>
      </c>
      <c r="N31" s="56">
        <v>125</v>
      </c>
      <c r="O31" s="58">
        <f t="shared" si="16"/>
        <v>375</v>
      </c>
      <c r="P31" s="56">
        <v>125</v>
      </c>
      <c r="Q31" s="56">
        <v>125</v>
      </c>
      <c r="R31" s="56">
        <v>125</v>
      </c>
      <c r="S31" s="58">
        <f t="shared" si="17"/>
        <v>375</v>
      </c>
      <c r="T31" s="56">
        <v>125</v>
      </c>
      <c r="U31" s="56">
        <v>125</v>
      </c>
      <c r="V31" s="56">
        <v>125</v>
      </c>
      <c r="W31" s="58">
        <f t="shared" si="18"/>
        <v>375</v>
      </c>
      <c r="X31" s="36"/>
      <c r="Y31" s="38">
        <f t="shared" si="19"/>
        <v>33750</v>
      </c>
    </row>
    <row r="32" spans="1:25" x14ac:dyDescent="0.2">
      <c r="A32" s="37"/>
      <c r="B32" s="2" t="s">
        <v>19</v>
      </c>
      <c r="C32" s="36"/>
      <c r="D32" s="56">
        <v>0</v>
      </c>
      <c r="E32" s="57"/>
      <c r="F32" s="57"/>
      <c r="G32" s="57"/>
      <c r="H32" s="56">
        <v>0</v>
      </c>
      <c r="I32" s="56">
        <v>0</v>
      </c>
      <c r="J32" s="56">
        <v>0</v>
      </c>
      <c r="K32" s="58">
        <f t="shared" si="15"/>
        <v>0</v>
      </c>
      <c r="L32" s="56">
        <v>0</v>
      </c>
      <c r="M32" s="56">
        <v>0</v>
      </c>
      <c r="N32" s="56">
        <v>0</v>
      </c>
      <c r="O32" s="58">
        <f t="shared" si="16"/>
        <v>0</v>
      </c>
      <c r="P32" s="56">
        <v>0</v>
      </c>
      <c r="Q32" s="56">
        <v>0</v>
      </c>
      <c r="R32" s="56">
        <v>0</v>
      </c>
      <c r="S32" s="58">
        <f t="shared" si="17"/>
        <v>0</v>
      </c>
      <c r="T32" s="56">
        <v>0</v>
      </c>
      <c r="U32" s="56">
        <v>0</v>
      </c>
      <c r="V32" s="56">
        <v>0</v>
      </c>
      <c r="W32" s="58">
        <f t="shared" si="18"/>
        <v>0</v>
      </c>
      <c r="X32" s="36"/>
      <c r="Y32" s="38">
        <f t="shared" si="19"/>
        <v>0</v>
      </c>
    </row>
    <row r="33" spans="1:25" x14ac:dyDescent="0.2">
      <c r="A33" s="37"/>
      <c r="B33" s="37" t="s">
        <v>32</v>
      </c>
      <c r="C33" s="36"/>
      <c r="D33" s="56">
        <v>359424</v>
      </c>
      <c r="E33" s="57"/>
      <c r="F33" s="57"/>
      <c r="G33" s="57"/>
      <c r="H33" s="56">
        <v>0</v>
      </c>
      <c r="I33" s="56">
        <v>34304</v>
      </c>
      <c r="J33" s="56">
        <v>34304</v>
      </c>
      <c r="K33" s="58">
        <f>SUM(H33:J33)</f>
        <v>68608</v>
      </c>
      <c r="L33" s="56">
        <v>34304</v>
      </c>
      <c r="M33" s="56">
        <v>34304</v>
      </c>
      <c r="N33" s="56">
        <v>34304</v>
      </c>
      <c r="O33" s="58">
        <f>SUM(L33:N33)</f>
        <v>102912</v>
      </c>
      <c r="P33" s="56">
        <v>34304</v>
      </c>
      <c r="Q33" s="56">
        <v>34304</v>
      </c>
      <c r="R33" s="56">
        <v>34304</v>
      </c>
      <c r="S33" s="58">
        <f>SUM(P33:R33)</f>
        <v>102912</v>
      </c>
      <c r="T33" s="56">
        <v>34304</v>
      </c>
      <c r="U33" s="56">
        <v>34304</v>
      </c>
      <c r="V33" s="56">
        <v>17152</v>
      </c>
      <c r="W33" s="58">
        <f>SUM(T33:V33)</f>
        <v>85760</v>
      </c>
      <c r="X33" s="36"/>
      <c r="Y33" s="38">
        <f>SUM(K33,O33,S33,W33)</f>
        <v>360192</v>
      </c>
    </row>
    <row r="34" spans="1:25" x14ac:dyDescent="0.2">
      <c r="A34" s="37"/>
      <c r="B34" s="2" t="s">
        <v>171</v>
      </c>
      <c r="C34" s="36"/>
      <c r="D34" s="56">
        <v>5000</v>
      </c>
      <c r="E34" s="57"/>
      <c r="F34" s="57"/>
      <c r="G34" s="57"/>
      <c r="H34" s="56"/>
      <c r="I34" s="56">
        <v>476.1904761904762</v>
      </c>
      <c r="J34" s="56">
        <v>476.1904761904762</v>
      </c>
      <c r="K34" s="58">
        <f t="shared" si="15"/>
        <v>952.38095238095241</v>
      </c>
      <c r="L34" s="56">
        <v>476.1904761904762</v>
      </c>
      <c r="M34" s="56">
        <v>476.1904761904762</v>
      </c>
      <c r="N34" s="56">
        <v>476.1904761904762</v>
      </c>
      <c r="O34" s="58">
        <f t="shared" si="16"/>
        <v>1428.5714285714287</v>
      </c>
      <c r="P34" s="56">
        <v>476.1904761904762</v>
      </c>
      <c r="Q34" s="56">
        <v>476.1904761904762</v>
      </c>
      <c r="R34" s="56">
        <v>476.1904761904762</v>
      </c>
      <c r="S34" s="58">
        <f t="shared" si="17"/>
        <v>1428.5714285714287</v>
      </c>
      <c r="T34" s="56">
        <v>476.1904761904762</v>
      </c>
      <c r="U34" s="56">
        <v>476.1904761904762</v>
      </c>
      <c r="V34" s="56">
        <v>238.0952380952381</v>
      </c>
      <c r="W34" s="58">
        <f t="shared" si="18"/>
        <v>1190.4761904761906</v>
      </c>
      <c r="X34" s="36"/>
      <c r="Y34" s="39">
        <f t="shared" si="19"/>
        <v>5000.0000000000009</v>
      </c>
    </row>
    <row r="35" spans="1:25" x14ac:dyDescent="0.2">
      <c r="A35" s="2"/>
      <c r="B35" s="47" t="s">
        <v>20</v>
      </c>
      <c r="C35" s="36"/>
      <c r="D35" s="118">
        <f>SUM(D30:D34)</f>
        <v>649724</v>
      </c>
      <c r="E35" s="49"/>
      <c r="F35" s="49"/>
      <c r="G35" s="49"/>
      <c r="H35" s="118">
        <f>SUM(H30:H34)</f>
        <v>10000</v>
      </c>
      <c r="I35" s="118">
        <f>SUM(I30:I34)</f>
        <v>97280.190476190473</v>
      </c>
      <c r="J35" s="118">
        <f>SUM(J30:J34)</f>
        <v>54905.190476190473</v>
      </c>
      <c r="K35" s="118">
        <f>SUM(H35:J35)</f>
        <v>162185.38095238095</v>
      </c>
      <c r="L35" s="118">
        <f>SUM(L30:L34)</f>
        <v>51116.301587301583</v>
      </c>
      <c r="M35" s="118">
        <f>SUM(M30:M34)</f>
        <v>51116.301587301583</v>
      </c>
      <c r="N35" s="118">
        <f>SUM(N30:N34)</f>
        <v>51116.301587301583</v>
      </c>
      <c r="O35" s="118">
        <f>SUM(L35:N35)</f>
        <v>153348.90476190473</v>
      </c>
      <c r="P35" s="118">
        <f>SUM(P30:P34)</f>
        <v>51116.301587301583</v>
      </c>
      <c r="Q35" s="118">
        <f>SUM(Q30:Q34)</f>
        <v>51116.301587301583</v>
      </c>
      <c r="R35" s="118">
        <f>SUM(R30:R34)</f>
        <v>51116.301587301583</v>
      </c>
      <c r="S35" s="118">
        <f>SUM(P35:R35)</f>
        <v>153348.90476190473</v>
      </c>
      <c r="T35" s="118">
        <f>SUM(T30:T34)</f>
        <v>51116.301587301583</v>
      </c>
      <c r="U35" s="118">
        <f>SUM(U30:U34)</f>
        <v>51116.301587301583</v>
      </c>
      <c r="V35" s="118">
        <f>SUM(V30:V34)</f>
        <v>33726.206349206346</v>
      </c>
      <c r="W35" s="118">
        <f t="shared" si="18"/>
        <v>135958.80952380953</v>
      </c>
      <c r="X35" s="36"/>
      <c r="Y35" s="38">
        <f t="shared" si="19"/>
        <v>604842</v>
      </c>
    </row>
    <row r="36" spans="1:25" x14ac:dyDescent="0.2">
      <c r="A36" s="44"/>
      <c r="B36" s="44"/>
      <c r="C36" s="36"/>
      <c r="D36" s="58"/>
      <c r="F36" s="2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36"/>
    </row>
    <row r="37" spans="1:25" ht="13.5" x14ac:dyDescent="0.25">
      <c r="A37" s="59" t="s">
        <v>21</v>
      </c>
      <c r="B37" s="37"/>
      <c r="C37" s="36"/>
      <c r="D37" s="58"/>
      <c r="E37" s="57"/>
      <c r="F37" s="57"/>
      <c r="G37" s="57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36"/>
    </row>
    <row r="38" spans="1:25" x14ac:dyDescent="0.2">
      <c r="A38" s="37"/>
      <c r="B38" s="37" t="s">
        <v>22</v>
      </c>
      <c r="C38" s="36"/>
      <c r="D38" s="56">
        <v>1333000</v>
      </c>
      <c r="E38" s="57"/>
      <c r="F38" s="57"/>
      <c r="G38" s="57"/>
      <c r="H38" s="56">
        <v>130666.66666666667</v>
      </c>
      <c r="I38" s="56">
        <v>130666.66666666667</v>
      </c>
      <c r="J38" s="56">
        <v>130666.66666666667</v>
      </c>
      <c r="K38" s="58">
        <f t="shared" ref="K38:K43" si="20">SUM(H38:J38)</f>
        <v>392000</v>
      </c>
      <c r="L38" s="56">
        <v>130666.66666666667</v>
      </c>
      <c r="M38" s="56">
        <v>130666.66666666667</v>
      </c>
      <c r="N38" s="56">
        <v>130666.66666666667</v>
      </c>
      <c r="O38" s="58">
        <f t="shared" ref="O38:O43" si="21">SUM(L38:N38)</f>
        <v>392000</v>
      </c>
      <c r="P38" s="56">
        <v>130666.66666666667</v>
      </c>
      <c r="Q38" s="56">
        <v>130666.66666666667</v>
      </c>
      <c r="R38" s="56">
        <v>130666.66666666667</v>
      </c>
      <c r="S38" s="58">
        <f t="shared" ref="S38:S43" si="22">SUM(P38:R38)</f>
        <v>392000</v>
      </c>
      <c r="T38" s="56">
        <v>130666.66666666667</v>
      </c>
      <c r="U38" s="56">
        <v>130666.66666666667</v>
      </c>
      <c r="V38" s="56">
        <v>130666.66666666667</v>
      </c>
      <c r="W38" s="58">
        <f t="shared" ref="W38:W44" si="23">SUM(T38:V38)</f>
        <v>392000</v>
      </c>
      <c r="X38" s="36"/>
      <c r="Y38" s="38">
        <f t="shared" ref="Y38:Y44" si="24">SUM(K38,O38,S38,W38)</f>
        <v>1568000</v>
      </c>
    </row>
    <row r="39" spans="1:25" x14ac:dyDescent="0.2">
      <c r="A39" s="37"/>
      <c r="B39" s="37" t="s">
        <v>155</v>
      </c>
      <c r="C39" s="36"/>
      <c r="D39" s="98">
        <v>0</v>
      </c>
      <c r="E39" s="57"/>
      <c r="F39" s="57"/>
      <c r="G39" s="57"/>
      <c r="H39" s="98">
        <v>0</v>
      </c>
      <c r="I39" s="98">
        <v>0</v>
      </c>
      <c r="J39" s="98">
        <v>0</v>
      </c>
      <c r="K39" s="58">
        <f t="shared" si="20"/>
        <v>0</v>
      </c>
      <c r="L39" s="98">
        <v>0</v>
      </c>
      <c r="M39" s="98">
        <v>0</v>
      </c>
      <c r="N39" s="98">
        <v>0</v>
      </c>
      <c r="O39" s="58">
        <f t="shared" si="21"/>
        <v>0</v>
      </c>
      <c r="P39" s="98">
        <v>0</v>
      </c>
      <c r="Q39" s="98">
        <v>0</v>
      </c>
      <c r="R39" s="98">
        <v>0</v>
      </c>
      <c r="S39" s="58">
        <f t="shared" si="22"/>
        <v>0</v>
      </c>
      <c r="T39" s="98">
        <v>0</v>
      </c>
      <c r="U39" s="98">
        <v>0</v>
      </c>
      <c r="V39" s="98">
        <v>0</v>
      </c>
      <c r="W39" s="58">
        <f t="shared" si="23"/>
        <v>0</v>
      </c>
      <c r="X39" s="36"/>
      <c r="Y39" s="38">
        <f t="shared" si="24"/>
        <v>0</v>
      </c>
    </row>
    <row r="40" spans="1:25" x14ac:dyDescent="0.2">
      <c r="A40" s="37"/>
      <c r="B40" s="37" t="s">
        <v>156</v>
      </c>
      <c r="C40" s="36"/>
      <c r="D40" s="98">
        <v>0</v>
      </c>
      <c r="E40" s="57"/>
      <c r="F40" s="57"/>
      <c r="G40" s="57"/>
      <c r="H40" s="98">
        <v>0</v>
      </c>
      <c r="I40" s="98">
        <v>0</v>
      </c>
      <c r="J40" s="98">
        <v>0</v>
      </c>
      <c r="K40" s="58">
        <f t="shared" si="20"/>
        <v>0</v>
      </c>
      <c r="L40" s="98">
        <v>0</v>
      </c>
      <c r="M40" s="98">
        <v>0</v>
      </c>
      <c r="N40" s="98">
        <v>0</v>
      </c>
      <c r="O40" s="58">
        <f t="shared" si="21"/>
        <v>0</v>
      </c>
      <c r="P40" s="98">
        <v>0</v>
      </c>
      <c r="Q40" s="98">
        <v>0</v>
      </c>
      <c r="R40" s="98">
        <v>0</v>
      </c>
      <c r="S40" s="58">
        <f t="shared" si="22"/>
        <v>0</v>
      </c>
      <c r="T40" s="98">
        <v>0</v>
      </c>
      <c r="U40" s="98">
        <v>0</v>
      </c>
      <c r="V40" s="98">
        <v>0</v>
      </c>
      <c r="W40" s="58">
        <f t="shared" si="23"/>
        <v>0</v>
      </c>
      <c r="X40" s="36"/>
      <c r="Y40" s="38">
        <f t="shared" si="24"/>
        <v>0</v>
      </c>
    </row>
    <row r="41" spans="1:25" x14ac:dyDescent="0.2">
      <c r="A41" s="37"/>
      <c r="B41" s="37" t="s">
        <v>23</v>
      </c>
      <c r="C41" s="36"/>
      <c r="D41" s="56">
        <v>84000</v>
      </c>
      <c r="E41" s="57"/>
      <c r="F41" s="57"/>
      <c r="G41" s="57"/>
      <c r="H41" s="56">
        <v>8750</v>
      </c>
      <c r="I41" s="56">
        <v>8750</v>
      </c>
      <c r="J41" s="56">
        <v>8750</v>
      </c>
      <c r="K41" s="58">
        <f t="shared" si="20"/>
        <v>26250</v>
      </c>
      <c r="L41" s="56">
        <v>8750</v>
      </c>
      <c r="M41" s="56">
        <v>8750</v>
      </c>
      <c r="N41" s="56">
        <v>8750</v>
      </c>
      <c r="O41" s="58">
        <f t="shared" si="21"/>
        <v>26250</v>
      </c>
      <c r="P41" s="56">
        <v>8750</v>
      </c>
      <c r="Q41" s="56">
        <v>8750</v>
      </c>
      <c r="R41" s="56">
        <v>8750</v>
      </c>
      <c r="S41" s="58">
        <f t="shared" si="22"/>
        <v>26250</v>
      </c>
      <c r="T41" s="56">
        <v>8750</v>
      </c>
      <c r="U41" s="56">
        <v>8750</v>
      </c>
      <c r="V41" s="56">
        <v>8750</v>
      </c>
      <c r="W41" s="58">
        <f t="shared" si="23"/>
        <v>26250</v>
      </c>
      <c r="X41" s="36"/>
      <c r="Y41" s="38">
        <f t="shared" si="24"/>
        <v>105000</v>
      </c>
    </row>
    <row r="42" spans="1:25" x14ac:dyDescent="0.2">
      <c r="A42" s="37"/>
      <c r="B42" s="37" t="s">
        <v>24</v>
      </c>
      <c r="C42" s="36"/>
      <c r="D42" s="56">
        <v>140240</v>
      </c>
      <c r="E42" s="57"/>
      <c r="F42" s="57"/>
      <c r="G42" s="57"/>
      <c r="H42" s="56">
        <v>11686.666666666666</v>
      </c>
      <c r="I42" s="56">
        <v>11686.666666666666</v>
      </c>
      <c r="J42" s="56">
        <v>11686.666666666666</v>
      </c>
      <c r="K42" s="58">
        <f t="shared" si="20"/>
        <v>35060</v>
      </c>
      <c r="L42" s="56">
        <v>11686.666666666666</v>
      </c>
      <c r="M42" s="56">
        <v>11686.666666666666</v>
      </c>
      <c r="N42" s="56">
        <v>11686.666666666666</v>
      </c>
      <c r="O42" s="58">
        <f t="shared" si="21"/>
        <v>35060</v>
      </c>
      <c r="P42" s="56">
        <v>11686.666666666666</v>
      </c>
      <c r="Q42" s="56">
        <v>11686.666666666666</v>
      </c>
      <c r="R42" s="56">
        <v>11686.666666666666</v>
      </c>
      <c r="S42" s="58">
        <f t="shared" si="22"/>
        <v>35060</v>
      </c>
      <c r="T42" s="56">
        <v>11686.666666666666</v>
      </c>
      <c r="U42" s="56">
        <v>11686.666666666666</v>
      </c>
      <c r="V42" s="56">
        <v>11686.666666666666</v>
      </c>
      <c r="W42" s="58">
        <f t="shared" si="23"/>
        <v>35060</v>
      </c>
      <c r="X42" s="36"/>
      <c r="Y42" s="38">
        <f t="shared" si="24"/>
        <v>140240</v>
      </c>
    </row>
    <row r="43" spans="1:25" x14ac:dyDescent="0.2">
      <c r="A43" s="37"/>
      <c r="B43" s="37" t="s">
        <v>157</v>
      </c>
      <c r="C43" s="36"/>
      <c r="D43" s="56">
        <v>205800</v>
      </c>
      <c r="E43" s="57"/>
      <c r="F43" s="57"/>
      <c r="G43" s="57"/>
      <c r="H43" s="56">
        <v>14580</v>
      </c>
      <c r="I43" s="56">
        <v>14580</v>
      </c>
      <c r="J43" s="56">
        <v>11664</v>
      </c>
      <c r="K43" s="58">
        <f t="shared" si="20"/>
        <v>40824</v>
      </c>
      <c r="L43" s="56">
        <v>10206.000000000002</v>
      </c>
      <c r="M43" s="56">
        <v>11664</v>
      </c>
      <c r="N43" s="56">
        <v>13122</v>
      </c>
      <c r="O43" s="58">
        <f t="shared" si="21"/>
        <v>34992</v>
      </c>
      <c r="P43" s="56">
        <v>14580</v>
      </c>
      <c r="Q43" s="56">
        <v>14580</v>
      </c>
      <c r="R43" s="56">
        <v>11664</v>
      </c>
      <c r="S43" s="58">
        <f t="shared" si="22"/>
        <v>40824</v>
      </c>
      <c r="T43" s="56">
        <v>10206.000000000002</v>
      </c>
      <c r="U43" s="56">
        <v>10206.000000000002</v>
      </c>
      <c r="V43" s="56">
        <v>8748</v>
      </c>
      <c r="W43" s="58">
        <f t="shared" si="23"/>
        <v>29160.000000000004</v>
      </c>
      <c r="X43" s="36"/>
      <c r="Y43" s="39">
        <f t="shared" si="24"/>
        <v>145800</v>
      </c>
    </row>
    <row r="44" spans="1:25" x14ac:dyDescent="0.2">
      <c r="A44" s="37"/>
      <c r="B44" s="47" t="s">
        <v>25</v>
      </c>
      <c r="C44" s="36"/>
      <c r="D44" s="118">
        <f>SUM(D38:D43)</f>
        <v>1763040</v>
      </c>
      <c r="E44" s="49"/>
      <c r="F44" s="49"/>
      <c r="G44" s="49"/>
      <c r="H44" s="118">
        <f>SUM(H38:H43)</f>
        <v>165683.33333333334</v>
      </c>
      <c r="I44" s="118">
        <f>SUM(I38:I43)</f>
        <v>165683.33333333334</v>
      </c>
      <c r="J44" s="118">
        <f>SUM(J38:J43)</f>
        <v>162767.33333333334</v>
      </c>
      <c r="K44" s="118">
        <f>SUM(H44:J44)</f>
        <v>494134</v>
      </c>
      <c r="L44" s="118">
        <f>SUM(L38:L43)</f>
        <v>161309.33333333334</v>
      </c>
      <c r="M44" s="118">
        <f>SUM(M38:M43)</f>
        <v>162767.33333333334</v>
      </c>
      <c r="N44" s="118">
        <f>SUM(N38:N43)</f>
        <v>164225.33333333334</v>
      </c>
      <c r="O44" s="118">
        <f>SUM(L44:N44)</f>
        <v>488302</v>
      </c>
      <c r="P44" s="118">
        <f>SUM(P38:P43)</f>
        <v>165683.33333333334</v>
      </c>
      <c r="Q44" s="118">
        <f>SUM(Q38:Q43)</f>
        <v>165683.33333333334</v>
      </c>
      <c r="R44" s="118">
        <f>SUM(R38:R43)</f>
        <v>162767.33333333334</v>
      </c>
      <c r="S44" s="118">
        <f>SUM(P44:R44)</f>
        <v>494134</v>
      </c>
      <c r="T44" s="118">
        <f>SUM(T38:T43)</f>
        <v>161309.33333333334</v>
      </c>
      <c r="U44" s="118">
        <f>SUM(U38:U43)</f>
        <v>161309.33333333334</v>
      </c>
      <c r="V44" s="118">
        <f>SUM(V38:V43)</f>
        <v>159851.33333333334</v>
      </c>
      <c r="W44" s="118">
        <f t="shared" si="23"/>
        <v>482470</v>
      </c>
      <c r="X44" s="36"/>
      <c r="Y44" s="38">
        <f t="shared" si="24"/>
        <v>1959040</v>
      </c>
    </row>
    <row r="45" spans="1:25" x14ac:dyDescent="0.2">
      <c r="A45" s="37"/>
      <c r="B45" s="44"/>
      <c r="C45" s="36"/>
      <c r="D45" s="120"/>
      <c r="E45" s="52"/>
      <c r="F45" s="52"/>
      <c r="G45" s="52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36"/>
    </row>
    <row r="46" spans="1:25" ht="13.5" x14ac:dyDescent="0.25">
      <c r="A46" s="59" t="s">
        <v>159</v>
      </c>
      <c r="B46" s="37"/>
      <c r="C46" s="36"/>
      <c r="D46" s="58"/>
      <c r="F46" s="2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36"/>
    </row>
    <row r="47" spans="1:25" x14ac:dyDescent="0.2">
      <c r="A47" s="37"/>
      <c r="B47" s="37" t="s">
        <v>26</v>
      </c>
      <c r="C47" s="36"/>
      <c r="D47" s="56">
        <v>185100</v>
      </c>
      <c r="E47" s="57"/>
      <c r="F47" s="57"/>
      <c r="G47" s="57"/>
      <c r="H47" s="56">
        <v>7487.5</v>
      </c>
      <c r="I47" s="56">
        <v>7487.5</v>
      </c>
      <c r="J47" s="56">
        <v>7487.5</v>
      </c>
      <c r="K47" s="58">
        <f t="shared" ref="K47:K59" si="25">SUM(H47:J47)</f>
        <v>22462.5</v>
      </c>
      <c r="L47" s="56">
        <v>7487.5</v>
      </c>
      <c r="M47" s="56">
        <v>7487.5</v>
      </c>
      <c r="N47" s="56">
        <v>7487.5</v>
      </c>
      <c r="O47" s="58">
        <f t="shared" ref="O47:O59" si="26">SUM(L47:N47)</f>
        <v>22462.5</v>
      </c>
      <c r="P47" s="56">
        <v>7487.5</v>
      </c>
      <c r="Q47" s="56">
        <v>7487.5</v>
      </c>
      <c r="R47" s="56">
        <v>7487.5</v>
      </c>
      <c r="S47" s="58">
        <f t="shared" ref="S47:S59" si="27">SUM(P47:R47)</f>
        <v>22462.5</v>
      </c>
      <c r="T47" s="56">
        <v>7487.5</v>
      </c>
      <c r="U47" s="56">
        <v>7487.5</v>
      </c>
      <c r="V47" s="56">
        <v>7487.5</v>
      </c>
      <c r="W47" s="58">
        <f t="shared" ref="W47:W59" si="28">SUM(T47:V47)</f>
        <v>22462.5</v>
      </c>
      <c r="X47" s="36"/>
      <c r="Y47" s="38">
        <f t="shared" ref="Y47:Y59" si="29">SUM(K47,O47,S47,W47)</f>
        <v>89850</v>
      </c>
    </row>
    <row r="48" spans="1:25" x14ac:dyDescent="0.2">
      <c r="A48" s="37"/>
      <c r="B48" s="37" t="s">
        <v>27</v>
      </c>
      <c r="C48" s="36"/>
      <c r="D48" s="56">
        <v>30000</v>
      </c>
      <c r="E48" s="57"/>
      <c r="F48" s="57"/>
      <c r="G48" s="57"/>
      <c r="H48" s="56">
        <v>2500</v>
      </c>
      <c r="I48" s="56">
        <v>2500</v>
      </c>
      <c r="J48" s="56">
        <v>2500</v>
      </c>
      <c r="K48" s="58">
        <f t="shared" si="25"/>
        <v>7500</v>
      </c>
      <c r="L48" s="56">
        <v>2500</v>
      </c>
      <c r="M48" s="56">
        <v>2500</v>
      </c>
      <c r="N48" s="56">
        <v>2500</v>
      </c>
      <c r="O48" s="58">
        <f t="shared" si="26"/>
        <v>7500</v>
      </c>
      <c r="P48" s="56">
        <v>2500</v>
      </c>
      <c r="Q48" s="56">
        <v>2500</v>
      </c>
      <c r="R48" s="56">
        <v>2500</v>
      </c>
      <c r="S48" s="58">
        <f t="shared" si="27"/>
        <v>7500</v>
      </c>
      <c r="T48" s="56">
        <v>2500</v>
      </c>
      <c r="U48" s="56">
        <v>2500</v>
      </c>
      <c r="V48" s="56">
        <v>2500</v>
      </c>
      <c r="W48" s="58">
        <f t="shared" si="28"/>
        <v>7500</v>
      </c>
      <c r="X48" s="36"/>
      <c r="Y48" s="38">
        <f t="shared" si="29"/>
        <v>30000</v>
      </c>
    </row>
    <row r="49" spans="1:25" x14ac:dyDescent="0.2">
      <c r="A49" s="37"/>
      <c r="B49" s="37" t="s">
        <v>28</v>
      </c>
      <c r="C49" s="36"/>
      <c r="D49" s="56">
        <v>34800</v>
      </c>
      <c r="E49" s="57"/>
      <c r="F49" s="57"/>
      <c r="G49" s="57"/>
      <c r="H49" s="56">
        <v>2900</v>
      </c>
      <c r="I49" s="56">
        <v>2900</v>
      </c>
      <c r="J49" s="56">
        <v>2900</v>
      </c>
      <c r="K49" s="58">
        <f t="shared" si="25"/>
        <v>8700</v>
      </c>
      <c r="L49" s="56">
        <v>2900</v>
      </c>
      <c r="M49" s="56">
        <v>2900</v>
      </c>
      <c r="N49" s="56">
        <v>2900</v>
      </c>
      <c r="O49" s="58">
        <f t="shared" si="26"/>
        <v>8700</v>
      </c>
      <c r="P49" s="56">
        <v>2900</v>
      </c>
      <c r="Q49" s="56">
        <v>2900</v>
      </c>
      <c r="R49" s="56">
        <v>2900</v>
      </c>
      <c r="S49" s="58">
        <f t="shared" si="27"/>
        <v>8700</v>
      </c>
      <c r="T49" s="56">
        <v>2900</v>
      </c>
      <c r="U49" s="56">
        <v>2900</v>
      </c>
      <c r="V49" s="56">
        <v>2900</v>
      </c>
      <c r="W49" s="58">
        <f t="shared" si="28"/>
        <v>8700</v>
      </c>
      <c r="X49" s="36"/>
      <c r="Y49" s="38">
        <f t="shared" si="29"/>
        <v>34800</v>
      </c>
    </row>
    <row r="50" spans="1:25" x14ac:dyDescent="0.2">
      <c r="A50" s="37"/>
      <c r="B50" s="37" t="s">
        <v>29</v>
      </c>
      <c r="C50" s="36"/>
      <c r="D50" s="56">
        <v>136600</v>
      </c>
      <c r="E50" s="57"/>
      <c r="F50" s="57"/>
      <c r="G50" s="57"/>
      <c r="H50" s="56">
        <v>13783.333333333334</v>
      </c>
      <c r="I50" s="56">
        <v>13783.333333333334</v>
      </c>
      <c r="J50" s="56">
        <v>13783.333333333334</v>
      </c>
      <c r="K50" s="58">
        <f t="shared" si="25"/>
        <v>41350</v>
      </c>
      <c r="L50" s="56">
        <v>13783.333333333334</v>
      </c>
      <c r="M50" s="56">
        <v>13783.333333333334</v>
      </c>
      <c r="N50" s="56">
        <v>13783.333333333334</v>
      </c>
      <c r="O50" s="58">
        <f t="shared" si="26"/>
        <v>41350</v>
      </c>
      <c r="P50" s="56">
        <v>13783.333333333334</v>
      </c>
      <c r="Q50" s="56">
        <v>13783.333333333334</v>
      </c>
      <c r="R50" s="56">
        <v>13783.333333333334</v>
      </c>
      <c r="S50" s="58">
        <f t="shared" si="27"/>
        <v>41350</v>
      </c>
      <c r="T50" s="56">
        <v>13783.333333333334</v>
      </c>
      <c r="U50" s="56">
        <v>13783.333333333334</v>
      </c>
      <c r="V50" s="56">
        <v>13783.333333333334</v>
      </c>
      <c r="W50" s="58">
        <f t="shared" si="28"/>
        <v>41350</v>
      </c>
      <c r="X50" s="58"/>
      <c r="Y50" s="38">
        <f t="shared" si="29"/>
        <v>165400</v>
      </c>
    </row>
    <row r="51" spans="1:25" x14ac:dyDescent="0.2">
      <c r="A51" s="37"/>
      <c r="B51" s="37" t="s">
        <v>30</v>
      </c>
      <c r="C51" s="36"/>
      <c r="D51" s="98">
        <v>25000</v>
      </c>
      <c r="E51" s="57"/>
      <c r="F51" s="57"/>
      <c r="G51" s="57"/>
      <c r="H51" s="98">
        <v>2083.3333333333335</v>
      </c>
      <c r="I51" s="98">
        <v>2083.3333333333335</v>
      </c>
      <c r="J51" s="98">
        <v>2083.3333333333335</v>
      </c>
      <c r="K51" s="58">
        <f t="shared" si="25"/>
        <v>6250</v>
      </c>
      <c r="L51" s="98">
        <v>2083.3333333333335</v>
      </c>
      <c r="M51" s="98">
        <v>2083.3333333333335</v>
      </c>
      <c r="N51" s="98">
        <v>2083.3333333333335</v>
      </c>
      <c r="O51" s="58">
        <f t="shared" si="26"/>
        <v>6250</v>
      </c>
      <c r="P51" s="98">
        <v>2083.3333333333335</v>
      </c>
      <c r="Q51" s="98">
        <v>2083.3333333333335</v>
      </c>
      <c r="R51" s="98">
        <v>2083.3333333333335</v>
      </c>
      <c r="S51" s="58">
        <f t="shared" si="27"/>
        <v>6250</v>
      </c>
      <c r="T51" s="98">
        <v>2083.3333333333335</v>
      </c>
      <c r="U51" s="98">
        <v>2083.3333333333335</v>
      </c>
      <c r="V51" s="98">
        <v>2083.3333333333335</v>
      </c>
      <c r="W51" s="58">
        <f t="shared" ref="W51:X56" si="30">SUM(T51:V51)</f>
        <v>6250</v>
      </c>
      <c r="X51" s="58"/>
      <c r="Y51" s="38">
        <f t="shared" si="29"/>
        <v>25000</v>
      </c>
    </row>
    <row r="52" spans="1:25" x14ac:dyDescent="0.2">
      <c r="A52" s="37"/>
      <c r="B52" s="37" t="s">
        <v>31</v>
      </c>
      <c r="C52" s="36"/>
      <c r="D52" s="98">
        <v>914539.06666666653</v>
      </c>
      <c r="E52" s="57"/>
      <c r="F52" s="57"/>
      <c r="G52" s="57"/>
      <c r="H52" s="98">
        <v>0</v>
      </c>
      <c r="I52" s="98">
        <v>111056.47301587301</v>
      </c>
      <c r="J52" s="98">
        <v>111056.47301587301</v>
      </c>
      <c r="K52" s="58">
        <f t="shared" si="25"/>
        <v>222112.94603174602</v>
      </c>
      <c r="L52" s="98">
        <v>111056.47301587301</v>
      </c>
      <c r="M52" s="98">
        <v>111056.47301587301</v>
      </c>
      <c r="N52" s="98">
        <v>111056.47301587301</v>
      </c>
      <c r="O52" s="58">
        <f t="shared" si="26"/>
        <v>333169.41904761904</v>
      </c>
      <c r="P52" s="98">
        <v>111056.47301587301</v>
      </c>
      <c r="Q52" s="98">
        <v>111056.47301587301</v>
      </c>
      <c r="R52" s="98">
        <v>111056.47301587301</v>
      </c>
      <c r="S52" s="58">
        <f t="shared" si="27"/>
        <v>333169.41904761904</v>
      </c>
      <c r="T52" s="98">
        <v>111056.47301587301</v>
      </c>
      <c r="U52" s="98">
        <v>111056.47301587301</v>
      </c>
      <c r="V52" s="98">
        <v>55528.236507936504</v>
      </c>
      <c r="W52" s="58">
        <f t="shared" si="30"/>
        <v>277641.18253968254</v>
      </c>
      <c r="X52" s="58"/>
      <c r="Y52" s="38">
        <f t="shared" si="29"/>
        <v>1166092.9666666668</v>
      </c>
    </row>
    <row r="53" spans="1:25" x14ac:dyDescent="0.2">
      <c r="A53" s="37"/>
      <c r="B53" s="37" t="s">
        <v>160</v>
      </c>
      <c r="C53" s="36"/>
      <c r="D53" s="98">
        <v>49500</v>
      </c>
      <c r="E53" s="57"/>
      <c r="F53" s="57"/>
      <c r="G53" s="57"/>
      <c r="H53" s="98">
        <v>0</v>
      </c>
      <c r="I53" s="98">
        <v>25000</v>
      </c>
      <c r="J53" s="98">
        <v>1700</v>
      </c>
      <c r="K53" s="58">
        <f t="shared" si="25"/>
        <v>26700</v>
      </c>
      <c r="L53" s="98">
        <v>1700</v>
      </c>
      <c r="M53" s="98">
        <v>1700</v>
      </c>
      <c r="N53" s="98">
        <v>1700</v>
      </c>
      <c r="O53" s="58">
        <f t="shared" si="26"/>
        <v>5100</v>
      </c>
      <c r="P53" s="98">
        <v>1700</v>
      </c>
      <c r="Q53" s="98">
        <v>1700</v>
      </c>
      <c r="R53" s="98">
        <v>1700</v>
      </c>
      <c r="S53" s="58">
        <f t="shared" si="27"/>
        <v>5100</v>
      </c>
      <c r="T53" s="98">
        <v>1700</v>
      </c>
      <c r="U53" s="98">
        <v>1700</v>
      </c>
      <c r="V53" s="98">
        <v>1700</v>
      </c>
      <c r="W53" s="58">
        <f t="shared" si="30"/>
        <v>5100</v>
      </c>
      <c r="X53" s="58"/>
      <c r="Y53" s="38">
        <f t="shared" si="29"/>
        <v>42000</v>
      </c>
    </row>
    <row r="54" spans="1:25" x14ac:dyDescent="0.2">
      <c r="A54" s="37"/>
      <c r="B54" s="37" t="s">
        <v>161</v>
      </c>
      <c r="C54" s="36"/>
      <c r="D54" s="98">
        <v>115857.7274376</v>
      </c>
      <c r="E54" s="57"/>
      <c r="F54" s="57"/>
      <c r="G54" s="57"/>
      <c r="H54" s="98">
        <v>0</v>
      </c>
      <c r="I54" s="98">
        <v>77295.664100000009</v>
      </c>
      <c r="J54" s="98">
        <v>0</v>
      </c>
      <c r="K54" s="58">
        <f t="shared" si="25"/>
        <v>77295.664100000009</v>
      </c>
      <c r="L54" s="98">
        <v>77295.664100000009</v>
      </c>
      <c r="M54" s="98">
        <v>0</v>
      </c>
      <c r="N54" s="98">
        <v>0</v>
      </c>
      <c r="O54" s="58">
        <f t="shared" si="26"/>
        <v>77295.664100000009</v>
      </c>
      <c r="P54" s="98">
        <v>0</v>
      </c>
      <c r="Q54" s="98">
        <v>0</v>
      </c>
      <c r="R54" s="98">
        <v>0</v>
      </c>
      <c r="S54" s="58">
        <f t="shared" si="27"/>
        <v>0</v>
      </c>
      <c r="T54" s="98">
        <v>0</v>
      </c>
      <c r="U54" s="98">
        <v>0</v>
      </c>
      <c r="V54" s="98">
        <v>0</v>
      </c>
      <c r="W54" s="58">
        <f t="shared" si="30"/>
        <v>0</v>
      </c>
      <c r="X54" s="58"/>
      <c r="Y54" s="38">
        <f t="shared" si="29"/>
        <v>154591.32820000002</v>
      </c>
    </row>
    <row r="55" spans="1:25" x14ac:dyDescent="0.2">
      <c r="A55" s="37"/>
      <c r="B55" s="37" t="s">
        <v>33</v>
      </c>
      <c r="C55" s="36"/>
      <c r="D55" s="98">
        <v>969849.57774800016</v>
      </c>
      <c r="E55" s="57"/>
      <c r="F55" s="57"/>
      <c r="G55" s="57"/>
      <c r="H55" s="98">
        <v>155617.18699999998</v>
      </c>
      <c r="I55" s="98">
        <v>155617.18699999998</v>
      </c>
      <c r="J55" s="98">
        <v>155617.18699999998</v>
      </c>
      <c r="K55" s="58">
        <f t="shared" si="25"/>
        <v>466851.56099999993</v>
      </c>
      <c r="L55" s="98">
        <v>155617.18699999998</v>
      </c>
      <c r="M55" s="98">
        <v>155617.18699999998</v>
      </c>
      <c r="N55" s="98">
        <v>155617.18699999998</v>
      </c>
      <c r="O55" s="58">
        <f t="shared" si="26"/>
        <v>466851.56099999993</v>
      </c>
      <c r="P55" s="98">
        <v>155617.18699999998</v>
      </c>
      <c r="Q55" s="98">
        <v>155617.18699999998</v>
      </c>
      <c r="R55" s="98">
        <v>155617.18699999998</v>
      </c>
      <c r="S55" s="58">
        <f t="shared" si="27"/>
        <v>466851.56099999993</v>
      </c>
      <c r="T55" s="98">
        <v>155617.18699999998</v>
      </c>
      <c r="U55" s="98">
        <v>155617.18699999998</v>
      </c>
      <c r="V55" s="98">
        <v>155617.18699999998</v>
      </c>
      <c r="W55" s="58">
        <f t="shared" si="30"/>
        <v>466851.56099999993</v>
      </c>
      <c r="X55" s="58"/>
      <c r="Y55" s="38">
        <f t="shared" si="29"/>
        <v>1867406.2439999997</v>
      </c>
    </row>
    <row r="56" spans="1:25" x14ac:dyDescent="0.2">
      <c r="A56" s="37"/>
      <c r="B56" s="37" t="s">
        <v>162</v>
      </c>
      <c r="C56" s="36"/>
      <c r="D56" s="98">
        <v>0</v>
      </c>
      <c r="E56" s="57"/>
      <c r="F56" s="57"/>
      <c r="G56" s="57"/>
      <c r="H56" s="98">
        <v>3333.3333333333335</v>
      </c>
      <c r="I56" s="98">
        <v>3333.3333333333335</v>
      </c>
      <c r="J56" s="98">
        <v>3333.3333333333335</v>
      </c>
      <c r="K56" s="58">
        <f t="shared" si="25"/>
        <v>10000</v>
      </c>
      <c r="L56" s="98">
        <v>3333.3333333333335</v>
      </c>
      <c r="M56" s="98">
        <v>3333.3333333333335</v>
      </c>
      <c r="N56" s="98">
        <v>3333.3333333333335</v>
      </c>
      <c r="O56" s="58">
        <f t="shared" si="26"/>
        <v>10000</v>
      </c>
      <c r="P56" s="98">
        <v>3333.3333333333335</v>
      </c>
      <c r="Q56" s="98">
        <v>3333.3333333333335</v>
      </c>
      <c r="R56" s="98">
        <v>3333.3333333333335</v>
      </c>
      <c r="S56" s="58">
        <f t="shared" si="27"/>
        <v>10000</v>
      </c>
      <c r="T56" s="98">
        <v>3333.3333333333335</v>
      </c>
      <c r="U56" s="98">
        <v>3333.3333333333335</v>
      </c>
      <c r="V56" s="98">
        <v>3333.3333333333335</v>
      </c>
      <c r="W56" s="58">
        <f t="shared" si="30"/>
        <v>10000</v>
      </c>
      <c r="X56" s="58"/>
      <c r="Y56" s="38">
        <f t="shared" si="29"/>
        <v>40000</v>
      </c>
    </row>
    <row r="57" spans="1:25" x14ac:dyDescent="0.2">
      <c r="A57" s="37"/>
      <c r="B57" s="37" t="s">
        <v>163</v>
      </c>
      <c r="C57" s="36"/>
      <c r="D57" s="56">
        <v>156000</v>
      </c>
      <c r="E57" s="57"/>
      <c r="F57" s="57"/>
      <c r="G57" s="57"/>
      <c r="H57" s="56">
        <v>41014</v>
      </c>
      <c r="I57" s="56">
        <v>41014</v>
      </c>
      <c r="J57" s="56">
        <v>41014</v>
      </c>
      <c r="K57" s="58">
        <f t="shared" si="25"/>
        <v>123042</v>
      </c>
      <c r="L57" s="56">
        <v>41014</v>
      </c>
      <c r="M57" s="56">
        <v>41014</v>
      </c>
      <c r="N57" s="56">
        <v>41014</v>
      </c>
      <c r="O57" s="58">
        <f t="shared" si="26"/>
        <v>123042</v>
      </c>
      <c r="P57" s="56">
        <v>41014</v>
      </c>
      <c r="Q57" s="56">
        <v>41014</v>
      </c>
      <c r="R57" s="56">
        <v>41014</v>
      </c>
      <c r="S57" s="58">
        <f t="shared" si="27"/>
        <v>123042</v>
      </c>
      <c r="T57" s="56">
        <v>41014</v>
      </c>
      <c r="U57" s="56">
        <v>41014</v>
      </c>
      <c r="V57" s="56">
        <v>41014</v>
      </c>
      <c r="W57" s="58">
        <f t="shared" si="28"/>
        <v>123042</v>
      </c>
      <c r="X57" s="36"/>
      <c r="Y57" s="38">
        <f t="shared" si="29"/>
        <v>492168</v>
      </c>
    </row>
    <row r="58" spans="1:25" x14ac:dyDescent="0.2">
      <c r="A58" s="37"/>
      <c r="B58" s="37" t="s">
        <v>34</v>
      </c>
      <c r="C58" s="36"/>
      <c r="D58" s="56">
        <v>110000</v>
      </c>
      <c r="E58" s="57"/>
      <c r="F58" s="57"/>
      <c r="G58" s="57"/>
      <c r="H58" s="56">
        <v>12416.666666666666</v>
      </c>
      <c r="I58" s="56">
        <v>12416.666666666666</v>
      </c>
      <c r="J58" s="56">
        <v>12416.666666666666</v>
      </c>
      <c r="K58" s="58">
        <f t="shared" si="25"/>
        <v>37250</v>
      </c>
      <c r="L58" s="56">
        <v>12416.666666666666</v>
      </c>
      <c r="M58" s="56">
        <v>12416.666666666666</v>
      </c>
      <c r="N58" s="56">
        <v>12416.666666666666</v>
      </c>
      <c r="O58" s="58">
        <f t="shared" si="26"/>
        <v>37250</v>
      </c>
      <c r="P58" s="56">
        <v>12416.666666666666</v>
      </c>
      <c r="Q58" s="56">
        <v>12416.666666666666</v>
      </c>
      <c r="R58" s="56">
        <v>12416.666666666666</v>
      </c>
      <c r="S58" s="58">
        <f t="shared" si="27"/>
        <v>37250</v>
      </c>
      <c r="T58" s="56">
        <v>12416.666666666666</v>
      </c>
      <c r="U58" s="56">
        <v>12416.666666666666</v>
      </c>
      <c r="V58" s="56">
        <v>12416.666666666666</v>
      </c>
      <c r="W58" s="58">
        <f t="shared" si="28"/>
        <v>37250</v>
      </c>
      <c r="X58" s="36"/>
      <c r="Y58" s="39">
        <f t="shared" si="29"/>
        <v>149000</v>
      </c>
    </row>
    <row r="59" spans="1:25" x14ac:dyDescent="0.2">
      <c r="A59" s="37"/>
      <c r="B59" s="47" t="s">
        <v>35</v>
      </c>
      <c r="C59" s="36"/>
      <c r="D59" s="118">
        <f>SUM(D47:D58)</f>
        <v>2727246.3718522666</v>
      </c>
      <c r="E59" s="49"/>
      <c r="F59" s="49"/>
      <c r="G59" s="49"/>
      <c r="H59" s="118">
        <f>SUM(H47:H58)</f>
        <v>241135.35366666663</v>
      </c>
      <c r="I59" s="118">
        <f>SUM(I47:I58)</f>
        <v>454487.49078253965</v>
      </c>
      <c r="J59" s="118">
        <f>SUM(J47:J58)</f>
        <v>353891.82668253966</v>
      </c>
      <c r="K59" s="118">
        <f t="shared" si="25"/>
        <v>1049514.6711317459</v>
      </c>
      <c r="L59" s="118">
        <f>SUM(L47:L58)</f>
        <v>431187.49078253965</v>
      </c>
      <c r="M59" s="118">
        <f>SUM(M47:M58)</f>
        <v>353891.82668253966</v>
      </c>
      <c r="N59" s="118">
        <f>SUM(N47:N58)</f>
        <v>353891.82668253966</v>
      </c>
      <c r="O59" s="118">
        <f t="shared" si="26"/>
        <v>1138971.1441476189</v>
      </c>
      <c r="P59" s="118">
        <f>SUM(P47:P58)</f>
        <v>353891.82668253966</v>
      </c>
      <c r="Q59" s="118">
        <f>SUM(Q47:Q58)</f>
        <v>353891.82668253966</v>
      </c>
      <c r="R59" s="118">
        <f>SUM(R47:R58)</f>
        <v>353891.82668253966</v>
      </c>
      <c r="S59" s="118">
        <f t="shared" si="27"/>
        <v>1061675.480047619</v>
      </c>
      <c r="T59" s="118">
        <f>SUM(T47:T58)</f>
        <v>353891.82668253966</v>
      </c>
      <c r="U59" s="118">
        <f>SUM(U47:U58)</f>
        <v>353891.82668253966</v>
      </c>
      <c r="V59" s="118">
        <f>SUM(V47:V58)</f>
        <v>298363.59017460322</v>
      </c>
      <c r="W59" s="118">
        <f t="shared" si="28"/>
        <v>1006147.2435396826</v>
      </c>
      <c r="X59" s="36"/>
      <c r="Y59" s="38">
        <f t="shared" si="29"/>
        <v>4256308.5388666661</v>
      </c>
    </row>
    <row r="60" spans="1:25" x14ac:dyDescent="0.2">
      <c r="A60" s="37"/>
      <c r="B60" s="44"/>
      <c r="C60" s="36"/>
      <c r="D60" s="120"/>
      <c r="E60" s="52"/>
      <c r="F60" s="52"/>
      <c r="G60" s="52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36"/>
    </row>
    <row r="61" spans="1:25" x14ac:dyDescent="0.2">
      <c r="A61" s="37"/>
      <c r="B61" s="47" t="s">
        <v>164</v>
      </c>
      <c r="C61" s="36"/>
      <c r="D61" s="118">
        <f>D59+D44+D35+D27</f>
        <v>12222919.635366935</v>
      </c>
      <c r="E61" s="49"/>
      <c r="F61" s="49"/>
      <c r="G61" s="49"/>
      <c r="H61" s="118">
        <f t="shared" ref="H61:W61" si="31">H59+H44+H35+H27</f>
        <v>591421.50487411418</v>
      </c>
      <c r="I61" s="118">
        <f t="shared" si="31"/>
        <v>1490922.8410998289</v>
      </c>
      <c r="J61" s="118">
        <f t="shared" si="31"/>
        <v>1345036.1769998292</v>
      </c>
      <c r="K61" s="118">
        <f t="shared" si="31"/>
        <v>3427380.5229737726</v>
      </c>
      <c r="L61" s="118">
        <f t="shared" si="31"/>
        <v>1417084.9522109402</v>
      </c>
      <c r="M61" s="118">
        <f t="shared" si="31"/>
        <v>1341247.2881109403</v>
      </c>
      <c r="N61" s="118">
        <f t="shared" si="31"/>
        <v>1342705.2881109403</v>
      </c>
      <c r="O61" s="118">
        <f t="shared" si="31"/>
        <v>4101037.5284328205</v>
      </c>
      <c r="P61" s="118">
        <f t="shared" si="31"/>
        <v>1344163.2881109403</v>
      </c>
      <c r="Q61" s="118">
        <f t="shared" si="31"/>
        <v>1344163.2881109403</v>
      </c>
      <c r="R61" s="118">
        <f t="shared" si="31"/>
        <v>1341247.2881109403</v>
      </c>
      <c r="S61" s="118">
        <f t="shared" si="31"/>
        <v>4029573.8643328208</v>
      </c>
      <c r="T61" s="118">
        <f t="shared" si="31"/>
        <v>1339789.2881109403</v>
      </c>
      <c r="U61" s="118">
        <f t="shared" si="31"/>
        <v>1339789.2881109403</v>
      </c>
      <c r="V61" s="118">
        <f t="shared" si="31"/>
        <v>903301.2755613724</v>
      </c>
      <c r="W61" s="127">
        <f t="shared" si="31"/>
        <v>3582879.8517832533</v>
      </c>
      <c r="X61" s="36"/>
      <c r="Y61" s="39">
        <f>SUM(K61,O61,S61,W61)</f>
        <v>15140871.767522667</v>
      </c>
    </row>
    <row r="62" spans="1:25" ht="12.75" customHeight="1" x14ac:dyDescent="0.2">
      <c r="A62" s="50" t="s">
        <v>165</v>
      </c>
      <c r="B62" s="47"/>
      <c r="C62" s="36"/>
      <c r="D62" s="118">
        <f>D16-D61</f>
        <v>650161.19103306904</v>
      </c>
      <c r="E62" s="49"/>
      <c r="F62" s="49"/>
      <c r="G62" s="49"/>
      <c r="H62" s="118">
        <f t="shared" ref="H62:W62" si="32">H16-H61</f>
        <v>-111757.30487411417</v>
      </c>
      <c r="I62" s="118">
        <f t="shared" si="32"/>
        <v>-128574.92205220996</v>
      </c>
      <c r="J62" s="118">
        <f t="shared" si="32"/>
        <v>170720.29704778967</v>
      </c>
      <c r="K62" s="118">
        <f t="shared" si="32"/>
        <v>-69611.929878534749</v>
      </c>
      <c r="L62" s="118">
        <f t="shared" si="32"/>
        <v>-54737.033163321204</v>
      </c>
      <c r="M62" s="118">
        <f t="shared" si="32"/>
        <v>21100.630936678732</v>
      </c>
      <c r="N62" s="118">
        <f t="shared" si="32"/>
        <v>173051.18593667867</v>
      </c>
      <c r="O62" s="118">
        <f t="shared" si="32"/>
        <v>139414.78371003596</v>
      </c>
      <c r="P62" s="118">
        <f t="shared" si="32"/>
        <v>18184.630936678732</v>
      </c>
      <c r="Q62" s="118">
        <f t="shared" si="32"/>
        <v>18184.630936678732</v>
      </c>
      <c r="R62" s="118">
        <f t="shared" si="32"/>
        <v>174509.18593667867</v>
      </c>
      <c r="S62" s="118">
        <f t="shared" si="32"/>
        <v>210878.44781003566</v>
      </c>
      <c r="T62" s="118">
        <f t="shared" si="32"/>
        <v>22558.630936678732</v>
      </c>
      <c r="U62" s="118">
        <f t="shared" si="32"/>
        <v>22558.630936678732</v>
      </c>
      <c r="V62" s="118">
        <f t="shared" si="32"/>
        <v>-7537.5110375629738</v>
      </c>
      <c r="W62" s="118">
        <f t="shared" si="32"/>
        <v>37579.750835794024</v>
      </c>
      <c r="X62" s="36"/>
      <c r="Y62" s="38">
        <f t="shared" ref="Y62" si="33">SUM(K62,O62,S62,W62)</f>
        <v>318261.0524773309</v>
      </c>
    </row>
    <row r="63" spans="1:25" ht="12.75" customHeight="1" x14ac:dyDescent="0.2">
      <c r="A63" s="50"/>
      <c r="B63" s="44"/>
      <c r="C63" s="36"/>
      <c r="D63" s="121"/>
      <c r="E63" s="49"/>
      <c r="F63" s="49"/>
      <c r="G63" s="49"/>
      <c r="H63" s="121"/>
      <c r="I63" s="121"/>
      <c r="J63" s="121"/>
      <c r="K63" s="120"/>
      <c r="L63" s="121"/>
      <c r="M63" s="121"/>
      <c r="N63" s="121"/>
      <c r="O63" s="120"/>
      <c r="P63" s="121"/>
      <c r="Q63" s="121"/>
      <c r="R63" s="121"/>
      <c r="S63" s="120"/>
      <c r="T63" s="121"/>
      <c r="U63" s="121"/>
      <c r="V63" s="121"/>
      <c r="W63" s="120"/>
      <c r="X63" s="36"/>
    </row>
    <row r="64" spans="1:25" x14ac:dyDescent="0.2">
      <c r="A64" s="50" t="s">
        <v>36</v>
      </c>
      <c r="B64" s="47"/>
      <c r="C64" s="36"/>
      <c r="D64" s="118">
        <f>D62</f>
        <v>650161.19103306904</v>
      </c>
      <c r="E64" s="93"/>
      <c r="F64" s="93"/>
      <c r="G64" s="93"/>
      <c r="H64" s="118">
        <f>H62</f>
        <v>-111757.30487411417</v>
      </c>
      <c r="I64" s="118">
        <f t="shared" ref="I64:W64" si="34">I62</f>
        <v>-128574.92205220996</v>
      </c>
      <c r="J64" s="118">
        <f t="shared" si="34"/>
        <v>170720.29704778967</v>
      </c>
      <c r="K64" s="118">
        <f t="shared" si="34"/>
        <v>-69611.929878534749</v>
      </c>
      <c r="L64" s="118">
        <f t="shared" si="34"/>
        <v>-54737.033163321204</v>
      </c>
      <c r="M64" s="118">
        <f t="shared" si="34"/>
        <v>21100.630936678732</v>
      </c>
      <c r="N64" s="118">
        <f t="shared" si="34"/>
        <v>173051.18593667867</v>
      </c>
      <c r="O64" s="118">
        <f t="shared" si="34"/>
        <v>139414.78371003596</v>
      </c>
      <c r="P64" s="118">
        <f t="shared" si="34"/>
        <v>18184.630936678732</v>
      </c>
      <c r="Q64" s="118">
        <f t="shared" si="34"/>
        <v>18184.630936678732</v>
      </c>
      <c r="R64" s="118">
        <f t="shared" si="34"/>
        <v>174509.18593667867</v>
      </c>
      <c r="S64" s="118">
        <f t="shared" si="34"/>
        <v>210878.44781003566</v>
      </c>
      <c r="T64" s="118">
        <f t="shared" si="34"/>
        <v>22558.630936678732</v>
      </c>
      <c r="U64" s="118">
        <f t="shared" si="34"/>
        <v>22558.630936678732</v>
      </c>
      <c r="V64" s="118">
        <f t="shared" si="34"/>
        <v>-7537.5110375629738</v>
      </c>
      <c r="W64" s="118">
        <f t="shared" si="34"/>
        <v>37579.750835794024</v>
      </c>
      <c r="X64" s="94"/>
      <c r="Y64" s="128">
        <f>SUM(K64,O64,S64,W64)</f>
        <v>318261.0524773309</v>
      </c>
    </row>
  </sheetData>
  <pageMargins left="0.75" right="0.35" top="0.5" bottom="0.5" header="0.5" footer="0.5"/>
  <pageSetup scale="36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C70"/>
  <sheetViews>
    <sheetView showGridLines="0" topLeftCell="B37" workbookViewId="0">
      <selection activeCell="Y64" sqref="Y64"/>
    </sheetView>
  </sheetViews>
  <sheetFormatPr defaultColWidth="9.140625" defaultRowHeight="12.75" customHeight="1" x14ac:dyDescent="0.2"/>
  <cols>
    <col min="1" max="1" width="1.85546875" style="34" customWidth="1"/>
    <col min="2" max="2" width="44.28515625" style="34" bestFit="1" customWidth="1"/>
    <col min="3" max="3" width="2.85546875" style="34" customWidth="1"/>
    <col min="4" max="4" width="10.7109375" style="34" customWidth="1"/>
    <col min="5" max="5" width="2.85546875" style="2" customWidth="1"/>
    <col min="6" max="8" width="10.7109375" style="34" hidden="1" customWidth="1"/>
    <col min="9" max="9" width="10.7109375" style="34" customWidth="1"/>
    <col min="10" max="12" width="10.7109375" style="34" hidden="1" customWidth="1"/>
    <col min="13" max="13" width="10.7109375" style="34" customWidth="1"/>
    <col min="14" max="16" width="10.7109375" style="34" hidden="1" customWidth="1"/>
    <col min="17" max="17" width="10.7109375" style="34" customWidth="1"/>
    <col min="18" max="20" width="10.7109375" style="34" hidden="1" customWidth="1"/>
    <col min="21" max="21" width="10.7109375" style="34" customWidth="1"/>
    <col min="22" max="22" width="2.7109375" style="34" customWidth="1"/>
    <col min="23" max="23" width="9.7109375" style="34" bestFit="1" customWidth="1"/>
    <col min="24" max="24" width="11" style="34" bestFit="1" customWidth="1"/>
    <col min="25" max="25" width="11.5703125" style="34" bestFit="1" customWidth="1"/>
    <col min="26" max="26" width="1.85546875" style="34" customWidth="1"/>
    <col min="27" max="16384" width="9.140625" style="34"/>
  </cols>
  <sheetData>
    <row r="1" spans="1:29" ht="12.75" customHeight="1" x14ac:dyDescent="0.2">
      <c r="A1" s="53" t="str">
        <f>'Cover Sheet'!A2</f>
        <v>The Children's Guild DC Campus</v>
      </c>
    </row>
    <row r="2" spans="1:29" x14ac:dyDescent="0.2">
      <c r="A2" s="34" t="str">
        <f>'Cover Sheet'!A8&amp;" "&amp;'Cover Sheet'!$A$9&amp;" Financials"</f>
        <v>FY19 All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43"/>
      <c r="X2" s="2"/>
      <c r="Y2" s="65"/>
    </row>
    <row r="3" spans="1:29" x14ac:dyDescent="0.2">
      <c r="A3" s="36"/>
      <c r="B3" s="37"/>
      <c r="C3" s="36"/>
      <c r="D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6"/>
      <c r="W3" s="37"/>
      <c r="X3" s="36"/>
      <c r="Y3" s="37"/>
    </row>
    <row r="4" spans="1:29" x14ac:dyDescent="0.2">
      <c r="A4" s="2"/>
      <c r="B4" s="2"/>
      <c r="C4" s="36"/>
      <c r="D4" s="40" t="s">
        <v>148</v>
      </c>
      <c r="E4" s="41"/>
      <c r="F4" s="40" t="s">
        <v>136</v>
      </c>
      <c r="G4" s="40" t="s">
        <v>137</v>
      </c>
      <c r="H4" s="40" t="s">
        <v>138</v>
      </c>
      <c r="I4" s="40" t="s">
        <v>82</v>
      </c>
      <c r="J4" s="40" t="s">
        <v>139</v>
      </c>
      <c r="K4" s="40" t="s">
        <v>140</v>
      </c>
      <c r="L4" s="40" t="s">
        <v>141</v>
      </c>
      <c r="M4" s="40" t="s">
        <v>83</v>
      </c>
      <c r="N4" s="40" t="s">
        <v>142</v>
      </c>
      <c r="O4" s="40" t="s">
        <v>143</v>
      </c>
      <c r="P4" s="40" t="s">
        <v>144</v>
      </c>
      <c r="Q4" s="40" t="s">
        <v>84</v>
      </c>
      <c r="R4" s="40" t="s">
        <v>145</v>
      </c>
      <c r="S4" s="40" t="s">
        <v>146</v>
      </c>
      <c r="T4" s="40" t="s">
        <v>147</v>
      </c>
      <c r="U4" s="40" t="s">
        <v>85</v>
      </c>
      <c r="V4" s="36"/>
      <c r="W4" s="66"/>
      <c r="X4" s="67" t="s">
        <v>0</v>
      </c>
      <c r="Y4" s="66"/>
      <c r="AA4" s="53" t="s">
        <v>150</v>
      </c>
    </row>
    <row r="5" spans="1:29" ht="15.75" x14ac:dyDescent="0.2">
      <c r="B5" s="2"/>
      <c r="C5" s="36"/>
      <c r="D5" s="42" t="s">
        <v>37</v>
      </c>
      <c r="E5" s="43"/>
      <c r="F5" s="42" t="s">
        <v>37</v>
      </c>
      <c r="G5" s="42" t="s">
        <v>37</v>
      </c>
      <c r="H5" s="42" t="s">
        <v>37</v>
      </c>
      <c r="I5" s="42" t="s">
        <v>37</v>
      </c>
      <c r="J5" s="42" t="s">
        <v>37</v>
      </c>
      <c r="K5" s="42" t="s">
        <v>37</v>
      </c>
      <c r="L5" s="42" t="s">
        <v>37</v>
      </c>
      <c r="M5" s="42" t="s">
        <v>37</v>
      </c>
      <c r="N5" s="42" t="s">
        <v>37</v>
      </c>
      <c r="O5" s="42" t="s">
        <v>37</v>
      </c>
      <c r="P5" s="42" t="s">
        <v>37</v>
      </c>
      <c r="Q5" s="42" t="s">
        <v>37</v>
      </c>
      <c r="R5" s="42" t="s">
        <v>37</v>
      </c>
      <c r="S5" s="42" t="s">
        <v>37</v>
      </c>
      <c r="T5" s="42" t="s">
        <v>37</v>
      </c>
      <c r="U5" s="42" t="s">
        <v>37</v>
      </c>
      <c r="V5" s="36"/>
      <c r="W5" s="42" t="s">
        <v>1</v>
      </c>
      <c r="X5" s="42" t="s">
        <v>2</v>
      </c>
      <c r="Y5" s="42" t="s">
        <v>3</v>
      </c>
      <c r="AA5" s="34" t="s">
        <v>151</v>
      </c>
      <c r="AC5" s="105" t="s">
        <v>172</v>
      </c>
    </row>
    <row r="6" spans="1:29" x14ac:dyDescent="0.2">
      <c r="A6" s="44" t="s">
        <v>4</v>
      </c>
      <c r="B6" s="2"/>
      <c r="C6" s="36"/>
      <c r="V6" s="36"/>
      <c r="W6" s="43"/>
      <c r="X6" s="43"/>
      <c r="Y6" s="43"/>
    </row>
    <row r="7" spans="1:29" x14ac:dyDescent="0.2">
      <c r="A7" s="37"/>
      <c r="B7" s="37" t="s">
        <v>152</v>
      </c>
      <c r="C7" s="36"/>
      <c r="D7" s="45"/>
      <c r="E7" s="46"/>
      <c r="F7" s="45"/>
      <c r="G7" s="45"/>
      <c r="H7" s="45"/>
      <c r="I7" s="46">
        <f>SUM(F7:H7)</f>
        <v>0</v>
      </c>
      <c r="J7" s="45"/>
      <c r="K7" s="45"/>
      <c r="L7" s="45"/>
      <c r="M7" s="46">
        <f>SUM(J7:L7)</f>
        <v>0</v>
      </c>
      <c r="N7" s="45"/>
      <c r="O7" s="45"/>
      <c r="P7" s="45"/>
      <c r="Q7" s="46">
        <f>SUM(N7:P7)</f>
        <v>0</v>
      </c>
      <c r="R7" s="45"/>
      <c r="S7" s="45"/>
      <c r="T7" s="45"/>
      <c r="U7" s="46">
        <f>SUM(R7:T7)</f>
        <v>0</v>
      </c>
      <c r="V7" s="36"/>
      <c r="W7" s="46">
        <f>SUM(I7,M7,Q7,U7)</f>
        <v>0</v>
      </c>
      <c r="X7" s="46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12667957</v>
      </c>
      <c r="Y7" s="58">
        <f>W7-X7</f>
        <v>-12667957</v>
      </c>
      <c r="AA7" s="46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3619416.2857142854</v>
      </c>
    </row>
    <row r="8" spans="1:29" x14ac:dyDescent="0.2">
      <c r="A8" s="37"/>
      <c r="B8" s="37" t="s">
        <v>153</v>
      </c>
      <c r="C8" s="36"/>
      <c r="D8" s="99"/>
      <c r="E8" s="46"/>
      <c r="F8" s="99"/>
      <c r="G8" s="99"/>
      <c r="H8" s="99"/>
      <c r="I8" s="46">
        <f>SUM(F8:H8)</f>
        <v>0</v>
      </c>
      <c r="J8" s="99"/>
      <c r="K8" s="99"/>
      <c r="L8" s="99"/>
      <c r="M8" s="46">
        <f>SUM(J8:L8)</f>
        <v>0</v>
      </c>
      <c r="N8" s="99"/>
      <c r="O8" s="99"/>
      <c r="P8" s="99"/>
      <c r="Q8" s="46">
        <f>SUM(N8:P8)</f>
        <v>0</v>
      </c>
      <c r="R8" s="99"/>
      <c r="S8" s="99"/>
      <c r="T8" s="99"/>
      <c r="U8" s="46">
        <f>SUM(R8:T8)</f>
        <v>0</v>
      </c>
      <c r="V8" s="36"/>
      <c r="W8" s="46">
        <f>SUM(I8,M8,Q8,U8)</f>
        <v>0</v>
      </c>
      <c r="X8" s="46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357301.7</v>
      </c>
      <c r="Y8" s="58">
        <f>W8-X8</f>
        <v>-357301.7</v>
      </c>
      <c r="AA8" s="46"/>
    </row>
    <row r="9" spans="1:29" x14ac:dyDescent="0.2">
      <c r="A9" s="37"/>
      <c r="B9" s="37" t="s">
        <v>5</v>
      </c>
      <c r="C9" s="36"/>
      <c r="D9" s="45"/>
      <c r="E9" s="46"/>
      <c r="F9" s="45"/>
      <c r="G9" s="45"/>
      <c r="H9" s="45"/>
      <c r="I9" s="46">
        <f t="shared" ref="I9:I16" si="0">SUM(F9:H9)</f>
        <v>0</v>
      </c>
      <c r="J9" s="45"/>
      <c r="K9" s="45"/>
      <c r="L9" s="45"/>
      <c r="M9" s="46">
        <f t="shared" ref="M9:M16" si="1">SUM(J9:L9)</f>
        <v>0</v>
      </c>
      <c r="N9" s="45"/>
      <c r="O9" s="45"/>
      <c r="P9" s="45"/>
      <c r="Q9" s="46">
        <f t="shared" ref="Q9:Q16" si="2">SUM(N9:P9)</f>
        <v>0</v>
      </c>
      <c r="R9" s="45"/>
      <c r="S9" s="45"/>
      <c r="T9" s="45"/>
      <c r="U9" s="46">
        <f t="shared" ref="U9:U16" si="3">SUM(R9:T9)</f>
        <v>0</v>
      </c>
      <c r="V9" s="36"/>
      <c r="W9" s="46">
        <f t="shared" ref="W9:W15" si="4">SUM(I9,M9,Q9,U9)</f>
        <v>0</v>
      </c>
      <c r="X9" s="58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1468350</v>
      </c>
      <c r="Y9" s="58">
        <f t="shared" ref="Y9:Y16" si="5">W9-X9</f>
        <v>-1468350</v>
      </c>
    </row>
    <row r="10" spans="1:29" x14ac:dyDescent="0.2">
      <c r="A10" s="37"/>
      <c r="B10" s="37" t="s">
        <v>166</v>
      </c>
      <c r="C10" s="36"/>
      <c r="D10" s="45"/>
      <c r="E10" s="46"/>
      <c r="F10" s="45"/>
      <c r="G10" s="45"/>
      <c r="H10" s="45"/>
      <c r="I10" s="46">
        <f t="shared" si="0"/>
        <v>0</v>
      </c>
      <c r="J10" s="45"/>
      <c r="K10" s="45"/>
      <c r="L10" s="45"/>
      <c r="M10" s="46">
        <f t="shared" si="1"/>
        <v>0</v>
      </c>
      <c r="N10" s="45"/>
      <c r="O10" s="45"/>
      <c r="P10" s="45"/>
      <c r="Q10" s="46">
        <f t="shared" si="2"/>
        <v>0</v>
      </c>
      <c r="R10" s="45"/>
      <c r="S10" s="45"/>
      <c r="T10" s="45"/>
      <c r="U10" s="46">
        <f t="shared" si="3"/>
        <v>0</v>
      </c>
      <c r="V10" s="36"/>
      <c r="W10" s="46">
        <f t="shared" si="4"/>
        <v>0</v>
      </c>
      <c r="X10" s="58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613634.22</v>
      </c>
      <c r="Y10" s="58">
        <f t="shared" si="5"/>
        <v>-613634.22</v>
      </c>
      <c r="AC10" s="53" t="s">
        <v>175</v>
      </c>
    </row>
    <row r="11" spans="1:29" x14ac:dyDescent="0.2">
      <c r="A11" s="37"/>
      <c r="B11" s="37" t="s">
        <v>6</v>
      </c>
      <c r="C11" s="36"/>
      <c r="D11" s="45"/>
      <c r="E11" s="46"/>
      <c r="F11" s="45"/>
      <c r="G11" s="45"/>
      <c r="H11" s="45"/>
      <c r="I11" s="46">
        <f t="shared" si="0"/>
        <v>0</v>
      </c>
      <c r="J11" s="45"/>
      <c r="K11" s="45"/>
      <c r="L11" s="45"/>
      <c r="M11" s="46">
        <f t="shared" si="1"/>
        <v>0</v>
      </c>
      <c r="N11" s="45"/>
      <c r="O11" s="45"/>
      <c r="P11" s="45"/>
      <c r="Q11" s="46">
        <f t="shared" si="2"/>
        <v>0</v>
      </c>
      <c r="R11" s="45"/>
      <c r="S11" s="45"/>
      <c r="T11" s="45"/>
      <c r="U11" s="46">
        <f t="shared" si="3"/>
        <v>0</v>
      </c>
      <c r="V11" s="36"/>
      <c r="W11" s="46">
        <f t="shared" si="4"/>
        <v>0</v>
      </c>
      <c r="X11" s="58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351889.9</v>
      </c>
      <c r="Y11" s="58">
        <f t="shared" si="5"/>
        <v>-351889.9</v>
      </c>
      <c r="AC11" s="53" t="s">
        <v>176</v>
      </c>
    </row>
    <row r="12" spans="1:29" x14ac:dyDescent="0.2">
      <c r="A12" s="37"/>
      <c r="B12" s="37" t="s">
        <v>7</v>
      </c>
      <c r="C12" s="36"/>
      <c r="D12" s="45"/>
      <c r="E12" s="46"/>
      <c r="F12" s="45"/>
      <c r="G12" s="45"/>
      <c r="H12" s="45"/>
      <c r="I12" s="46">
        <f t="shared" si="0"/>
        <v>0</v>
      </c>
      <c r="J12" s="45"/>
      <c r="K12" s="45"/>
      <c r="L12" s="45"/>
      <c r="M12" s="46">
        <f t="shared" si="1"/>
        <v>0</v>
      </c>
      <c r="N12" s="45"/>
      <c r="O12" s="45"/>
      <c r="P12" s="45"/>
      <c r="Q12" s="46">
        <f t="shared" si="2"/>
        <v>0</v>
      </c>
      <c r="R12" s="45"/>
      <c r="S12" s="45"/>
      <c r="T12" s="45"/>
      <c r="U12" s="46">
        <f t="shared" si="3"/>
        <v>0</v>
      </c>
      <c r="V12" s="36"/>
      <c r="W12" s="46">
        <f t="shared" si="4"/>
        <v>0</v>
      </c>
      <c r="X12" s="58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0</v>
      </c>
      <c r="Y12" s="58">
        <f t="shared" si="5"/>
        <v>0</v>
      </c>
    </row>
    <row r="13" spans="1:29" x14ac:dyDescent="0.2">
      <c r="A13" s="37"/>
      <c r="B13" s="37" t="s">
        <v>8</v>
      </c>
      <c r="C13" s="36"/>
      <c r="D13" s="45"/>
      <c r="E13" s="46"/>
      <c r="F13" s="45"/>
      <c r="G13" s="45"/>
      <c r="H13" s="45"/>
      <c r="I13" s="46">
        <f t="shared" si="0"/>
        <v>0</v>
      </c>
      <c r="J13" s="45"/>
      <c r="K13" s="45"/>
      <c r="L13" s="45"/>
      <c r="M13" s="46">
        <f t="shared" si="1"/>
        <v>0</v>
      </c>
      <c r="N13" s="45"/>
      <c r="O13" s="45"/>
      <c r="P13" s="45"/>
      <c r="Q13" s="46">
        <f t="shared" si="2"/>
        <v>0</v>
      </c>
      <c r="R13" s="45"/>
      <c r="S13" s="45"/>
      <c r="T13" s="45"/>
      <c r="U13" s="46">
        <f t="shared" si="3"/>
        <v>0</v>
      </c>
      <c r="V13" s="36"/>
      <c r="W13" s="46">
        <f t="shared" si="4"/>
        <v>0</v>
      </c>
      <c r="X13" s="58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0</v>
      </c>
      <c r="Y13" s="58">
        <f t="shared" si="5"/>
        <v>0</v>
      </c>
    </row>
    <row r="14" spans="1:29" x14ac:dyDescent="0.2">
      <c r="A14" s="37"/>
      <c r="B14" s="37" t="s">
        <v>154</v>
      </c>
      <c r="C14" s="36"/>
      <c r="D14" s="99"/>
      <c r="E14" s="46"/>
      <c r="F14" s="99"/>
      <c r="G14" s="99"/>
      <c r="H14" s="99"/>
      <c r="I14" s="46">
        <f t="shared" si="0"/>
        <v>0</v>
      </c>
      <c r="J14" s="99"/>
      <c r="K14" s="99"/>
      <c r="L14" s="99"/>
      <c r="M14" s="46">
        <f t="shared" si="1"/>
        <v>0</v>
      </c>
      <c r="N14" s="99"/>
      <c r="O14" s="99"/>
      <c r="P14" s="99"/>
      <c r="Q14" s="46">
        <f t="shared" si="2"/>
        <v>0</v>
      </c>
      <c r="R14" s="99"/>
      <c r="S14" s="99"/>
      <c r="T14" s="99"/>
      <c r="U14" s="46">
        <f t="shared" si="3"/>
        <v>0</v>
      </c>
      <c r="V14" s="36"/>
      <c r="W14" s="46">
        <f t="shared" si="4"/>
        <v>0</v>
      </c>
      <c r="X14" s="58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58">
        <f t="shared" si="5"/>
        <v>0</v>
      </c>
    </row>
    <row r="15" spans="1:29" x14ac:dyDescent="0.2">
      <c r="A15" s="37"/>
      <c r="B15" s="37" t="s">
        <v>9</v>
      </c>
      <c r="C15" s="36"/>
      <c r="D15" s="45"/>
      <c r="E15" s="46"/>
      <c r="F15" s="45"/>
      <c r="G15" s="45"/>
      <c r="H15" s="45"/>
      <c r="I15" s="46">
        <f t="shared" si="0"/>
        <v>0</v>
      </c>
      <c r="J15" s="45"/>
      <c r="K15" s="45"/>
      <c r="L15" s="45"/>
      <c r="M15" s="46">
        <f t="shared" si="1"/>
        <v>0</v>
      </c>
      <c r="N15" s="45"/>
      <c r="O15" s="45"/>
      <c r="P15" s="45"/>
      <c r="Q15" s="46">
        <f t="shared" si="2"/>
        <v>0</v>
      </c>
      <c r="R15" s="45"/>
      <c r="S15" s="45"/>
      <c r="T15" s="45"/>
      <c r="U15" s="46">
        <f t="shared" si="3"/>
        <v>0</v>
      </c>
      <c r="V15" s="36"/>
      <c r="W15" s="46">
        <f t="shared" si="4"/>
        <v>0</v>
      </c>
      <c r="X15" s="58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0</v>
      </c>
      <c r="Y15" s="58">
        <f t="shared" si="5"/>
        <v>0</v>
      </c>
    </row>
    <row r="16" spans="1:29" x14ac:dyDescent="0.2">
      <c r="A16" s="37"/>
      <c r="B16" s="47" t="s">
        <v>10</v>
      </c>
      <c r="C16" s="36"/>
      <c r="D16" s="48">
        <f>SUM(D7:D15)</f>
        <v>0</v>
      </c>
      <c r="E16" s="49"/>
      <c r="F16" s="48">
        <f>SUM(F7:F15)</f>
        <v>0</v>
      </c>
      <c r="G16" s="48">
        <f>SUM(G7:G15)</f>
        <v>0</v>
      </c>
      <c r="H16" s="48">
        <f>SUM(H7:H15)</f>
        <v>0</v>
      </c>
      <c r="I16" s="48">
        <f t="shared" si="0"/>
        <v>0</v>
      </c>
      <c r="J16" s="48">
        <f>SUM(J7:J15)</f>
        <v>0</v>
      </c>
      <c r="K16" s="48">
        <f>SUM(K7:K15)</f>
        <v>0</v>
      </c>
      <c r="L16" s="48">
        <f>SUM(L7:L15)</f>
        <v>0</v>
      </c>
      <c r="M16" s="48">
        <f t="shared" si="1"/>
        <v>0</v>
      </c>
      <c r="N16" s="48">
        <f>SUM(N7:N15)</f>
        <v>0</v>
      </c>
      <c r="O16" s="48">
        <f>SUM(O7:O15)</f>
        <v>0</v>
      </c>
      <c r="P16" s="48">
        <f>SUM(P7:P15)</f>
        <v>0</v>
      </c>
      <c r="Q16" s="48">
        <f t="shared" si="2"/>
        <v>0</v>
      </c>
      <c r="R16" s="48">
        <f>SUM(R7:R15)</f>
        <v>0</v>
      </c>
      <c r="S16" s="48">
        <f>SUM(S7:S15)</f>
        <v>0</v>
      </c>
      <c r="T16" s="48">
        <f>SUM(T7:T15)</f>
        <v>0</v>
      </c>
      <c r="U16" s="48">
        <f t="shared" si="3"/>
        <v>0</v>
      </c>
      <c r="V16" s="36"/>
      <c r="W16" s="48">
        <f>SUM(W7:W15)</f>
        <v>0</v>
      </c>
      <c r="X16" s="48">
        <f>SUM(X7:X15)</f>
        <v>15459132.82</v>
      </c>
      <c r="Y16" s="48">
        <f t="shared" si="5"/>
        <v>-15459132.82</v>
      </c>
    </row>
    <row r="17" spans="1:25" x14ac:dyDescent="0.2">
      <c r="A17" s="37"/>
      <c r="B17" s="50"/>
      <c r="C17" s="36"/>
      <c r="D17" s="51"/>
      <c r="E17" s="52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36"/>
      <c r="W17" s="51"/>
      <c r="X17" s="51"/>
      <c r="Y17" s="51"/>
    </row>
    <row r="18" spans="1:25" x14ac:dyDescent="0.2">
      <c r="A18" s="53" t="s">
        <v>158</v>
      </c>
      <c r="B18" s="2"/>
      <c r="C18" s="36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36"/>
      <c r="W18" s="54"/>
      <c r="X18" s="54"/>
      <c r="Y18" s="54"/>
    </row>
    <row r="19" spans="1:25" ht="13.5" x14ac:dyDescent="0.25">
      <c r="A19" s="55" t="s">
        <v>11</v>
      </c>
      <c r="B19" s="2"/>
      <c r="C19" s="36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6"/>
      <c r="W19" s="2"/>
      <c r="X19" s="2"/>
      <c r="Y19" s="2"/>
    </row>
    <row r="20" spans="1:25" x14ac:dyDescent="0.2">
      <c r="A20" s="37"/>
      <c r="B20" s="2" t="s">
        <v>12</v>
      </c>
      <c r="C20" s="36"/>
      <c r="D20" s="56"/>
      <c r="E20" s="57"/>
      <c r="F20" s="56"/>
      <c r="G20" s="56"/>
      <c r="H20" s="56"/>
      <c r="I20" s="58">
        <f t="shared" ref="I20:I27" si="6">SUM(F20:H20)</f>
        <v>0</v>
      </c>
      <c r="J20" s="56"/>
      <c r="K20" s="56"/>
      <c r="L20" s="56"/>
      <c r="M20" s="58">
        <f t="shared" ref="M20:M27" si="7">SUM(J20:L20)</f>
        <v>0</v>
      </c>
      <c r="N20" s="56"/>
      <c r="O20" s="56"/>
      <c r="P20" s="56"/>
      <c r="Q20" s="58">
        <f t="shared" ref="Q20:Q27" si="8">SUM(N20:P20)</f>
        <v>0</v>
      </c>
      <c r="R20" s="56"/>
      <c r="S20" s="56"/>
      <c r="T20" s="56"/>
      <c r="U20" s="58">
        <f t="shared" ref="U20:U27" si="9">SUM(R20:T20)</f>
        <v>0</v>
      </c>
      <c r="V20" s="36"/>
      <c r="W20" s="46">
        <f t="shared" ref="W20:W26" si="10">SUM(I20,M20,Q20,U20)</f>
        <v>0</v>
      </c>
      <c r="X20" s="58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202367.83679999999</v>
      </c>
      <c r="Y20" s="58">
        <f>X20-W20</f>
        <v>202367.83679999999</v>
      </c>
    </row>
    <row r="21" spans="1:25" x14ac:dyDescent="0.2">
      <c r="A21" s="37"/>
      <c r="B21" s="2" t="s">
        <v>13</v>
      </c>
      <c r="C21" s="36"/>
      <c r="D21" s="56"/>
      <c r="E21" s="57"/>
      <c r="F21" s="56"/>
      <c r="G21" s="56"/>
      <c r="H21" s="56"/>
      <c r="I21" s="58">
        <f t="shared" si="6"/>
        <v>0</v>
      </c>
      <c r="J21" s="56"/>
      <c r="K21" s="56"/>
      <c r="L21" s="56"/>
      <c r="M21" s="58">
        <f t="shared" si="7"/>
        <v>0</v>
      </c>
      <c r="N21" s="56"/>
      <c r="O21" s="56"/>
      <c r="P21" s="56"/>
      <c r="Q21" s="58">
        <f t="shared" si="8"/>
        <v>0</v>
      </c>
      <c r="R21" s="56"/>
      <c r="S21" s="56"/>
      <c r="T21" s="56"/>
      <c r="U21" s="58">
        <f t="shared" si="9"/>
        <v>0</v>
      </c>
      <c r="V21" s="36"/>
      <c r="W21" s="46">
        <f t="shared" si="10"/>
        <v>0</v>
      </c>
      <c r="X21" s="58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1196297.6368000002</v>
      </c>
      <c r="Y21" s="58">
        <f t="shared" ref="Y21:Y26" si="11">X21-W21</f>
        <v>1196297.6368000002</v>
      </c>
    </row>
    <row r="22" spans="1:25" x14ac:dyDescent="0.2">
      <c r="A22" s="37"/>
      <c r="B22" s="2" t="s">
        <v>14</v>
      </c>
      <c r="C22" s="36"/>
      <c r="D22" s="56"/>
      <c r="E22" s="57"/>
      <c r="F22" s="56"/>
      <c r="G22" s="56"/>
      <c r="H22" s="56"/>
      <c r="I22" s="58">
        <f t="shared" si="6"/>
        <v>0</v>
      </c>
      <c r="J22" s="56"/>
      <c r="K22" s="56"/>
      <c r="L22" s="56"/>
      <c r="M22" s="58">
        <f t="shared" si="7"/>
        <v>0</v>
      </c>
      <c r="N22" s="56"/>
      <c r="O22" s="56"/>
      <c r="P22" s="56"/>
      <c r="Q22" s="58">
        <f t="shared" si="8"/>
        <v>0</v>
      </c>
      <c r="R22" s="56"/>
      <c r="S22" s="56"/>
      <c r="T22" s="56"/>
      <c r="U22" s="58">
        <f t="shared" si="9"/>
        <v>0</v>
      </c>
      <c r="V22" s="36"/>
      <c r="W22" s="46">
        <f t="shared" si="10"/>
        <v>0</v>
      </c>
      <c r="X22" s="58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1469679.9007999999</v>
      </c>
      <c r="Y22" s="58">
        <f t="shared" si="11"/>
        <v>1469679.9007999999</v>
      </c>
    </row>
    <row r="23" spans="1:25" x14ac:dyDescent="0.2">
      <c r="A23" s="37"/>
      <c r="B23" s="2" t="s">
        <v>15</v>
      </c>
      <c r="C23" s="36"/>
      <c r="D23" s="56"/>
      <c r="E23" s="57"/>
      <c r="F23" s="56"/>
      <c r="G23" s="56"/>
      <c r="H23" s="56"/>
      <c r="I23" s="58">
        <f t="shared" si="6"/>
        <v>0</v>
      </c>
      <c r="J23" s="56"/>
      <c r="K23" s="56"/>
      <c r="L23" s="56"/>
      <c r="M23" s="58">
        <f t="shared" si="7"/>
        <v>0</v>
      </c>
      <c r="N23" s="56"/>
      <c r="O23" s="56"/>
      <c r="P23" s="56"/>
      <c r="Q23" s="58">
        <f t="shared" si="8"/>
        <v>0</v>
      </c>
      <c r="R23" s="56"/>
      <c r="S23" s="56"/>
      <c r="T23" s="56"/>
      <c r="U23" s="58">
        <f t="shared" si="9"/>
        <v>0</v>
      </c>
      <c r="V23" s="36"/>
      <c r="W23" s="46">
        <f t="shared" si="10"/>
        <v>0</v>
      </c>
      <c r="X23" s="58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2916347.1263999986</v>
      </c>
      <c r="Y23" s="58">
        <f t="shared" si="11"/>
        <v>2916347.1263999986</v>
      </c>
    </row>
    <row r="24" spans="1:25" x14ac:dyDescent="0.2">
      <c r="A24" s="37"/>
      <c r="B24" s="2" t="s">
        <v>16</v>
      </c>
      <c r="C24" s="36"/>
      <c r="D24" s="56"/>
      <c r="E24" s="57"/>
      <c r="F24" s="56"/>
      <c r="G24" s="56"/>
      <c r="H24" s="56"/>
      <c r="I24" s="58">
        <f t="shared" si="6"/>
        <v>0</v>
      </c>
      <c r="J24" s="56"/>
      <c r="K24" s="56"/>
      <c r="L24" s="56"/>
      <c r="M24" s="58">
        <f t="shared" si="7"/>
        <v>0</v>
      </c>
      <c r="N24" s="56"/>
      <c r="O24" s="56"/>
      <c r="P24" s="56"/>
      <c r="Q24" s="58">
        <f t="shared" si="8"/>
        <v>0</v>
      </c>
      <c r="R24" s="56"/>
      <c r="S24" s="56"/>
      <c r="T24" s="56"/>
      <c r="U24" s="58">
        <f t="shared" si="9"/>
        <v>0</v>
      </c>
      <c r="V24" s="36"/>
      <c r="W24" s="46">
        <f t="shared" si="10"/>
        <v>0</v>
      </c>
      <c r="X24" s="58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290880.74400000001</v>
      </c>
      <c r="Y24" s="58">
        <f t="shared" si="11"/>
        <v>290880.74400000001</v>
      </c>
    </row>
    <row r="25" spans="1:25" x14ac:dyDescent="0.2">
      <c r="A25" s="37"/>
      <c r="B25" s="2" t="s">
        <v>167</v>
      </c>
      <c r="C25" s="36"/>
      <c r="D25" s="56"/>
      <c r="E25" s="57"/>
      <c r="F25" s="56"/>
      <c r="G25" s="56"/>
      <c r="H25" s="56"/>
      <c r="I25" s="58">
        <f t="shared" si="6"/>
        <v>0</v>
      </c>
      <c r="J25" s="56"/>
      <c r="K25" s="56"/>
      <c r="L25" s="56"/>
      <c r="M25" s="58">
        <f t="shared" si="7"/>
        <v>0</v>
      </c>
      <c r="N25" s="56"/>
      <c r="O25" s="56"/>
      <c r="P25" s="56"/>
      <c r="Q25" s="58">
        <f t="shared" si="8"/>
        <v>0</v>
      </c>
      <c r="R25" s="56"/>
      <c r="S25" s="56"/>
      <c r="T25" s="56"/>
      <c r="U25" s="58">
        <f t="shared" si="9"/>
        <v>0</v>
      </c>
      <c r="V25" s="36"/>
      <c r="W25" s="46">
        <f t="shared" si="10"/>
        <v>0</v>
      </c>
      <c r="X25" s="58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869083.5</v>
      </c>
      <c r="Y25" s="58">
        <f t="shared" si="11"/>
        <v>869083.5</v>
      </c>
    </row>
    <row r="26" spans="1:25" x14ac:dyDescent="0.2">
      <c r="A26" s="37"/>
      <c r="B26" s="100" t="s">
        <v>168</v>
      </c>
      <c r="C26" s="36"/>
      <c r="D26" s="56"/>
      <c r="E26" s="57"/>
      <c r="F26" s="56"/>
      <c r="G26" s="56"/>
      <c r="H26" s="56"/>
      <c r="I26" s="101">
        <f t="shared" si="6"/>
        <v>0</v>
      </c>
      <c r="J26" s="98"/>
      <c r="K26" s="98"/>
      <c r="L26" s="98"/>
      <c r="M26" s="102">
        <f t="shared" si="7"/>
        <v>0</v>
      </c>
      <c r="N26" s="98"/>
      <c r="O26" s="98"/>
      <c r="P26" s="98"/>
      <c r="Q26" s="102">
        <f t="shared" si="8"/>
        <v>0</v>
      </c>
      <c r="R26" s="98"/>
      <c r="S26" s="98"/>
      <c r="T26" s="98"/>
      <c r="U26" s="102">
        <f t="shared" si="9"/>
        <v>0</v>
      </c>
      <c r="V26" s="103"/>
      <c r="W26" s="104">
        <f t="shared" si="10"/>
        <v>0</v>
      </c>
      <c r="X26" s="102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1376024.4838560016</v>
      </c>
      <c r="Y26" s="102">
        <f t="shared" si="11"/>
        <v>1376024.4838560016</v>
      </c>
    </row>
    <row r="27" spans="1:25" x14ac:dyDescent="0.2">
      <c r="A27" s="2"/>
      <c r="B27" s="47" t="s">
        <v>17</v>
      </c>
      <c r="C27" s="36"/>
      <c r="D27" s="48">
        <f>SUM(D20:D26)</f>
        <v>0</v>
      </c>
      <c r="E27" s="49"/>
      <c r="F27" s="48">
        <f>SUM(F20:F26)</f>
        <v>0</v>
      </c>
      <c r="G27" s="48">
        <f>SUM(G20:G26)</f>
        <v>0</v>
      </c>
      <c r="H27" s="48">
        <f>SUM(H20:H26)</f>
        <v>0</v>
      </c>
      <c r="I27" s="48">
        <f t="shared" si="6"/>
        <v>0</v>
      </c>
      <c r="J27" s="48">
        <f>SUM(J20:J26)</f>
        <v>0</v>
      </c>
      <c r="K27" s="48">
        <f>SUM(K20:K26)</f>
        <v>0</v>
      </c>
      <c r="L27" s="48">
        <f>SUM(L20:L26)</f>
        <v>0</v>
      </c>
      <c r="M27" s="48">
        <f t="shared" si="7"/>
        <v>0</v>
      </c>
      <c r="N27" s="48">
        <f>SUM(N20:N26)</f>
        <v>0</v>
      </c>
      <c r="O27" s="48">
        <f>SUM(O20:O26)</f>
        <v>0</v>
      </c>
      <c r="P27" s="48">
        <f>SUM(P20:P26)</f>
        <v>0</v>
      </c>
      <c r="Q27" s="48">
        <f t="shared" si="8"/>
        <v>0</v>
      </c>
      <c r="R27" s="48">
        <f>SUM(R20:R26)</f>
        <v>0</v>
      </c>
      <c r="S27" s="48">
        <f>SUM(S20:S26)</f>
        <v>0</v>
      </c>
      <c r="T27" s="48">
        <f>SUM(T20:T26)</f>
        <v>0</v>
      </c>
      <c r="U27" s="48">
        <f t="shared" si="9"/>
        <v>0</v>
      </c>
      <c r="V27" s="36"/>
      <c r="W27" s="48">
        <f>SUM(W20:W26)</f>
        <v>0</v>
      </c>
      <c r="X27" s="48">
        <f>SUM(X20:X26)</f>
        <v>8320681.2286560005</v>
      </c>
      <c r="Y27" s="48">
        <f>X27-W27</f>
        <v>8320681.2286560005</v>
      </c>
    </row>
    <row r="28" spans="1:25" x14ac:dyDescent="0.2">
      <c r="A28" s="2"/>
      <c r="C28" s="36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36"/>
      <c r="W28" s="52"/>
      <c r="X28" s="52"/>
      <c r="Y28" s="52"/>
    </row>
    <row r="29" spans="1:25" ht="13.5" x14ac:dyDescent="0.25">
      <c r="A29" s="55" t="s">
        <v>18</v>
      </c>
      <c r="B29" s="2"/>
      <c r="C29" s="36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6"/>
      <c r="W29" s="2"/>
      <c r="X29" s="2"/>
      <c r="Y29" s="2"/>
    </row>
    <row r="30" spans="1:25" x14ac:dyDescent="0.2">
      <c r="A30" s="37"/>
      <c r="B30" s="2" t="s">
        <v>169</v>
      </c>
      <c r="C30" s="36"/>
      <c r="D30" s="56"/>
      <c r="E30" s="57"/>
      <c r="F30" s="56"/>
      <c r="G30" s="56"/>
      <c r="H30" s="56"/>
      <c r="I30" s="58">
        <f t="shared" ref="I30:I35" si="12">SUM(F30:H30)</f>
        <v>0</v>
      </c>
      <c r="J30" s="56"/>
      <c r="K30" s="56"/>
      <c r="L30" s="56"/>
      <c r="M30" s="58">
        <f t="shared" ref="M30:M35" si="13">SUM(J30:L30)</f>
        <v>0</v>
      </c>
      <c r="N30" s="56"/>
      <c r="O30" s="56"/>
      <c r="P30" s="56"/>
      <c r="Q30" s="58">
        <f t="shared" ref="Q30:Q35" si="14">SUM(N30:P30)</f>
        <v>0</v>
      </c>
      <c r="R30" s="56"/>
      <c r="S30" s="56"/>
      <c r="T30" s="56"/>
      <c r="U30" s="58">
        <f t="shared" ref="U30:U35" si="15">SUM(R30:T30)</f>
        <v>0</v>
      </c>
      <c r="V30" s="36"/>
      <c r="W30" s="46">
        <f t="shared" ref="W30:W34" si="16">SUM(I30,M30,Q30,U30)</f>
        <v>0</v>
      </c>
      <c r="X30" s="58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205900.00000000003</v>
      </c>
      <c r="Y30" s="58">
        <f t="shared" ref="Y30:Y34" si="17">X30-W30</f>
        <v>205900.00000000003</v>
      </c>
    </row>
    <row r="31" spans="1:25" x14ac:dyDescent="0.2">
      <c r="A31" s="37"/>
      <c r="B31" s="2" t="s">
        <v>170</v>
      </c>
      <c r="C31" s="36"/>
      <c r="D31" s="56"/>
      <c r="E31" s="57"/>
      <c r="F31" s="56"/>
      <c r="G31" s="56"/>
      <c r="H31" s="56"/>
      <c r="I31" s="58">
        <f t="shared" si="12"/>
        <v>0</v>
      </c>
      <c r="J31" s="56"/>
      <c r="K31" s="56"/>
      <c r="L31" s="56"/>
      <c r="M31" s="58">
        <f t="shared" si="13"/>
        <v>0</v>
      </c>
      <c r="N31" s="56"/>
      <c r="O31" s="56"/>
      <c r="P31" s="56"/>
      <c r="Q31" s="58">
        <f t="shared" si="14"/>
        <v>0</v>
      </c>
      <c r="R31" s="56"/>
      <c r="S31" s="56"/>
      <c r="T31" s="56"/>
      <c r="U31" s="58">
        <f t="shared" si="15"/>
        <v>0</v>
      </c>
      <c r="V31" s="36"/>
      <c r="W31" s="46">
        <f t="shared" si="16"/>
        <v>0</v>
      </c>
      <c r="X31" s="58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33750</v>
      </c>
      <c r="Y31" s="58">
        <f t="shared" si="17"/>
        <v>33750</v>
      </c>
    </row>
    <row r="32" spans="1:25" x14ac:dyDescent="0.2">
      <c r="A32" s="37"/>
      <c r="B32" s="2" t="s">
        <v>19</v>
      </c>
      <c r="C32" s="36"/>
      <c r="D32" s="56"/>
      <c r="E32" s="57"/>
      <c r="F32" s="56"/>
      <c r="G32" s="56"/>
      <c r="H32" s="56"/>
      <c r="I32" s="58">
        <f t="shared" si="12"/>
        <v>0</v>
      </c>
      <c r="J32" s="56"/>
      <c r="K32" s="56"/>
      <c r="L32" s="56"/>
      <c r="M32" s="58">
        <f t="shared" si="13"/>
        <v>0</v>
      </c>
      <c r="N32" s="56"/>
      <c r="O32" s="56"/>
      <c r="P32" s="56"/>
      <c r="Q32" s="58">
        <f t="shared" si="14"/>
        <v>0</v>
      </c>
      <c r="R32" s="56"/>
      <c r="S32" s="56"/>
      <c r="T32" s="56"/>
      <c r="U32" s="58">
        <f t="shared" si="15"/>
        <v>0</v>
      </c>
      <c r="V32" s="36"/>
      <c r="W32" s="46">
        <f t="shared" si="16"/>
        <v>0</v>
      </c>
      <c r="X32" s="58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0</v>
      </c>
      <c r="Y32" s="58">
        <f t="shared" si="17"/>
        <v>0</v>
      </c>
    </row>
    <row r="33" spans="1:29" x14ac:dyDescent="0.2">
      <c r="A33" s="37"/>
      <c r="B33" s="37" t="s">
        <v>32</v>
      </c>
      <c r="C33" s="36"/>
      <c r="D33" s="56"/>
      <c r="E33" s="57"/>
      <c r="F33" s="56"/>
      <c r="G33" s="56"/>
      <c r="H33" s="56"/>
      <c r="I33" s="58">
        <f>SUM(F33:H33)</f>
        <v>0</v>
      </c>
      <c r="J33" s="56"/>
      <c r="K33" s="56"/>
      <c r="L33" s="56"/>
      <c r="M33" s="58">
        <f>SUM(J33:L33)</f>
        <v>0</v>
      </c>
      <c r="N33" s="56"/>
      <c r="O33" s="56"/>
      <c r="P33" s="56"/>
      <c r="Q33" s="58">
        <f>SUM(N33:P33)</f>
        <v>0</v>
      </c>
      <c r="R33" s="56"/>
      <c r="S33" s="56"/>
      <c r="T33" s="56"/>
      <c r="U33" s="58">
        <f>SUM(R33:T33)</f>
        <v>0</v>
      </c>
      <c r="V33" s="36"/>
      <c r="W33" s="46">
        <f>SUM(I33,M33,Q33,U33)</f>
        <v>0</v>
      </c>
      <c r="X33" s="58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360192</v>
      </c>
      <c r="Y33" s="58">
        <f>X33-W33</f>
        <v>360192</v>
      </c>
    </row>
    <row r="34" spans="1:29" x14ac:dyDescent="0.2">
      <c r="A34" s="37"/>
      <c r="B34" s="2" t="s">
        <v>171</v>
      </c>
      <c r="C34" s="36"/>
      <c r="D34" s="56"/>
      <c r="E34" s="57"/>
      <c r="F34" s="56"/>
      <c r="G34" s="56"/>
      <c r="H34" s="56"/>
      <c r="I34" s="58">
        <f t="shared" si="12"/>
        <v>0</v>
      </c>
      <c r="J34" s="56"/>
      <c r="K34" s="56"/>
      <c r="L34" s="56"/>
      <c r="M34" s="58">
        <f t="shared" si="13"/>
        <v>0</v>
      </c>
      <c r="N34" s="56"/>
      <c r="O34" s="56"/>
      <c r="P34" s="56"/>
      <c r="Q34" s="58">
        <f t="shared" si="14"/>
        <v>0</v>
      </c>
      <c r="R34" s="56"/>
      <c r="S34" s="56"/>
      <c r="T34" s="56"/>
      <c r="U34" s="58">
        <f t="shared" si="15"/>
        <v>0</v>
      </c>
      <c r="V34" s="36"/>
      <c r="W34" s="46">
        <f t="shared" si="16"/>
        <v>0</v>
      </c>
      <c r="X34" s="58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5000.0000000000009</v>
      </c>
      <c r="Y34" s="58">
        <f t="shared" si="17"/>
        <v>5000.0000000000009</v>
      </c>
    </row>
    <row r="35" spans="1:29" x14ac:dyDescent="0.2">
      <c r="A35" s="2"/>
      <c r="B35" s="47" t="s">
        <v>20</v>
      </c>
      <c r="C35" s="36"/>
      <c r="D35" s="48">
        <f>SUM(D30:D34)</f>
        <v>0</v>
      </c>
      <c r="E35" s="49"/>
      <c r="F35" s="48">
        <f>SUM(F30:F34)</f>
        <v>0</v>
      </c>
      <c r="G35" s="48">
        <f>SUM(G30:G34)</f>
        <v>0</v>
      </c>
      <c r="H35" s="48">
        <f>SUM(H30:H34)</f>
        <v>0</v>
      </c>
      <c r="I35" s="48">
        <f t="shared" si="12"/>
        <v>0</v>
      </c>
      <c r="J35" s="48">
        <f>SUM(J30:J34)</f>
        <v>0</v>
      </c>
      <c r="K35" s="48">
        <f>SUM(K30:K34)</f>
        <v>0</v>
      </c>
      <c r="L35" s="48">
        <f>SUM(L30:L34)</f>
        <v>0</v>
      </c>
      <c r="M35" s="48">
        <f t="shared" si="13"/>
        <v>0</v>
      </c>
      <c r="N35" s="48">
        <f>SUM(N30:N34)</f>
        <v>0</v>
      </c>
      <c r="O35" s="48">
        <f>SUM(O30:O34)</f>
        <v>0</v>
      </c>
      <c r="P35" s="48">
        <f>SUM(P30:P34)</f>
        <v>0</v>
      </c>
      <c r="Q35" s="48">
        <f t="shared" si="14"/>
        <v>0</v>
      </c>
      <c r="R35" s="48">
        <f>SUM(R30:R34)</f>
        <v>0</v>
      </c>
      <c r="S35" s="48">
        <f>SUM(S30:S34)</f>
        <v>0</v>
      </c>
      <c r="T35" s="48">
        <f>SUM(T30:T34)</f>
        <v>0</v>
      </c>
      <c r="U35" s="48">
        <f t="shared" si="15"/>
        <v>0</v>
      </c>
      <c r="V35" s="36"/>
      <c r="W35" s="48">
        <f>SUM(W30:W34)</f>
        <v>0</v>
      </c>
      <c r="X35" s="48">
        <f>SUM(X30:X34)</f>
        <v>604842</v>
      </c>
      <c r="Y35" s="48">
        <f>X35-W35</f>
        <v>604842</v>
      </c>
      <c r="Z35" s="38"/>
    </row>
    <row r="36" spans="1:29" x14ac:dyDescent="0.2">
      <c r="A36" s="44"/>
      <c r="B36" s="44"/>
      <c r="C36" s="36"/>
      <c r="D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6"/>
      <c r="W36" s="37"/>
      <c r="X36" s="37"/>
      <c r="Y36" s="37"/>
    </row>
    <row r="37" spans="1:29" ht="13.5" x14ac:dyDescent="0.25">
      <c r="A37" s="59" t="s">
        <v>21</v>
      </c>
      <c r="B37" s="37"/>
      <c r="C37" s="36"/>
      <c r="D37" s="58"/>
      <c r="E37" s="57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36"/>
      <c r="W37" s="58"/>
      <c r="X37" s="58"/>
      <c r="Y37" s="58"/>
    </row>
    <row r="38" spans="1:29" x14ac:dyDescent="0.2">
      <c r="A38" s="37"/>
      <c r="B38" s="37" t="s">
        <v>22</v>
      </c>
      <c r="C38" s="36"/>
      <c r="D38" s="56"/>
      <c r="E38" s="57"/>
      <c r="F38" s="56"/>
      <c r="G38" s="56"/>
      <c r="H38" s="56"/>
      <c r="I38" s="58">
        <f t="shared" ref="I38:I40" si="18">SUM(F38:H38)</f>
        <v>0</v>
      </c>
      <c r="J38" s="56"/>
      <c r="K38" s="56"/>
      <c r="L38" s="56"/>
      <c r="M38" s="58">
        <f t="shared" ref="M38:M44" si="19">SUM(J38:L38)</f>
        <v>0</v>
      </c>
      <c r="N38" s="56"/>
      <c r="O38" s="56"/>
      <c r="P38" s="56"/>
      <c r="Q38" s="58">
        <f t="shared" ref="Q38:Q44" si="20">SUM(N38:P38)</f>
        <v>0</v>
      </c>
      <c r="R38" s="56"/>
      <c r="S38" s="56"/>
      <c r="T38" s="56"/>
      <c r="U38" s="58">
        <f t="shared" ref="U38:U44" si="21">SUM(R38:T38)</f>
        <v>0</v>
      </c>
      <c r="V38" s="36"/>
      <c r="W38" s="46">
        <f t="shared" ref="W38:W43" si="22">SUM(I38,M38,Q38,U38)</f>
        <v>0</v>
      </c>
      <c r="X38" s="58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1568000</v>
      </c>
      <c r="Y38" s="58">
        <f t="shared" ref="Y38:Y44" si="23">X38-W38</f>
        <v>1568000</v>
      </c>
    </row>
    <row r="39" spans="1:29" x14ac:dyDescent="0.2">
      <c r="A39" s="37"/>
      <c r="B39" s="37" t="s">
        <v>155</v>
      </c>
      <c r="C39" s="36"/>
      <c r="D39" s="98"/>
      <c r="E39" s="57"/>
      <c r="F39" s="98"/>
      <c r="G39" s="98"/>
      <c r="H39" s="98"/>
      <c r="I39" s="58">
        <f t="shared" si="18"/>
        <v>0</v>
      </c>
      <c r="J39" s="98"/>
      <c r="K39" s="98"/>
      <c r="L39" s="98"/>
      <c r="M39" s="58">
        <f t="shared" si="19"/>
        <v>0</v>
      </c>
      <c r="N39" s="98"/>
      <c r="O39" s="98"/>
      <c r="P39" s="98"/>
      <c r="Q39" s="58">
        <f t="shared" si="20"/>
        <v>0</v>
      </c>
      <c r="R39" s="98"/>
      <c r="S39" s="98"/>
      <c r="T39" s="98"/>
      <c r="U39" s="58">
        <f t="shared" si="21"/>
        <v>0</v>
      </c>
      <c r="V39" s="36"/>
      <c r="W39" s="46">
        <f t="shared" si="22"/>
        <v>0</v>
      </c>
      <c r="X39" s="58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0</v>
      </c>
      <c r="Y39" s="58">
        <f t="shared" si="23"/>
        <v>0</v>
      </c>
      <c r="AC39" s="53" t="s">
        <v>178</v>
      </c>
    </row>
    <row r="40" spans="1:29" x14ac:dyDescent="0.2">
      <c r="A40" s="37"/>
      <c r="B40" s="37" t="s">
        <v>156</v>
      </c>
      <c r="C40" s="36"/>
      <c r="D40" s="98"/>
      <c r="E40" s="57"/>
      <c r="F40" s="98"/>
      <c r="G40" s="98"/>
      <c r="H40" s="98"/>
      <c r="I40" s="58">
        <f t="shared" si="18"/>
        <v>0</v>
      </c>
      <c r="J40" s="98"/>
      <c r="K40" s="98"/>
      <c r="L40" s="98"/>
      <c r="M40" s="58">
        <f t="shared" si="19"/>
        <v>0</v>
      </c>
      <c r="N40" s="98"/>
      <c r="O40" s="98"/>
      <c r="P40" s="98"/>
      <c r="Q40" s="58">
        <f t="shared" si="20"/>
        <v>0</v>
      </c>
      <c r="R40" s="98"/>
      <c r="S40" s="98"/>
      <c r="T40" s="98"/>
      <c r="U40" s="58">
        <f t="shared" si="21"/>
        <v>0</v>
      </c>
      <c r="V40" s="36"/>
      <c r="W40" s="46">
        <f t="shared" si="22"/>
        <v>0</v>
      </c>
      <c r="X40" s="58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0</v>
      </c>
      <c r="Y40" s="58">
        <f t="shared" si="23"/>
        <v>0</v>
      </c>
      <c r="AC40" s="53" t="s">
        <v>179</v>
      </c>
    </row>
    <row r="41" spans="1:29" x14ac:dyDescent="0.2">
      <c r="A41" s="37"/>
      <c r="B41" s="37" t="s">
        <v>23</v>
      </c>
      <c r="C41" s="36"/>
      <c r="D41" s="56"/>
      <c r="E41" s="57"/>
      <c r="F41" s="56"/>
      <c r="G41" s="56"/>
      <c r="H41" s="56"/>
      <c r="I41" s="58">
        <f t="shared" ref="I41:I44" si="24">SUM(F41:H41)</f>
        <v>0</v>
      </c>
      <c r="J41" s="56"/>
      <c r="K41" s="56"/>
      <c r="L41" s="56"/>
      <c r="M41" s="58">
        <f t="shared" si="19"/>
        <v>0</v>
      </c>
      <c r="N41" s="56"/>
      <c r="O41" s="56"/>
      <c r="P41" s="56"/>
      <c r="Q41" s="58">
        <f t="shared" si="20"/>
        <v>0</v>
      </c>
      <c r="R41" s="56"/>
      <c r="S41" s="56"/>
      <c r="T41" s="56"/>
      <c r="U41" s="58">
        <f t="shared" si="21"/>
        <v>0</v>
      </c>
      <c r="V41" s="36"/>
      <c r="W41" s="46">
        <f t="shared" si="22"/>
        <v>0</v>
      </c>
      <c r="X41" s="58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105000</v>
      </c>
      <c r="Y41" s="58">
        <f t="shared" si="23"/>
        <v>105000</v>
      </c>
    </row>
    <row r="42" spans="1:29" x14ac:dyDescent="0.2">
      <c r="A42" s="37"/>
      <c r="B42" s="37" t="s">
        <v>24</v>
      </c>
      <c r="C42" s="36"/>
      <c r="D42" s="56"/>
      <c r="E42" s="57"/>
      <c r="F42" s="56"/>
      <c r="G42" s="56"/>
      <c r="H42" s="56"/>
      <c r="I42" s="58">
        <f t="shared" si="24"/>
        <v>0</v>
      </c>
      <c r="J42" s="56"/>
      <c r="K42" s="56"/>
      <c r="L42" s="56"/>
      <c r="M42" s="58">
        <f t="shared" si="19"/>
        <v>0</v>
      </c>
      <c r="N42" s="56"/>
      <c r="O42" s="56"/>
      <c r="P42" s="56"/>
      <c r="Q42" s="58">
        <f t="shared" si="20"/>
        <v>0</v>
      </c>
      <c r="R42" s="56"/>
      <c r="S42" s="56"/>
      <c r="T42" s="56"/>
      <c r="U42" s="58">
        <f t="shared" si="21"/>
        <v>0</v>
      </c>
      <c r="V42" s="36"/>
      <c r="W42" s="46">
        <f t="shared" si="22"/>
        <v>0</v>
      </c>
      <c r="X42" s="58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140240</v>
      </c>
      <c r="Y42" s="58">
        <f t="shared" si="23"/>
        <v>140240</v>
      </c>
    </row>
    <row r="43" spans="1:29" x14ac:dyDescent="0.2">
      <c r="A43" s="37"/>
      <c r="B43" s="37" t="s">
        <v>157</v>
      </c>
      <c r="C43" s="36"/>
      <c r="D43" s="56"/>
      <c r="E43" s="57"/>
      <c r="F43" s="56"/>
      <c r="G43" s="56"/>
      <c r="H43" s="56"/>
      <c r="I43" s="58">
        <f t="shared" si="24"/>
        <v>0</v>
      </c>
      <c r="J43" s="56"/>
      <c r="K43" s="56"/>
      <c r="L43" s="56"/>
      <c r="M43" s="58">
        <f t="shared" si="19"/>
        <v>0</v>
      </c>
      <c r="N43" s="56"/>
      <c r="O43" s="56"/>
      <c r="P43" s="56"/>
      <c r="Q43" s="58">
        <f t="shared" si="20"/>
        <v>0</v>
      </c>
      <c r="R43" s="56"/>
      <c r="S43" s="56"/>
      <c r="T43" s="56"/>
      <c r="U43" s="58">
        <f t="shared" si="21"/>
        <v>0</v>
      </c>
      <c r="V43" s="36"/>
      <c r="W43" s="46">
        <f t="shared" si="22"/>
        <v>0</v>
      </c>
      <c r="X43" s="58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145800</v>
      </c>
      <c r="Y43" s="58">
        <f t="shared" si="23"/>
        <v>145800</v>
      </c>
    </row>
    <row r="44" spans="1:29" x14ac:dyDescent="0.2">
      <c r="A44" s="37"/>
      <c r="B44" s="47" t="s">
        <v>25</v>
      </c>
      <c r="C44" s="36"/>
      <c r="D44" s="48">
        <f>SUM(D38:D43)</f>
        <v>0</v>
      </c>
      <c r="E44" s="49"/>
      <c r="F44" s="48">
        <f>SUM(F38:F43)</f>
        <v>0</v>
      </c>
      <c r="G44" s="48">
        <f>SUM(G38:G43)</f>
        <v>0</v>
      </c>
      <c r="H44" s="48">
        <f>SUM(H38:H43)</f>
        <v>0</v>
      </c>
      <c r="I44" s="48">
        <f t="shared" si="24"/>
        <v>0</v>
      </c>
      <c r="J44" s="48">
        <f>SUM(J38:J43)</f>
        <v>0</v>
      </c>
      <c r="K44" s="48">
        <f>SUM(K38:K43)</f>
        <v>0</v>
      </c>
      <c r="L44" s="48">
        <f>SUM(L38:L43)</f>
        <v>0</v>
      </c>
      <c r="M44" s="48">
        <f t="shared" si="19"/>
        <v>0</v>
      </c>
      <c r="N44" s="48">
        <f>SUM(N38:N43)</f>
        <v>0</v>
      </c>
      <c r="O44" s="48">
        <f>SUM(O38:O43)</f>
        <v>0</v>
      </c>
      <c r="P44" s="48">
        <f>SUM(P38:P43)</f>
        <v>0</v>
      </c>
      <c r="Q44" s="48">
        <f t="shared" si="20"/>
        <v>0</v>
      </c>
      <c r="R44" s="48">
        <f>SUM(R38:R43)</f>
        <v>0</v>
      </c>
      <c r="S44" s="48">
        <f>SUM(S38:S43)</f>
        <v>0</v>
      </c>
      <c r="T44" s="48">
        <f>SUM(T38:T43)</f>
        <v>0</v>
      </c>
      <c r="U44" s="48">
        <f t="shared" si="21"/>
        <v>0</v>
      </c>
      <c r="V44" s="36"/>
      <c r="W44" s="48">
        <f>SUM(W38:W43)</f>
        <v>0</v>
      </c>
      <c r="X44" s="48">
        <f>SUM(X38:X43)</f>
        <v>1959040</v>
      </c>
      <c r="Y44" s="48">
        <f t="shared" si="23"/>
        <v>1959040</v>
      </c>
    </row>
    <row r="45" spans="1:29" x14ac:dyDescent="0.2">
      <c r="A45" s="37"/>
      <c r="B45" s="44"/>
      <c r="C45" s="36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36"/>
      <c r="W45" s="52"/>
      <c r="X45" s="52"/>
      <c r="Y45" s="52"/>
    </row>
    <row r="46" spans="1:29" ht="13.5" x14ac:dyDescent="0.25">
      <c r="A46" s="59" t="s">
        <v>159</v>
      </c>
      <c r="B46" s="37"/>
      <c r="C46" s="36"/>
      <c r="D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6"/>
      <c r="W46" s="37"/>
      <c r="X46" s="37"/>
      <c r="Y46" s="37"/>
    </row>
    <row r="47" spans="1:29" x14ac:dyDescent="0.2">
      <c r="A47" s="37"/>
      <c r="B47" s="37" t="s">
        <v>26</v>
      </c>
      <c r="C47" s="36"/>
      <c r="D47" s="56"/>
      <c r="E47" s="57"/>
      <c r="F47" s="56"/>
      <c r="G47" s="56"/>
      <c r="H47" s="56"/>
      <c r="I47" s="58">
        <f t="shared" ref="I47" si="25">SUM(F47:H47)</f>
        <v>0</v>
      </c>
      <c r="J47" s="56"/>
      <c r="K47" s="56"/>
      <c r="L47" s="56"/>
      <c r="M47" s="58">
        <f t="shared" ref="M47:M59" si="26">SUM(J47:L47)</f>
        <v>0</v>
      </c>
      <c r="N47" s="56"/>
      <c r="O47" s="56"/>
      <c r="P47" s="56"/>
      <c r="Q47" s="58">
        <f t="shared" ref="Q47:Q59" si="27">SUM(N47:P47)</f>
        <v>0</v>
      </c>
      <c r="R47" s="56"/>
      <c r="S47" s="56"/>
      <c r="T47" s="56"/>
      <c r="U47" s="58">
        <f t="shared" ref="U47:U59" si="28">SUM(R47:T47)</f>
        <v>0</v>
      </c>
      <c r="V47" s="36"/>
      <c r="W47" s="46">
        <f t="shared" ref="W47:W58" si="29">SUM(I47,M47,Q47,U47)</f>
        <v>0</v>
      </c>
      <c r="X47" s="58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89850</v>
      </c>
      <c r="Y47" s="58">
        <f t="shared" ref="Y47:Y59" si="30">X47-W47</f>
        <v>89850</v>
      </c>
    </row>
    <row r="48" spans="1:29" x14ac:dyDescent="0.2">
      <c r="A48" s="37"/>
      <c r="B48" s="37" t="s">
        <v>27</v>
      </c>
      <c r="C48" s="36"/>
      <c r="D48" s="56"/>
      <c r="E48" s="57"/>
      <c r="F48" s="56"/>
      <c r="G48" s="56"/>
      <c r="H48" s="56"/>
      <c r="I48" s="58">
        <f t="shared" ref="I48:I59" si="31">SUM(F48:H48)</f>
        <v>0</v>
      </c>
      <c r="J48" s="56"/>
      <c r="K48" s="56"/>
      <c r="L48" s="56"/>
      <c r="M48" s="58">
        <f t="shared" si="26"/>
        <v>0</v>
      </c>
      <c r="N48" s="56"/>
      <c r="O48" s="56"/>
      <c r="P48" s="56"/>
      <c r="Q48" s="58">
        <f t="shared" si="27"/>
        <v>0</v>
      </c>
      <c r="R48" s="56"/>
      <c r="S48" s="56"/>
      <c r="T48" s="56"/>
      <c r="U48" s="58">
        <f t="shared" si="28"/>
        <v>0</v>
      </c>
      <c r="V48" s="36"/>
      <c r="W48" s="46">
        <f t="shared" si="29"/>
        <v>0</v>
      </c>
      <c r="X48" s="58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30000</v>
      </c>
      <c r="Y48" s="58">
        <f t="shared" si="30"/>
        <v>30000</v>
      </c>
    </row>
    <row r="49" spans="1:29" x14ac:dyDescent="0.2">
      <c r="A49" s="37"/>
      <c r="B49" s="37" t="s">
        <v>28</v>
      </c>
      <c r="C49" s="36"/>
      <c r="D49" s="56"/>
      <c r="E49" s="57"/>
      <c r="F49" s="56"/>
      <c r="G49" s="56"/>
      <c r="H49" s="56"/>
      <c r="I49" s="58">
        <f t="shared" si="31"/>
        <v>0</v>
      </c>
      <c r="J49" s="56"/>
      <c r="K49" s="56"/>
      <c r="L49" s="56"/>
      <c r="M49" s="58">
        <f t="shared" si="26"/>
        <v>0</v>
      </c>
      <c r="N49" s="56"/>
      <c r="O49" s="56"/>
      <c r="P49" s="56"/>
      <c r="Q49" s="58">
        <f t="shared" si="27"/>
        <v>0</v>
      </c>
      <c r="R49" s="56"/>
      <c r="S49" s="56"/>
      <c r="T49" s="56"/>
      <c r="U49" s="58">
        <f t="shared" si="28"/>
        <v>0</v>
      </c>
      <c r="V49" s="36"/>
      <c r="W49" s="46">
        <f t="shared" si="29"/>
        <v>0</v>
      </c>
      <c r="X49" s="58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34800</v>
      </c>
      <c r="Y49" s="58">
        <f t="shared" si="30"/>
        <v>34800</v>
      </c>
    </row>
    <row r="50" spans="1:29" x14ac:dyDescent="0.2">
      <c r="A50" s="37"/>
      <c r="B50" s="37" t="s">
        <v>29</v>
      </c>
      <c r="C50" s="36"/>
      <c r="D50" s="56"/>
      <c r="E50" s="57"/>
      <c r="F50" s="56"/>
      <c r="G50" s="56"/>
      <c r="H50" s="56"/>
      <c r="I50" s="58">
        <f t="shared" si="31"/>
        <v>0</v>
      </c>
      <c r="J50" s="56"/>
      <c r="K50" s="56"/>
      <c r="L50" s="56"/>
      <c r="M50" s="58">
        <f t="shared" si="26"/>
        <v>0</v>
      </c>
      <c r="N50" s="56"/>
      <c r="O50" s="56"/>
      <c r="P50" s="56"/>
      <c r="Q50" s="58">
        <f t="shared" si="27"/>
        <v>0</v>
      </c>
      <c r="R50" s="56"/>
      <c r="S50" s="56"/>
      <c r="T50" s="56"/>
      <c r="U50" s="58">
        <f t="shared" si="28"/>
        <v>0</v>
      </c>
      <c r="V50" s="36"/>
      <c r="W50" s="46">
        <f t="shared" si="29"/>
        <v>0</v>
      </c>
      <c r="X50" s="58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165400</v>
      </c>
      <c r="Y50" s="58">
        <f t="shared" si="30"/>
        <v>165400</v>
      </c>
    </row>
    <row r="51" spans="1:29" x14ac:dyDescent="0.2">
      <c r="A51" s="37"/>
      <c r="B51" s="37" t="s">
        <v>30</v>
      </c>
      <c r="C51" s="36"/>
      <c r="D51" s="56"/>
      <c r="E51" s="57"/>
      <c r="F51" s="56"/>
      <c r="G51" s="56"/>
      <c r="H51" s="56"/>
      <c r="I51" s="58">
        <f t="shared" si="31"/>
        <v>0</v>
      </c>
      <c r="J51" s="56"/>
      <c r="K51" s="56"/>
      <c r="L51" s="56"/>
      <c r="M51" s="58">
        <f t="shared" si="26"/>
        <v>0</v>
      </c>
      <c r="N51" s="56"/>
      <c r="O51" s="56"/>
      <c r="P51" s="56"/>
      <c r="Q51" s="58">
        <f t="shared" si="27"/>
        <v>0</v>
      </c>
      <c r="R51" s="56"/>
      <c r="S51" s="56"/>
      <c r="T51" s="56"/>
      <c r="U51" s="58">
        <f t="shared" si="28"/>
        <v>0</v>
      </c>
      <c r="V51" s="36"/>
      <c r="W51" s="46">
        <f t="shared" si="29"/>
        <v>0</v>
      </c>
      <c r="X51" s="58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25000</v>
      </c>
      <c r="Y51" s="58">
        <f t="shared" si="30"/>
        <v>25000</v>
      </c>
    </row>
    <row r="52" spans="1:29" x14ac:dyDescent="0.2">
      <c r="A52" s="37"/>
      <c r="B52" s="37" t="s">
        <v>31</v>
      </c>
      <c r="C52" s="36"/>
      <c r="D52" s="56"/>
      <c r="E52" s="57"/>
      <c r="F52" s="56"/>
      <c r="G52" s="56"/>
      <c r="H52" s="56"/>
      <c r="I52" s="58">
        <f t="shared" si="31"/>
        <v>0</v>
      </c>
      <c r="J52" s="56"/>
      <c r="K52" s="56"/>
      <c r="L52" s="56"/>
      <c r="M52" s="58">
        <f t="shared" si="26"/>
        <v>0</v>
      </c>
      <c r="N52" s="56"/>
      <c r="O52" s="56"/>
      <c r="P52" s="56"/>
      <c r="Q52" s="58">
        <f t="shared" si="27"/>
        <v>0</v>
      </c>
      <c r="R52" s="56"/>
      <c r="S52" s="56"/>
      <c r="T52" s="56"/>
      <c r="U52" s="58">
        <f t="shared" si="28"/>
        <v>0</v>
      </c>
      <c r="V52" s="36"/>
      <c r="W52" s="46">
        <f t="shared" si="29"/>
        <v>0</v>
      </c>
      <c r="X52" s="58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1166092.9666666668</v>
      </c>
      <c r="Y52" s="58">
        <f t="shared" si="30"/>
        <v>1166092.9666666668</v>
      </c>
    </row>
    <row r="53" spans="1:29" x14ac:dyDescent="0.2">
      <c r="A53" s="37"/>
      <c r="B53" s="37" t="s">
        <v>160</v>
      </c>
      <c r="C53" s="36"/>
      <c r="D53" s="98"/>
      <c r="E53" s="57"/>
      <c r="F53" s="98"/>
      <c r="G53" s="98"/>
      <c r="H53" s="98"/>
      <c r="I53" s="58">
        <f t="shared" si="31"/>
        <v>0</v>
      </c>
      <c r="J53" s="98"/>
      <c r="K53" s="98"/>
      <c r="L53" s="98"/>
      <c r="M53" s="58">
        <f t="shared" si="26"/>
        <v>0</v>
      </c>
      <c r="N53" s="98"/>
      <c r="O53" s="98"/>
      <c r="P53" s="98"/>
      <c r="Q53" s="58">
        <f t="shared" si="27"/>
        <v>0</v>
      </c>
      <c r="R53" s="98"/>
      <c r="S53" s="98"/>
      <c r="T53" s="98"/>
      <c r="U53" s="58">
        <f t="shared" si="28"/>
        <v>0</v>
      </c>
      <c r="V53" s="36"/>
      <c r="W53" s="46">
        <f t="shared" si="29"/>
        <v>0</v>
      </c>
      <c r="X53" s="58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42000</v>
      </c>
      <c r="Y53" s="58">
        <f t="shared" si="30"/>
        <v>42000</v>
      </c>
    </row>
    <row r="54" spans="1:29" x14ac:dyDescent="0.2">
      <c r="A54" s="37"/>
      <c r="B54" s="37" t="s">
        <v>161</v>
      </c>
      <c r="C54" s="36"/>
      <c r="D54" s="98"/>
      <c r="E54" s="57"/>
      <c r="F54" s="98"/>
      <c r="G54" s="98"/>
      <c r="H54" s="98"/>
      <c r="I54" s="58">
        <f t="shared" si="31"/>
        <v>0</v>
      </c>
      <c r="J54" s="98"/>
      <c r="K54" s="98"/>
      <c r="L54" s="98"/>
      <c r="M54" s="58">
        <f t="shared" si="26"/>
        <v>0</v>
      </c>
      <c r="N54" s="98"/>
      <c r="O54" s="98"/>
      <c r="P54" s="98"/>
      <c r="Q54" s="58">
        <f t="shared" si="27"/>
        <v>0</v>
      </c>
      <c r="R54" s="98"/>
      <c r="S54" s="98"/>
      <c r="T54" s="98"/>
      <c r="U54" s="58">
        <f t="shared" si="28"/>
        <v>0</v>
      </c>
      <c r="V54" s="36"/>
      <c r="W54" s="46">
        <f t="shared" si="29"/>
        <v>0</v>
      </c>
      <c r="X54" s="58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154591.32820000002</v>
      </c>
      <c r="Y54" s="58">
        <f t="shared" si="30"/>
        <v>154591.32820000002</v>
      </c>
    </row>
    <row r="55" spans="1:29" x14ac:dyDescent="0.2">
      <c r="A55" s="37"/>
      <c r="B55" s="37" t="s">
        <v>33</v>
      </c>
      <c r="C55" s="36"/>
      <c r="D55" s="98"/>
      <c r="E55" s="57"/>
      <c r="F55" s="98"/>
      <c r="G55" s="98"/>
      <c r="H55" s="98"/>
      <c r="I55" s="58">
        <f t="shared" si="31"/>
        <v>0</v>
      </c>
      <c r="J55" s="98"/>
      <c r="K55" s="98"/>
      <c r="L55" s="98"/>
      <c r="M55" s="58">
        <f t="shared" si="26"/>
        <v>0</v>
      </c>
      <c r="N55" s="98"/>
      <c r="O55" s="98"/>
      <c r="P55" s="98"/>
      <c r="Q55" s="58">
        <f t="shared" si="27"/>
        <v>0</v>
      </c>
      <c r="R55" s="98"/>
      <c r="S55" s="98"/>
      <c r="T55" s="98"/>
      <c r="U55" s="58">
        <f t="shared" si="28"/>
        <v>0</v>
      </c>
      <c r="V55" s="36"/>
      <c r="W55" s="46">
        <f t="shared" si="29"/>
        <v>0</v>
      </c>
      <c r="X55" s="58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1867406.2439999997</v>
      </c>
      <c r="Y55" s="58">
        <f t="shared" si="30"/>
        <v>1867406.2439999997</v>
      </c>
    </row>
    <row r="56" spans="1:29" x14ac:dyDescent="0.2">
      <c r="A56" s="37"/>
      <c r="B56" s="37" t="s">
        <v>162</v>
      </c>
      <c r="C56" s="36"/>
      <c r="D56" s="98"/>
      <c r="E56" s="57"/>
      <c r="F56" s="98"/>
      <c r="G56" s="98"/>
      <c r="H56" s="98"/>
      <c r="I56" s="58">
        <f t="shared" si="31"/>
        <v>0</v>
      </c>
      <c r="J56" s="98"/>
      <c r="K56" s="98"/>
      <c r="L56" s="98"/>
      <c r="M56" s="58">
        <f t="shared" si="26"/>
        <v>0</v>
      </c>
      <c r="N56" s="98"/>
      <c r="O56" s="98"/>
      <c r="P56" s="98"/>
      <c r="Q56" s="58">
        <f t="shared" si="27"/>
        <v>0</v>
      </c>
      <c r="R56" s="98"/>
      <c r="S56" s="98"/>
      <c r="T56" s="98"/>
      <c r="U56" s="58">
        <f t="shared" si="28"/>
        <v>0</v>
      </c>
      <c r="V56" s="36"/>
      <c r="W56" s="46">
        <f t="shared" si="29"/>
        <v>0</v>
      </c>
      <c r="X56" s="58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40000</v>
      </c>
      <c r="Y56" s="58">
        <f t="shared" si="30"/>
        <v>40000</v>
      </c>
      <c r="AC56" s="53" t="s">
        <v>180</v>
      </c>
    </row>
    <row r="57" spans="1:29" x14ac:dyDescent="0.2">
      <c r="A57" s="37"/>
      <c r="B57" s="37" t="s">
        <v>163</v>
      </c>
      <c r="C57" s="36"/>
      <c r="D57" s="98"/>
      <c r="E57" s="57"/>
      <c r="F57" s="98"/>
      <c r="G57" s="98"/>
      <c r="H57" s="98"/>
      <c r="I57" s="58">
        <f t="shared" si="31"/>
        <v>0</v>
      </c>
      <c r="J57" s="98"/>
      <c r="K57" s="98"/>
      <c r="L57" s="98"/>
      <c r="M57" s="58">
        <f t="shared" si="26"/>
        <v>0</v>
      </c>
      <c r="N57" s="98"/>
      <c r="O57" s="98"/>
      <c r="P57" s="98"/>
      <c r="Q57" s="58">
        <f t="shared" si="27"/>
        <v>0</v>
      </c>
      <c r="R57" s="98"/>
      <c r="S57" s="98"/>
      <c r="T57" s="98"/>
      <c r="U57" s="58">
        <f t="shared" si="28"/>
        <v>0</v>
      </c>
      <c r="V57" s="36"/>
      <c r="W57" s="46">
        <f t="shared" si="29"/>
        <v>0</v>
      </c>
      <c r="X57" s="58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492168</v>
      </c>
      <c r="Y57" s="58">
        <f t="shared" si="30"/>
        <v>492168</v>
      </c>
      <c r="AC57" s="53" t="s">
        <v>181</v>
      </c>
    </row>
    <row r="58" spans="1:29" x14ac:dyDescent="0.2">
      <c r="A58" s="37"/>
      <c r="B58" s="37" t="s">
        <v>34</v>
      </c>
      <c r="C58" s="36"/>
      <c r="D58" s="56"/>
      <c r="E58" s="57"/>
      <c r="F58" s="56"/>
      <c r="G58" s="56"/>
      <c r="H58" s="56"/>
      <c r="I58" s="58">
        <f t="shared" si="31"/>
        <v>0</v>
      </c>
      <c r="J58" s="56"/>
      <c r="K58" s="56"/>
      <c r="L58" s="56"/>
      <c r="M58" s="58">
        <f t="shared" si="26"/>
        <v>0</v>
      </c>
      <c r="N58" s="56"/>
      <c r="O58" s="56"/>
      <c r="P58" s="56"/>
      <c r="Q58" s="58">
        <f t="shared" si="27"/>
        <v>0</v>
      </c>
      <c r="R58" s="56"/>
      <c r="S58" s="56"/>
      <c r="T58" s="56"/>
      <c r="U58" s="58">
        <f t="shared" si="28"/>
        <v>0</v>
      </c>
      <c r="V58" s="36"/>
      <c r="W58" s="46">
        <f t="shared" si="29"/>
        <v>0</v>
      </c>
      <c r="X58" s="58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149000</v>
      </c>
      <c r="Y58" s="58">
        <f t="shared" si="30"/>
        <v>149000</v>
      </c>
    </row>
    <row r="59" spans="1:29" x14ac:dyDescent="0.2">
      <c r="A59" s="37"/>
      <c r="B59" s="47" t="s">
        <v>35</v>
      </c>
      <c r="C59" s="36"/>
      <c r="D59" s="48">
        <f>SUM(D47:D58)</f>
        <v>0</v>
      </c>
      <c r="E59" s="49"/>
      <c r="F59" s="48">
        <f>SUM(F47:F58)</f>
        <v>0</v>
      </c>
      <c r="G59" s="48">
        <f t="shared" ref="G59:H59" si="32">SUM(G47:G58)</f>
        <v>0</v>
      </c>
      <c r="H59" s="48">
        <f t="shared" si="32"/>
        <v>0</v>
      </c>
      <c r="I59" s="48">
        <f t="shared" si="31"/>
        <v>0</v>
      </c>
      <c r="J59" s="48">
        <f>SUM(J47:J58)</f>
        <v>0</v>
      </c>
      <c r="K59" s="48">
        <f t="shared" ref="K59" si="33">SUM(K47:K58)</f>
        <v>0</v>
      </c>
      <c r="L59" s="48">
        <f t="shared" ref="L59" si="34">SUM(L47:L58)</f>
        <v>0</v>
      </c>
      <c r="M59" s="48">
        <f t="shared" si="26"/>
        <v>0</v>
      </c>
      <c r="N59" s="48">
        <f>SUM(N47:N58)</f>
        <v>0</v>
      </c>
      <c r="O59" s="48">
        <f t="shared" ref="O59" si="35">SUM(O47:O58)</f>
        <v>0</v>
      </c>
      <c r="P59" s="48">
        <f t="shared" ref="P59" si="36">SUM(P47:P58)</f>
        <v>0</v>
      </c>
      <c r="Q59" s="48">
        <f t="shared" si="27"/>
        <v>0</v>
      </c>
      <c r="R59" s="48">
        <f>SUM(R47:R58)</f>
        <v>0</v>
      </c>
      <c r="S59" s="48">
        <f t="shared" ref="S59" si="37">SUM(S47:S58)</f>
        <v>0</v>
      </c>
      <c r="T59" s="48">
        <f t="shared" ref="T59" si="38">SUM(T47:T58)</f>
        <v>0</v>
      </c>
      <c r="U59" s="48">
        <f t="shared" si="28"/>
        <v>0</v>
      </c>
      <c r="V59" s="36"/>
      <c r="W59" s="48">
        <f>SUM(W47:W58)</f>
        <v>0</v>
      </c>
      <c r="X59" s="48">
        <f>SUM(X47:X58)</f>
        <v>4256308.5388666671</v>
      </c>
      <c r="Y59" s="48">
        <f t="shared" si="30"/>
        <v>4256308.5388666671</v>
      </c>
    </row>
    <row r="60" spans="1:29" x14ac:dyDescent="0.2">
      <c r="A60" s="37"/>
      <c r="B60" s="44"/>
      <c r="C60" s="36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36"/>
      <c r="W60" s="52"/>
      <c r="X60" s="52"/>
      <c r="Y60" s="52"/>
    </row>
    <row r="61" spans="1:29" x14ac:dyDescent="0.2">
      <c r="A61" s="37"/>
      <c r="B61" s="47" t="s">
        <v>164</v>
      </c>
      <c r="C61" s="36"/>
      <c r="D61" s="48">
        <f>D59+D44+D35+D27</f>
        <v>0</v>
      </c>
      <c r="E61" s="49"/>
      <c r="F61" s="48">
        <f t="shared" ref="F61:U61" si="39">F59+F44+F35+F27</f>
        <v>0</v>
      </c>
      <c r="G61" s="48">
        <f t="shared" si="39"/>
        <v>0</v>
      </c>
      <c r="H61" s="48">
        <f t="shared" si="39"/>
        <v>0</v>
      </c>
      <c r="I61" s="48">
        <f t="shared" si="39"/>
        <v>0</v>
      </c>
      <c r="J61" s="48">
        <f t="shared" si="39"/>
        <v>0</v>
      </c>
      <c r="K61" s="48">
        <f t="shared" si="39"/>
        <v>0</v>
      </c>
      <c r="L61" s="48">
        <f t="shared" si="39"/>
        <v>0</v>
      </c>
      <c r="M61" s="48">
        <f t="shared" si="39"/>
        <v>0</v>
      </c>
      <c r="N61" s="48">
        <f t="shared" si="39"/>
        <v>0</v>
      </c>
      <c r="O61" s="48">
        <f t="shared" si="39"/>
        <v>0</v>
      </c>
      <c r="P61" s="48">
        <f t="shared" si="39"/>
        <v>0</v>
      </c>
      <c r="Q61" s="48">
        <f t="shared" si="39"/>
        <v>0</v>
      </c>
      <c r="R61" s="48">
        <f t="shared" si="39"/>
        <v>0</v>
      </c>
      <c r="S61" s="48">
        <f t="shared" si="39"/>
        <v>0</v>
      </c>
      <c r="T61" s="48">
        <f t="shared" si="39"/>
        <v>0</v>
      </c>
      <c r="U61" s="48">
        <f t="shared" si="39"/>
        <v>0</v>
      </c>
      <c r="V61" s="36"/>
      <c r="W61" s="48">
        <f>W59+W44+W35+W27</f>
        <v>0</v>
      </c>
      <c r="X61" s="48">
        <f>X59+X44+X35+X27</f>
        <v>15140871.767522667</v>
      </c>
      <c r="Y61" s="48">
        <f t="shared" ref="Y61:Y62" si="40">X61-W61</f>
        <v>15140871.767522667</v>
      </c>
    </row>
    <row r="62" spans="1:29" ht="12.75" customHeight="1" x14ac:dyDescent="0.2">
      <c r="A62" s="50" t="s">
        <v>165</v>
      </c>
      <c r="B62" s="47"/>
      <c r="C62" s="36"/>
      <c r="D62" s="48">
        <f>D16-D61</f>
        <v>0</v>
      </c>
      <c r="E62" s="49"/>
      <c r="F62" s="48">
        <f t="shared" ref="F62:U62" si="41">F16-F61</f>
        <v>0</v>
      </c>
      <c r="G62" s="48">
        <f t="shared" si="41"/>
        <v>0</v>
      </c>
      <c r="H62" s="48">
        <f t="shared" si="41"/>
        <v>0</v>
      </c>
      <c r="I62" s="48">
        <f t="shared" si="41"/>
        <v>0</v>
      </c>
      <c r="J62" s="48">
        <f t="shared" si="41"/>
        <v>0</v>
      </c>
      <c r="K62" s="48">
        <f t="shared" si="41"/>
        <v>0</v>
      </c>
      <c r="L62" s="48">
        <f t="shared" si="41"/>
        <v>0</v>
      </c>
      <c r="M62" s="48">
        <f t="shared" si="41"/>
        <v>0</v>
      </c>
      <c r="N62" s="48">
        <f t="shared" si="41"/>
        <v>0</v>
      </c>
      <c r="O62" s="48">
        <f t="shared" si="41"/>
        <v>0</v>
      </c>
      <c r="P62" s="48">
        <f t="shared" si="41"/>
        <v>0</v>
      </c>
      <c r="Q62" s="48">
        <f t="shared" si="41"/>
        <v>0</v>
      </c>
      <c r="R62" s="48">
        <f t="shared" si="41"/>
        <v>0</v>
      </c>
      <c r="S62" s="48">
        <f t="shared" si="41"/>
        <v>0</v>
      </c>
      <c r="T62" s="48">
        <f t="shared" si="41"/>
        <v>0</v>
      </c>
      <c r="U62" s="48">
        <f t="shared" si="41"/>
        <v>0</v>
      </c>
      <c r="V62" s="36"/>
      <c r="W62" s="48">
        <f>W16-W61</f>
        <v>0</v>
      </c>
      <c r="X62" s="48">
        <f>X16-X61</f>
        <v>318261.05247733369</v>
      </c>
      <c r="Y62" s="48">
        <f t="shared" si="40"/>
        <v>318261.05247733369</v>
      </c>
    </row>
    <row r="63" spans="1:29" ht="12.75" customHeight="1" x14ac:dyDescent="0.2">
      <c r="A63" s="50"/>
      <c r="B63" s="44"/>
      <c r="C63" s="36"/>
      <c r="D63" s="60"/>
      <c r="E63" s="49"/>
      <c r="F63" s="60"/>
      <c r="G63" s="60"/>
      <c r="H63" s="60"/>
      <c r="I63" s="49"/>
      <c r="J63" s="60"/>
      <c r="K63" s="60"/>
      <c r="L63" s="60"/>
      <c r="M63" s="49"/>
      <c r="N63" s="60"/>
      <c r="O63" s="60"/>
      <c r="P63" s="60"/>
      <c r="Q63" s="49"/>
      <c r="R63" s="60"/>
      <c r="S63" s="60"/>
      <c r="T63" s="60"/>
      <c r="U63" s="49"/>
      <c r="V63" s="36"/>
      <c r="W63" s="49"/>
      <c r="X63" s="49"/>
      <c r="Y63" s="49"/>
    </row>
    <row r="64" spans="1:29" x14ac:dyDescent="0.2">
      <c r="A64" s="50" t="s">
        <v>36</v>
      </c>
      <c r="B64" s="47"/>
      <c r="C64" s="36"/>
      <c r="D64" s="48">
        <f>D62</f>
        <v>0</v>
      </c>
      <c r="E64" s="49"/>
      <c r="F64" s="48">
        <f t="shared" ref="F64:U64" si="42">F62</f>
        <v>0</v>
      </c>
      <c r="G64" s="48">
        <f t="shared" si="42"/>
        <v>0</v>
      </c>
      <c r="H64" s="48">
        <f t="shared" si="42"/>
        <v>0</v>
      </c>
      <c r="I64" s="48">
        <f t="shared" si="42"/>
        <v>0</v>
      </c>
      <c r="J64" s="48">
        <f t="shared" si="42"/>
        <v>0</v>
      </c>
      <c r="K64" s="48">
        <f t="shared" si="42"/>
        <v>0</v>
      </c>
      <c r="L64" s="48">
        <f t="shared" si="42"/>
        <v>0</v>
      </c>
      <c r="M64" s="48">
        <f t="shared" si="42"/>
        <v>0</v>
      </c>
      <c r="N64" s="48">
        <f t="shared" si="42"/>
        <v>0</v>
      </c>
      <c r="O64" s="48">
        <f t="shared" si="42"/>
        <v>0</v>
      </c>
      <c r="P64" s="48">
        <f t="shared" si="42"/>
        <v>0</v>
      </c>
      <c r="Q64" s="48">
        <f t="shared" si="42"/>
        <v>0</v>
      </c>
      <c r="R64" s="48">
        <f t="shared" si="42"/>
        <v>0</v>
      </c>
      <c r="S64" s="48">
        <f t="shared" si="42"/>
        <v>0</v>
      </c>
      <c r="T64" s="48">
        <f t="shared" si="42"/>
        <v>0</v>
      </c>
      <c r="U64" s="48">
        <f t="shared" si="42"/>
        <v>0</v>
      </c>
      <c r="V64" s="36"/>
      <c r="W64" s="48">
        <f>W62</f>
        <v>0</v>
      </c>
      <c r="X64" s="48">
        <f>X62</f>
        <v>318261.05247733369</v>
      </c>
      <c r="Y64" s="118">
        <f t="shared" ref="Y64" si="43">X64-W64</f>
        <v>318261.05247733369</v>
      </c>
    </row>
    <row r="66" spans="1:21" ht="12.75" customHeight="1" x14ac:dyDescent="0.2">
      <c r="A66" s="44" t="s">
        <v>129</v>
      </c>
    </row>
    <row r="67" spans="1:21" ht="12.75" customHeight="1" x14ac:dyDescent="0.2">
      <c r="B67" s="34" t="s">
        <v>130</v>
      </c>
      <c r="D67" s="56"/>
      <c r="F67" s="56"/>
      <c r="G67" s="56"/>
      <c r="H67" s="56"/>
      <c r="I67" s="58">
        <f t="shared" ref="I67:I69" si="44">SUM(F67:H67)</f>
        <v>0</v>
      </c>
      <c r="J67" s="56"/>
      <c r="K67" s="56"/>
      <c r="L67" s="56"/>
      <c r="M67" s="58">
        <f t="shared" ref="M67:M70" si="45">SUM(J67:L67)</f>
        <v>0</v>
      </c>
      <c r="N67" s="56"/>
      <c r="O67" s="56"/>
      <c r="P67" s="56"/>
      <c r="Q67" s="58">
        <f t="shared" ref="Q67:Q70" si="46">SUM(N67:P67)</f>
        <v>0</v>
      </c>
      <c r="R67" s="56"/>
      <c r="S67" s="56"/>
      <c r="T67" s="56"/>
      <c r="U67" s="58">
        <f t="shared" ref="U67:U70" si="47">SUM(R67:T67)</f>
        <v>0</v>
      </c>
    </row>
    <row r="68" spans="1:21" ht="12.75" customHeight="1" x14ac:dyDescent="0.2">
      <c r="B68" s="34" t="s">
        <v>131</v>
      </c>
      <c r="D68" s="56"/>
      <c r="F68" s="56"/>
      <c r="G68" s="56"/>
      <c r="H68" s="56"/>
      <c r="I68" s="58">
        <f t="shared" si="44"/>
        <v>0</v>
      </c>
      <c r="J68" s="56"/>
      <c r="K68" s="56"/>
      <c r="L68" s="56"/>
      <c r="M68" s="58">
        <f t="shared" si="45"/>
        <v>0</v>
      </c>
      <c r="N68" s="56"/>
      <c r="O68" s="56"/>
      <c r="P68" s="56"/>
      <c r="Q68" s="58">
        <f t="shared" si="46"/>
        <v>0</v>
      </c>
      <c r="R68" s="56"/>
      <c r="S68" s="56"/>
      <c r="T68" s="56"/>
      <c r="U68" s="58">
        <f t="shared" si="47"/>
        <v>0</v>
      </c>
    </row>
    <row r="69" spans="1:21" ht="12.75" customHeight="1" x14ac:dyDescent="0.2">
      <c r="B69" s="34" t="s">
        <v>132</v>
      </c>
      <c r="D69" s="56"/>
      <c r="F69" s="56"/>
      <c r="G69" s="56"/>
      <c r="H69" s="56"/>
      <c r="I69" s="58">
        <f t="shared" si="44"/>
        <v>0</v>
      </c>
      <c r="J69" s="56"/>
      <c r="K69" s="56"/>
      <c r="L69" s="56"/>
      <c r="M69" s="58">
        <f t="shared" si="45"/>
        <v>0</v>
      </c>
      <c r="N69" s="56"/>
      <c r="O69" s="56"/>
      <c r="P69" s="56"/>
      <c r="Q69" s="58">
        <f t="shared" si="46"/>
        <v>0</v>
      </c>
      <c r="R69" s="56"/>
      <c r="S69" s="56"/>
      <c r="T69" s="56"/>
      <c r="U69" s="58">
        <f t="shared" si="47"/>
        <v>0</v>
      </c>
    </row>
    <row r="70" spans="1:21" ht="12.75" customHeight="1" x14ac:dyDescent="0.2">
      <c r="A70" s="53" t="s">
        <v>133</v>
      </c>
      <c r="D70" s="38">
        <f>SUM(D67:D69,D64)</f>
        <v>0</v>
      </c>
      <c r="F70" s="38">
        <f>SUM(F67:F69,F64)</f>
        <v>0</v>
      </c>
      <c r="G70" s="38">
        <f>SUM(G67:G69,G64)</f>
        <v>0</v>
      </c>
      <c r="H70" s="38">
        <f>SUM(H67:H69,H64)</f>
        <v>0</v>
      </c>
      <c r="I70" s="58">
        <f>SUM(F70:H70)</f>
        <v>0</v>
      </c>
      <c r="J70" s="38">
        <f t="shared" ref="J70:L70" si="48">SUM(J67:J69,J64)</f>
        <v>0</v>
      </c>
      <c r="K70" s="38">
        <f t="shared" si="48"/>
        <v>0</v>
      </c>
      <c r="L70" s="38">
        <f t="shared" si="48"/>
        <v>0</v>
      </c>
      <c r="M70" s="58">
        <f t="shared" si="45"/>
        <v>0</v>
      </c>
      <c r="N70" s="38">
        <f t="shared" ref="N70" si="49">SUM(N67:N69,N64)</f>
        <v>0</v>
      </c>
      <c r="O70" s="38">
        <f t="shared" ref="O70" si="50">SUM(O67:O69,O64)</f>
        <v>0</v>
      </c>
      <c r="P70" s="38">
        <f t="shared" ref="P70" si="51">SUM(P67:P69,P64)</f>
        <v>0</v>
      </c>
      <c r="Q70" s="58">
        <f t="shared" si="46"/>
        <v>0</v>
      </c>
      <c r="R70" s="38">
        <f t="shared" ref="R70" si="52">SUM(R67:R69,R64)</f>
        <v>0</v>
      </c>
      <c r="S70" s="38">
        <f t="shared" ref="S70" si="53">SUM(S67:S69,S64)</f>
        <v>0</v>
      </c>
      <c r="T70" s="38">
        <f t="shared" ref="T70" si="54">SUM(T67:T69,T64)</f>
        <v>0</v>
      </c>
      <c r="U70" s="58">
        <f t="shared" si="47"/>
        <v>0</v>
      </c>
    </row>
  </sheetData>
  <phoneticPr fontId="67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5"/>
  <sheetViews>
    <sheetView showGridLines="0" zoomScaleNormal="100" zoomScaleSheetLayoutView="100" workbookViewId="0"/>
  </sheetViews>
  <sheetFormatPr defaultColWidth="9.140625" defaultRowHeight="12.75" x14ac:dyDescent="0.2"/>
  <cols>
    <col min="1" max="1" width="2" style="62" customWidth="1"/>
    <col min="2" max="2" width="9.140625" style="62"/>
    <col min="3" max="3" width="20.140625" style="62" customWidth="1"/>
    <col min="4" max="4" width="12.28515625" style="62" customWidth="1"/>
    <col min="5" max="5" width="11.28515625" style="62" customWidth="1"/>
    <col min="6" max="6" width="9.140625" style="62"/>
    <col min="7" max="7" width="19.7109375" style="62" customWidth="1"/>
    <col min="8" max="8" width="20" style="62" customWidth="1"/>
    <col min="9" max="9" width="25.140625" style="62" customWidth="1"/>
    <col min="10" max="10" width="27" style="62" customWidth="1"/>
    <col min="11" max="16384" width="9.140625" style="62"/>
  </cols>
  <sheetData>
    <row r="1" spans="1:13" x14ac:dyDescent="0.2">
      <c r="A1" s="61" t="str">
        <f>'Cover Sheet'!A2</f>
        <v>The Children's Guild DC Campus</v>
      </c>
    </row>
    <row r="2" spans="1:13" x14ac:dyDescent="0.2">
      <c r="A2" s="34" t="str">
        <f>'Cover Sheet'!A8&amp;" "&amp;'Cover Sheet'!$A$9&amp;" Balance Sheet"</f>
        <v>FY19 All Balance Sheet</v>
      </c>
    </row>
    <row r="3" spans="1:13" x14ac:dyDescent="0.2">
      <c r="B3" s="126"/>
      <c r="C3" s="126"/>
      <c r="D3" s="126"/>
      <c r="E3" s="126"/>
      <c r="F3" s="126"/>
      <c r="G3" s="126"/>
      <c r="H3" s="69"/>
      <c r="I3" s="69"/>
      <c r="J3" s="69"/>
    </row>
    <row r="4" spans="1:13" x14ac:dyDescent="0.2">
      <c r="B4" s="69"/>
      <c r="C4" s="69"/>
      <c r="D4" s="69"/>
      <c r="E4" s="70" t="s">
        <v>113</v>
      </c>
      <c r="F4" s="71"/>
      <c r="G4" s="70" t="s">
        <v>82</v>
      </c>
      <c r="H4" s="70" t="s">
        <v>83</v>
      </c>
      <c r="I4" s="70" t="s">
        <v>84</v>
      </c>
      <c r="J4" s="70" t="s">
        <v>85</v>
      </c>
    </row>
    <row r="5" spans="1:13" ht="16.5" thickBot="1" x14ac:dyDescent="0.25">
      <c r="B5" s="69"/>
      <c r="C5" s="69"/>
      <c r="D5" s="69"/>
      <c r="E5" s="72" t="s">
        <v>148</v>
      </c>
      <c r="F5" s="73"/>
      <c r="G5" s="72" t="s">
        <v>86</v>
      </c>
      <c r="H5" s="72" t="s">
        <v>87</v>
      </c>
      <c r="I5" s="72" t="s">
        <v>88</v>
      </c>
      <c r="J5" s="72" t="s">
        <v>89</v>
      </c>
      <c r="M5" s="105" t="s">
        <v>172</v>
      </c>
    </row>
    <row r="6" spans="1:13" x14ac:dyDescent="0.2">
      <c r="A6" s="85" t="s">
        <v>90</v>
      </c>
      <c r="B6" s="74"/>
      <c r="C6" s="74"/>
      <c r="E6" s="75"/>
      <c r="F6" s="73"/>
      <c r="G6" s="75"/>
      <c r="H6" s="75"/>
      <c r="I6" s="75"/>
      <c r="J6" s="75"/>
    </row>
    <row r="7" spans="1:13" x14ac:dyDescent="0.2">
      <c r="B7" s="69"/>
      <c r="C7" s="69"/>
      <c r="D7" s="69"/>
      <c r="E7" s="69"/>
      <c r="F7" s="69"/>
      <c r="G7" s="69"/>
      <c r="H7" s="69"/>
      <c r="I7" s="69"/>
      <c r="J7" s="69"/>
    </row>
    <row r="8" spans="1:13" x14ac:dyDescent="0.2">
      <c r="B8" s="82" t="s">
        <v>123</v>
      </c>
      <c r="C8" s="76"/>
      <c r="D8" s="74"/>
      <c r="E8" s="77"/>
      <c r="F8" s="77"/>
      <c r="G8" s="78"/>
      <c r="H8" s="78"/>
      <c r="I8" s="78"/>
      <c r="J8" s="78"/>
    </row>
    <row r="9" spans="1:13" x14ac:dyDescent="0.2">
      <c r="B9" s="86" t="s">
        <v>91</v>
      </c>
      <c r="D9" s="79"/>
      <c r="E9" s="56">
        <v>0</v>
      </c>
      <c r="F9" s="80"/>
      <c r="G9" s="56">
        <v>0</v>
      </c>
      <c r="H9" s="56">
        <v>0</v>
      </c>
      <c r="I9" s="56">
        <v>0</v>
      </c>
      <c r="J9" s="56">
        <v>0</v>
      </c>
      <c r="M9" s="61" t="s">
        <v>182</v>
      </c>
    </row>
    <row r="10" spans="1:13" x14ac:dyDescent="0.2">
      <c r="B10" s="86" t="s">
        <v>92</v>
      </c>
      <c r="D10" s="79"/>
      <c r="E10" s="56">
        <v>0</v>
      </c>
      <c r="F10" s="81"/>
      <c r="G10" s="56">
        <v>0</v>
      </c>
      <c r="H10" s="56">
        <v>0</v>
      </c>
      <c r="I10" s="56">
        <v>0</v>
      </c>
      <c r="J10" s="56">
        <v>0</v>
      </c>
    </row>
    <row r="11" spans="1:13" x14ac:dyDescent="0.2">
      <c r="B11" s="86" t="s">
        <v>110</v>
      </c>
      <c r="D11" s="79"/>
      <c r="E11" s="56">
        <v>0</v>
      </c>
      <c r="F11" s="81"/>
      <c r="G11" s="56">
        <v>0</v>
      </c>
      <c r="H11" s="56">
        <v>0</v>
      </c>
      <c r="I11" s="56">
        <v>0</v>
      </c>
      <c r="J11" s="56">
        <v>0</v>
      </c>
    </row>
    <row r="12" spans="1:13" x14ac:dyDescent="0.2">
      <c r="B12" s="86" t="s">
        <v>109</v>
      </c>
      <c r="D12" s="79"/>
      <c r="E12" s="56">
        <v>0</v>
      </c>
      <c r="F12" s="78"/>
      <c r="G12" s="56">
        <v>0</v>
      </c>
      <c r="H12" s="56">
        <v>0</v>
      </c>
      <c r="I12" s="56">
        <v>0</v>
      </c>
      <c r="J12" s="56">
        <v>0</v>
      </c>
    </row>
    <row r="13" spans="1:13" x14ac:dyDescent="0.2">
      <c r="B13" s="82" t="s">
        <v>93</v>
      </c>
      <c r="E13" s="88">
        <f>SUM(E9:E12)</f>
        <v>0</v>
      </c>
      <c r="F13" s="78"/>
      <c r="G13" s="88">
        <f>SUM(G9:G12)</f>
        <v>0</v>
      </c>
      <c r="H13" s="88">
        <f>SUM(H9:H12)</f>
        <v>0</v>
      </c>
      <c r="I13" s="88">
        <f>SUM(I9:I12)</f>
        <v>0</v>
      </c>
      <c r="J13" s="88">
        <f>SUM(J9:J12)</f>
        <v>0</v>
      </c>
    </row>
    <row r="14" spans="1:13" x14ac:dyDescent="0.2">
      <c r="B14" s="69"/>
      <c r="C14" s="69"/>
      <c r="D14" s="69"/>
      <c r="E14" s="69"/>
      <c r="F14" s="69"/>
      <c r="G14" s="69"/>
      <c r="H14" s="69"/>
      <c r="I14" s="69"/>
      <c r="J14" s="69"/>
    </row>
    <row r="15" spans="1:13" x14ac:dyDescent="0.2">
      <c r="B15" s="85" t="s">
        <v>94</v>
      </c>
      <c r="C15" s="79"/>
      <c r="D15" s="79"/>
      <c r="E15" s="56">
        <v>0</v>
      </c>
      <c r="F15" s="80"/>
      <c r="G15" s="56">
        <v>0</v>
      </c>
      <c r="H15" s="56">
        <v>0</v>
      </c>
      <c r="I15" s="56">
        <v>0</v>
      </c>
      <c r="J15" s="56">
        <v>0</v>
      </c>
    </row>
    <row r="16" spans="1:13" x14ac:dyDescent="0.2">
      <c r="B16" s="69"/>
      <c r="C16" s="69"/>
      <c r="D16" s="69"/>
      <c r="E16" s="69"/>
      <c r="F16" s="69"/>
      <c r="G16" s="69"/>
      <c r="H16" s="69"/>
      <c r="I16" s="69"/>
      <c r="J16" s="69"/>
    </row>
    <row r="17" spans="1:13" x14ac:dyDescent="0.2">
      <c r="B17" s="85" t="s">
        <v>95</v>
      </c>
      <c r="C17" s="79"/>
      <c r="D17" s="79"/>
      <c r="E17" s="56">
        <v>0</v>
      </c>
      <c r="F17" s="80"/>
      <c r="G17" s="56">
        <v>0</v>
      </c>
      <c r="H17" s="56">
        <v>0</v>
      </c>
      <c r="I17" s="56">
        <v>0</v>
      </c>
      <c r="J17" s="56">
        <v>0</v>
      </c>
      <c r="M17" s="61" t="s">
        <v>173</v>
      </c>
    </row>
    <row r="18" spans="1:13" x14ac:dyDescent="0.2">
      <c r="B18" s="69"/>
      <c r="C18" s="69"/>
      <c r="D18" s="69"/>
      <c r="E18" s="69"/>
      <c r="F18" s="69"/>
      <c r="G18" s="69"/>
      <c r="H18" s="69"/>
      <c r="I18" s="69"/>
      <c r="J18" s="69"/>
    </row>
    <row r="19" spans="1:13" ht="13.5" thickBot="1" x14ac:dyDescent="0.25">
      <c r="A19" s="82" t="s">
        <v>96</v>
      </c>
      <c r="B19" s="69"/>
      <c r="C19" s="79"/>
      <c r="E19" s="89">
        <f>E13+E15+E17</f>
        <v>0</v>
      </c>
      <c r="F19" s="81"/>
      <c r="G19" s="89">
        <f>G13+G15+G17</f>
        <v>0</v>
      </c>
      <c r="H19" s="89">
        <f>H13+H15+H17</f>
        <v>0</v>
      </c>
      <c r="I19" s="89">
        <f>I13+I15+I17</f>
        <v>0</v>
      </c>
      <c r="J19" s="89">
        <f>J13+J15+J17</f>
        <v>0</v>
      </c>
    </row>
    <row r="20" spans="1:13" ht="13.5" thickTop="1" x14ac:dyDescent="0.2">
      <c r="B20" s="69"/>
      <c r="C20" s="69"/>
      <c r="D20" s="69"/>
      <c r="E20" s="69"/>
      <c r="F20" s="69"/>
      <c r="G20" s="69"/>
      <c r="H20" s="69"/>
      <c r="I20" s="69"/>
      <c r="J20" s="69"/>
    </row>
    <row r="21" spans="1:13" ht="15" customHeight="1" x14ac:dyDescent="0.2">
      <c r="A21" s="85" t="s">
        <v>97</v>
      </c>
      <c r="B21" s="74"/>
      <c r="C21" s="74"/>
      <c r="E21" s="83"/>
      <c r="F21" s="83"/>
      <c r="G21" s="83"/>
      <c r="H21" s="83"/>
      <c r="I21" s="83"/>
      <c r="J21" s="83"/>
    </row>
    <row r="22" spans="1:13" x14ac:dyDescent="0.2">
      <c r="B22" s="69"/>
      <c r="C22" s="69"/>
      <c r="D22" s="69"/>
      <c r="E22" s="69"/>
      <c r="F22" s="69"/>
      <c r="G22" s="69"/>
      <c r="H22" s="69"/>
      <c r="I22" s="69"/>
      <c r="J22" s="69"/>
    </row>
    <row r="23" spans="1:13" x14ac:dyDescent="0.2">
      <c r="B23" s="82" t="s">
        <v>124</v>
      </c>
      <c r="C23" s="84"/>
      <c r="D23" s="84"/>
      <c r="E23" s="78"/>
      <c r="F23" s="78"/>
      <c r="G23" s="78"/>
      <c r="H23" s="78"/>
      <c r="I23" s="78"/>
      <c r="J23" s="78"/>
    </row>
    <row r="24" spans="1:13" x14ac:dyDescent="0.2">
      <c r="B24" s="86" t="s">
        <v>99</v>
      </c>
      <c r="D24" s="79"/>
      <c r="E24" s="56">
        <v>0</v>
      </c>
      <c r="F24" s="80"/>
      <c r="G24" s="56">
        <v>0</v>
      </c>
      <c r="H24" s="56">
        <v>0</v>
      </c>
      <c r="I24" s="56">
        <v>0</v>
      </c>
      <c r="J24" s="56">
        <v>0</v>
      </c>
    </row>
    <row r="25" spans="1:13" x14ac:dyDescent="0.2">
      <c r="B25" s="86" t="s">
        <v>98</v>
      </c>
      <c r="D25" s="79"/>
      <c r="E25" s="56">
        <v>0</v>
      </c>
      <c r="F25" s="78"/>
      <c r="G25" s="56">
        <v>0</v>
      </c>
      <c r="H25" s="56">
        <v>0</v>
      </c>
      <c r="I25" s="56">
        <v>0</v>
      </c>
      <c r="J25" s="56">
        <v>0</v>
      </c>
    </row>
    <row r="26" spans="1:13" x14ac:dyDescent="0.2">
      <c r="B26" s="86" t="s">
        <v>106</v>
      </c>
      <c r="D26" s="79"/>
      <c r="E26" s="56">
        <v>0</v>
      </c>
      <c r="F26" s="78"/>
      <c r="G26" s="56">
        <v>0</v>
      </c>
      <c r="H26" s="56">
        <v>0</v>
      </c>
      <c r="I26" s="56">
        <v>0</v>
      </c>
      <c r="J26" s="56">
        <v>0</v>
      </c>
    </row>
    <row r="27" spans="1:13" x14ac:dyDescent="0.2">
      <c r="B27" s="86" t="s">
        <v>177</v>
      </c>
      <c r="D27" s="79"/>
      <c r="E27" s="56">
        <v>0</v>
      </c>
      <c r="F27" s="78"/>
      <c r="G27" s="56">
        <v>0</v>
      </c>
      <c r="H27" s="56">
        <v>0</v>
      </c>
      <c r="I27" s="56">
        <v>0</v>
      </c>
      <c r="J27" s="56">
        <v>0</v>
      </c>
    </row>
    <row r="28" spans="1:13" x14ac:dyDescent="0.2">
      <c r="B28" s="86" t="s">
        <v>108</v>
      </c>
      <c r="D28" s="79"/>
      <c r="E28" s="56">
        <v>0</v>
      </c>
      <c r="F28" s="78"/>
      <c r="G28" s="56">
        <v>0</v>
      </c>
      <c r="H28" s="56">
        <v>0</v>
      </c>
      <c r="I28" s="56">
        <v>0</v>
      </c>
      <c r="J28" s="56">
        <v>0</v>
      </c>
    </row>
    <row r="29" spans="1:13" x14ac:dyDescent="0.2">
      <c r="B29" s="82" t="s">
        <v>100</v>
      </c>
      <c r="E29" s="88">
        <f>SUM(E24:E28)</f>
        <v>0</v>
      </c>
      <c r="F29" s="78"/>
      <c r="G29" s="88">
        <f t="shared" ref="G29:J29" si="0">SUM(G24:G28)</f>
        <v>0</v>
      </c>
      <c r="H29" s="88">
        <f t="shared" si="0"/>
        <v>0</v>
      </c>
      <c r="I29" s="88">
        <f t="shared" si="0"/>
        <v>0</v>
      </c>
      <c r="J29" s="88">
        <f t="shared" si="0"/>
        <v>0</v>
      </c>
    </row>
    <row r="30" spans="1:13" x14ac:dyDescent="0.2">
      <c r="B30" s="82"/>
      <c r="E30" s="78"/>
      <c r="F30" s="78"/>
      <c r="G30" s="78"/>
      <c r="H30" s="78"/>
      <c r="I30" s="78"/>
      <c r="J30" s="78"/>
    </row>
    <row r="31" spans="1:13" x14ac:dyDescent="0.2">
      <c r="B31" s="85" t="s">
        <v>125</v>
      </c>
      <c r="C31" s="69"/>
      <c r="D31" s="69"/>
      <c r="E31" s="69"/>
      <c r="F31" s="69"/>
      <c r="G31" s="69"/>
      <c r="H31" s="69"/>
      <c r="I31" s="69"/>
      <c r="J31" s="69"/>
    </row>
    <row r="32" spans="1:13" x14ac:dyDescent="0.2">
      <c r="B32" s="86" t="s">
        <v>126</v>
      </c>
      <c r="D32" s="69"/>
      <c r="E32" s="56">
        <v>0</v>
      </c>
      <c r="F32" s="80"/>
      <c r="G32" s="56">
        <v>0</v>
      </c>
      <c r="H32" s="56">
        <v>0</v>
      </c>
      <c r="I32" s="56">
        <v>0</v>
      </c>
      <c r="J32" s="56">
        <v>0</v>
      </c>
    </row>
    <row r="33" spans="1:13" x14ac:dyDescent="0.2">
      <c r="B33" s="86" t="s">
        <v>127</v>
      </c>
      <c r="D33" s="69"/>
      <c r="E33" s="56">
        <v>0</v>
      </c>
      <c r="F33" s="78"/>
      <c r="G33" s="56">
        <v>0</v>
      </c>
      <c r="H33" s="56">
        <v>0</v>
      </c>
      <c r="I33" s="56">
        <v>0</v>
      </c>
      <c r="J33" s="56">
        <v>0</v>
      </c>
      <c r="M33" s="61" t="s">
        <v>174</v>
      </c>
    </row>
    <row r="34" spans="1:13" x14ac:dyDescent="0.2">
      <c r="B34" s="82" t="s">
        <v>107</v>
      </c>
      <c r="D34" s="79"/>
      <c r="E34" s="88">
        <f>SUM(E32:E33)</f>
        <v>0</v>
      </c>
      <c r="F34" s="78"/>
      <c r="G34" s="88">
        <f t="shared" ref="G34:J34" si="1">SUM(G32:G33)</f>
        <v>0</v>
      </c>
      <c r="H34" s="88">
        <f t="shared" si="1"/>
        <v>0</v>
      </c>
      <c r="I34" s="88">
        <f t="shared" si="1"/>
        <v>0</v>
      </c>
      <c r="J34" s="88">
        <f t="shared" si="1"/>
        <v>0</v>
      </c>
    </row>
    <row r="35" spans="1:13" x14ac:dyDescent="0.2">
      <c r="B35" s="69"/>
      <c r="C35" s="69"/>
      <c r="D35" s="69"/>
      <c r="E35" s="69"/>
      <c r="F35" s="69"/>
      <c r="G35" s="69"/>
      <c r="H35" s="69"/>
      <c r="I35" s="69"/>
      <c r="J35" s="69"/>
    </row>
    <row r="36" spans="1:13" ht="15" x14ac:dyDescent="0.35">
      <c r="B36" s="82" t="s">
        <v>101</v>
      </c>
      <c r="C36" s="69"/>
      <c r="E36" s="90">
        <f>E29+E34</f>
        <v>0</v>
      </c>
      <c r="F36" s="83"/>
      <c r="G36" s="90">
        <f>G29+G34</f>
        <v>0</v>
      </c>
      <c r="H36" s="90">
        <f>H29+H34</f>
        <v>0</v>
      </c>
      <c r="I36" s="90">
        <f>I29+I34</f>
        <v>0</v>
      </c>
      <c r="J36" s="90">
        <f>J29+J34</f>
        <v>0</v>
      </c>
    </row>
    <row r="37" spans="1:13" x14ac:dyDescent="0.2">
      <c r="B37" s="69"/>
      <c r="C37" s="69"/>
      <c r="D37" s="69"/>
      <c r="E37" s="69"/>
      <c r="F37" s="69"/>
      <c r="G37" s="69"/>
      <c r="H37" s="69"/>
      <c r="I37" s="69"/>
      <c r="J37" s="69"/>
    </row>
    <row r="38" spans="1:13" x14ac:dyDescent="0.2">
      <c r="B38" s="87" t="s">
        <v>128</v>
      </c>
      <c r="C38" s="84"/>
      <c r="D38" s="84"/>
      <c r="E38" s="78"/>
      <c r="F38" s="78"/>
      <c r="G38" s="83"/>
      <c r="H38" s="83"/>
      <c r="I38" s="83"/>
      <c r="J38" s="83"/>
    </row>
    <row r="39" spans="1:13" x14ac:dyDescent="0.2">
      <c r="B39" s="86" t="s">
        <v>102</v>
      </c>
      <c r="D39" s="84"/>
      <c r="E39" s="56">
        <v>0</v>
      </c>
      <c r="F39" s="78"/>
      <c r="G39" s="56">
        <v>0</v>
      </c>
      <c r="H39" s="56">
        <v>0</v>
      </c>
      <c r="I39" s="56">
        <v>0</v>
      </c>
      <c r="J39" s="56">
        <v>0</v>
      </c>
    </row>
    <row r="40" spans="1:13" x14ac:dyDescent="0.2">
      <c r="B40" s="86" t="s">
        <v>103</v>
      </c>
      <c r="D40" s="84"/>
      <c r="E40" s="56">
        <v>0</v>
      </c>
      <c r="F40" s="78"/>
      <c r="G40" s="56">
        <v>0</v>
      </c>
      <c r="H40" s="56">
        <v>0</v>
      </c>
      <c r="I40" s="56">
        <v>0</v>
      </c>
      <c r="J40" s="56">
        <v>0</v>
      </c>
    </row>
    <row r="41" spans="1:13" x14ac:dyDescent="0.2">
      <c r="B41" s="86" t="s">
        <v>134</v>
      </c>
      <c r="D41" s="84"/>
      <c r="E41" s="98">
        <v>0</v>
      </c>
      <c r="F41" s="78"/>
      <c r="G41" s="98">
        <v>0</v>
      </c>
      <c r="H41" s="98">
        <v>0</v>
      </c>
      <c r="I41" s="98">
        <v>0</v>
      </c>
      <c r="J41" s="98">
        <v>0</v>
      </c>
    </row>
    <row r="42" spans="1:13" ht="15" x14ac:dyDescent="0.35">
      <c r="B42" s="82" t="s">
        <v>104</v>
      </c>
      <c r="C42" s="79"/>
      <c r="E42" s="91">
        <f>SUM(E39:E41)</f>
        <v>0</v>
      </c>
      <c r="F42" s="78"/>
      <c r="G42" s="91">
        <f>SUM(G39:G41)</f>
        <v>0</v>
      </c>
      <c r="H42" s="91">
        <f>SUM(H39:H41)</f>
        <v>0</v>
      </c>
      <c r="I42" s="91">
        <f>SUM(I39:I41)</f>
        <v>0</v>
      </c>
      <c r="J42" s="91">
        <f>SUM(J39:J41)</f>
        <v>0</v>
      </c>
    </row>
    <row r="43" spans="1:13" x14ac:dyDescent="0.2">
      <c r="B43" s="69"/>
      <c r="C43" s="69"/>
      <c r="D43" s="69"/>
      <c r="E43" s="69"/>
      <c r="F43" s="69"/>
      <c r="G43" s="69"/>
      <c r="H43" s="69"/>
      <c r="I43" s="69"/>
      <c r="J43" s="69"/>
    </row>
    <row r="44" spans="1:13" ht="13.5" thickBot="1" x14ac:dyDescent="0.25">
      <c r="A44" s="82" t="s">
        <v>105</v>
      </c>
      <c r="B44" s="69"/>
      <c r="C44" s="79"/>
      <c r="E44" s="92">
        <f>E36+E42</f>
        <v>0</v>
      </c>
      <c r="F44" s="78"/>
      <c r="G44" s="92">
        <f>G36+G42</f>
        <v>0</v>
      </c>
      <c r="H44" s="92">
        <f>H36+H42</f>
        <v>0</v>
      </c>
      <c r="I44" s="92">
        <f>I36+I42</f>
        <v>0</v>
      </c>
      <c r="J44" s="92">
        <f>J36+J42</f>
        <v>0</v>
      </c>
    </row>
    <row r="45" spans="1:13" ht="13.5" thickTop="1" x14ac:dyDescent="0.2">
      <c r="B45" s="69"/>
      <c r="C45" s="79"/>
      <c r="D45" s="84"/>
      <c r="E45" s="78"/>
      <c r="F45" s="78"/>
      <c r="G45" s="83"/>
      <c r="H45" s="83"/>
      <c r="I45" s="83"/>
      <c r="J45" s="83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Henck, Amanda</dc:creator>
  <cp:lastModifiedBy>Henck, Amanda</cp:lastModifiedBy>
  <cp:lastPrinted>2016-11-10T20:34:43Z</cp:lastPrinted>
  <dcterms:created xsi:type="dcterms:W3CDTF">2015-03-09T19:17:40Z</dcterms:created>
  <dcterms:modified xsi:type="dcterms:W3CDTF">2018-05-30T16:19:55Z</dcterms:modified>
</cp:coreProperties>
</file>