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codeName="ThisWorkbook" autoCompressPictures="0"/>
  <mc:AlternateContent xmlns:mc="http://schemas.openxmlformats.org/markup-compatibility/2006">
    <mc:Choice Requires="x15">
      <x15ac:absPath xmlns:x15ac="http://schemas.microsoft.com/office/spreadsheetml/2010/11/ac" url="/Volumes/dcpcsb/Shared/Oversight/FAQ/Financial Oversight/Budgets 2020 and 2021/Cedar Tree Academy PCS/"/>
    </mc:Choice>
  </mc:AlternateContent>
  <xr:revisionPtr revIDLastSave="0" documentId="13_ncr:1_{586DAEA3-C4C1-754A-8F34-5A7D4CA25599}" xr6:coauthVersionLast="45" xr6:coauthVersionMax="45" xr10:uidLastSave="{00000000-0000-0000-0000-000000000000}"/>
  <workbookProtection workbookAlgorithmName="SHA-512" workbookHashValue="8WNZs043mGFd4jg66q4ZpdTI4LbnhNz5/SYL9INiC13iUq4Z4kdYXElquacz0Q4a/iOSuDz9yHrmFe7RnvCY4Q==" workbookSaltValue="RLsS5DcFq4k4pC58TCY1mQ==" workbookSpinCount="100000" lockStructure="1"/>
  <bookViews>
    <workbookView xWindow="0" yWindow="460" windowWidth="64960" windowHeight="26180" activeTab="1" xr2:uid="{00000000-000D-0000-FFFF-FFFF00000000}"/>
  </bookViews>
  <sheets>
    <sheet name="Enrollment" sheetId="4" r:id="rId1"/>
    <sheet name="Annual Budget" sheetId="5" r:id="rId2"/>
    <sheet name="POP" sheetId="8" state="hidden" r:id="rId3"/>
    <sheet name="Report-PCSB-IS" sheetId="9" state="hidden" r:id="rId4"/>
    <sheet name="Report-PCSB-CF" sheetId="10" state="hidden" r:id="rId5"/>
    <sheet name="Staff" sheetId="11" state="hidden" r:id="rId6"/>
    <sheet name="References" sheetId="7" state="hidden" r:id="rId7"/>
  </sheets>
  <externalReferences>
    <externalReference r:id="rId8"/>
    <externalReference r:id="rId9"/>
    <externalReference r:id="rId10"/>
    <externalReference r:id="rId11"/>
  </externalReferences>
  <definedNames>
    <definedName name="_7027AC9C059748c8A1CB672677814313_UserDefaultSettings_0" hidden="1">#VALUE!</definedName>
    <definedName name="_7027AC9C059748c8A1CB672677814313_UserDefaultSettings_1" hidden="1">"e&gt;_x000D_
    &lt;FontColor&gt;-1&lt;/FontColor&gt;_x000D_
    &lt;FontSize&gt;8&lt;/FontSize&gt;_x000D_
    &lt;FontBold&gt;false&lt;/FontBold&gt;_x000D_
    &lt;FontItalic&gt;false&lt;/FontItalic&gt;_x000D_
    &lt;FontUnderlined&gt;false&lt;/FontUnderlined&gt;_x000D_
  &lt;/TableDimensionCaption&gt;_x000D_
  &lt;TableBandColor&gt;49&lt;/TableBandColor&gt;_x000D_
  &lt;TableBandS"&amp;"ize&gt;2&lt;/TableBandSize&gt;_x000D_
  &lt;TableFormatNonLeafRowMembersBold&gt;false&lt;/TableFormatNonLeafRowMembersBold&gt;_x000D_
  &lt;TableFormatNonLeafColumnMembersBold&gt;false&lt;/TableFormatNonLeafColumnMembersBold&gt;_x000D_
  &lt;TableFormatNonLeafRowCellsBold&gt;false&lt;/TableFormatNonLeafRowCellsBol"&amp;"d&gt;_x000D_
  &lt;TableFormatNonLeafColumnCellsBold&gt;false&lt;/TableFormatNonLeafColumnCellsBold&gt;_x000D_
  &lt;TableGridColor&gt;15&lt;/TableGridColor&gt;_x000D_
  &lt;ChartTableRowAxisLabelDirection&gt;90&lt;/ChartTableRowAxisLabelDirection&gt;_x000D_
&lt;/UserSettings&gt;"</definedName>
    <definedName name="_7027AC9C059748c8A1CB672677814313_UserDefaultSettings_Count" hidden="1">2</definedName>
    <definedName name="a" localSheetId="1">#REF!</definedName>
    <definedName name="a">#REF!</definedName>
    <definedName name="ActMap">[1]Accounts!$D$2:$P$421</definedName>
    <definedName name="BudgetVersion">[1]SETUP!$D$16</definedName>
    <definedName name="eRateDiscount">[2]Pop!$C$115:$H$115</definedName>
    <definedName name="ERateDiscountTable">[2]Pop!$C$126:$D$131</definedName>
    <definedName name="HTML1_1" hidden="1">"[FCFF3]Sheet1!$A$1:$L$34"</definedName>
    <definedName name="HTML1_10" hidden="1">""</definedName>
    <definedName name="HTML1_11" hidden="1">1</definedName>
    <definedName name="HTML1_12" hidden="1">"Aswath:Adobe SiteMillª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nfl">'[2]Exp-Per'!$C$8</definedName>
    <definedName name="Inflation">'[3]V. Other Expenses'!$G$173:$Q$173</definedName>
    <definedName name="_xlnm.Print_Area" localSheetId="1">'Annual Budget'!$A:$Y</definedName>
    <definedName name="SalInfl">'[1]Exp-Per'!$H$10:$AZ$10</definedName>
    <definedName name="Scenario" localSheetId="1">[4]Inputs!#REF!</definedName>
    <definedName name="Scenario">[4]Inputs!#REF!</definedName>
    <definedName name="SchoolName">[1]SETUP!$D$7</definedName>
    <definedName name="SetupBudgetYears">[1]SETUP!$H$19:$J$63</definedName>
    <definedName name="StudentGrowth">POP!$H$73:$AZ$73</definedName>
    <definedName name="Students">POP!$H$71:$AZ$71</definedName>
    <definedName name="StudentsDiscountNY">POP!$L$76</definedName>
    <definedName name="StudentsDiscountOutYears">POP!$M$76</definedName>
    <definedName name="StudentsLEPNEP">[1]POP!$H$104:$AZ$104</definedName>
    <definedName name="StudentsLEPNEPResidential">[1]POP!$H$117:$AZ$117</definedName>
    <definedName name="StudentsSpEdWeighted">[1]POP!$H$86:$AZ$86</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32" i="11" l="1"/>
  <c r="H332" i="11"/>
  <c r="I331" i="11"/>
  <c r="H331" i="11"/>
  <c r="H323" i="11"/>
  <c r="B317" i="11"/>
  <c r="H313" i="11"/>
  <c r="I312" i="11"/>
  <c r="I313" i="11" s="1"/>
  <c r="H312" i="11"/>
  <c r="I310" i="11"/>
  <c r="B309" i="11"/>
  <c r="I305" i="11"/>
  <c r="I306" i="11" s="1"/>
  <c r="H305" i="11"/>
  <c r="H306" i="11" s="1"/>
  <c r="B302" i="11"/>
  <c r="H298" i="11"/>
  <c r="B275" i="11"/>
  <c r="H271" i="11"/>
  <c r="H272" i="11" s="1"/>
  <c r="B268" i="11"/>
  <c r="H264" i="11"/>
  <c r="H265" i="11" s="1"/>
  <c r="B261" i="11"/>
  <c r="H257" i="11"/>
  <c r="I256" i="11"/>
  <c r="I257" i="11" s="1"/>
  <c r="H256" i="11"/>
  <c r="B253" i="11"/>
  <c r="H250" i="11"/>
  <c r="B244" i="11"/>
  <c r="H240" i="11"/>
  <c r="B236" i="11"/>
  <c r="H232" i="11"/>
  <c r="B226" i="11"/>
  <c r="H222" i="11"/>
  <c r="H221" i="11"/>
  <c r="B218" i="11"/>
  <c r="H214" i="11"/>
  <c r="B207" i="11"/>
  <c r="H203" i="11"/>
  <c r="B195" i="11"/>
  <c r="H190" i="11"/>
  <c r="B185" i="11"/>
  <c r="H180" i="11"/>
  <c r="B171" i="11"/>
  <c r="H167" i="11"/>
  <c r="H168" i="11" s="1"/>
  <c r="B163" i="11"/>
  <c r="H159" i="11"/>
  <c r="H160" i="11" s="1"/>
  <c r="B153" i="11"/>
  <c r="H150" i="11"/>
  <c r="H149" i="11"/>
  <c r="B143" i="11"/>
  <c r="H139" i="11"/>
  <c r="B97" i="11"/>
  <c r="H93" i="11"/>
  <c r="B86" i="11"/>
  <c r="B73" i="11"/>
  <c r="H70" i="11"/>
  <c r="H69" i="11"/>
  <c r="H82" i="11" s="1"/>
  <c r="B64" i="11"/>
  <c r="H60" i="11"/>
  <c r="B56" i="11"/>
  <c r="H52" i="11"/>
  <c r="B22" i="11"/>
  <c r="H18" i="11"/>
  <c r="H19" i="11" s="1"/>
  <c r="B14" i="11"/>
  <c r="H11" i="11"/>
  <c r="H8" i="11"/>
  <c r="H7" i="11"/>
  <c r="H61" i="11" s="1"/>
  <c r="H6" i="11"/>
  <c r="B3" i="11"/>
  <c r="B2" i="11"/>
  <c r="J1" i="11"/>
  <c r="I1" i="11"/>
  <c r="I28" i="11" s="1"/>
  <c r="J28" i="11" s="1"/>
  <c r="E59" i="9"/>
  <c r="D59" i="9"/>
  <c r="D60" i="9" s="1"/>
  <c r="E58" i="9" s="1"/>
  <c r="B3" i="9"/>
  <c r="B2" i="9"/>
  <c r="AX1" i="9"/>
  <c r="AZ1" i="9" s="1"/>
  <c r="BA1" i="9" s="1"/>
  <c r="AD1" i="9"/>
  <c r="AE1" i="9" s="1"/>
  <c r="AF1" i="9" s="1"/>
  <c r="AG1" i="9" s="1"/>
  <c r="AH1" i="9" s="1"/>
  <c r="AI1" i="9" s="1"/>
  <c r="AJ1" i="9" s="1"/>
  <c r="AK1" i="9" s="1"/>
  <c r="AL1" i="9" s="1"/>
  <c r="AM1" i="9" s="1"/>
  <c r="AN1" i="9" s="1"/>
  <c r="AO1" i="9" s="1"/>
  <c r="AP1" i="9" s="1"/>
  <c r="AQ1" i="9" s="1"/>
  <c r="AR1" i="9" s="1"/>
  <c r="AS1" i="9" s="1"/>
  <c r="AT1" i="9" s="1"/>
  <c r="AU1" i="9" s="1"/>
  <c r="AV1" i="9" s="1"/>
  <c r="X1" i="9"/>
  <c r="Y1" i="9" s="1"/>
  <c r="Z1" i="9" s="1"/>
  <c r="AA1" i="9" s="1"/>
  <c r="AB1" i="9" s="1"/>
  <c r="AC1" i="9" s="1"/>
  <c r="J1" i="9"/>
  <c r="K1" i="9" s="1"/>
  <c r="E57" i="10"/>
  <c r="F57" i="10" s="1"/>
  <c r="G57" i="10" s="1"/>
  <c r="H57" i="10" s="1"/>
  <c r="I57" i="10" s="1"/>
  <c r="J57" i="10" s="1"/>
  <c r="K57" i="10" s="1"/>
  <c r="L57" i="10" s="1"/>
  <c r="M57" i="10" s="1"/>
  <c r="N57" i="10" s="1"/>
  <c r="O57" i="10" s="1"/>
  <c r="P57" i="10" s="1"/>
  <c r="Q56" i="10"/>
  <c r="Q55" i="10"/>
  <c r="Q54" i="10"/>
  <c r="Q53" i="10"/>
  <c r="Q52" i="10"/>
  <c r="Q51" i="10"/>
  <c r="Q50" i="10"/>
  <c r="Q49" i="10"/>
  <c r="Q48" i="10"/>
  <c r="Q47" i="10"/>
  <c r="Q46" i="10"/>
  <c r="Q45" i="10"/>
  <c r="Q44" i="10"/>
  <c r="Q43" i="10"/>
  <c r="Q42" i="10"/>
  <c r="Q41" i="10"/>
  <c r="Q40" i="10"/>
  <c r="Q39" i="10"/>
  <c r="Q38" i="10"/>
  <c r="Q37" i="10"/>
  <c r="Q36" i="10"/>
  <c r="Q35" i="10"/>
  <c r="Q34" i="10"/>
  <c r="Q33" i="10"/>
  <c r="Q32" i="10"/>
  <c r="Q31" i="10"/>
  <c r="Q30" i="10"/>
  <c r="Q29" i="10"/>
  <c r="Q28" i="10"/>
  <c r="Q27" i="10"/>
  <c r="Q26" i="10"/>
  <c r="Q25" i="10"/>
  <c r="Q24" i="10"/>
  <c r="Q23" i="10"/>
  <c r="Q22" i="10"/>
  <c r="Q21" i="10"/>
  <c r="Q20" i="10"/>
  <c r="Q19" i="10"/>
  <c r="Q18" i="10"/>
  <c r="Q17" i="10"/>
  <c r="Q16" i="10"/>
  <c r="Q15" i="10"/>
  <c r="Q14" i="10"/>
  <c r="Q13" i="10"/>
  <c r="Q12" i="10"/>
  <c r="Q11" i="10"/>
  <c r="Q10" i="10"/>
  <c r="Q9" i="10"/>
  <c r="B3" i="10"/>
  <c r="B2" i="10"/>
  <c r="AZ1" i="10"/>
  <c r="BA1" i="10" s="1"/>
  <c r="AX1" i="10"/>
  <c r="AD1" i="10"/>
  <c r="AE1" i="10" s="1"/>
  <c r="AF1" i="10" s="1"/>
  <c r="AG1" i="10" s="1"/>
  <c r="AH1" i="10" s="1"/>
  <c r="AI1" i="10" s="1"/>
  <c r="AJ1" i="10" s="1"/>
  <c r="AK1" i="10" s="1"/>
  <c r="AL1" i="10" s="1"/>
  <c r="AM1" i="10" s="1"/>
  <c r="AN1" i="10" s="1"/>
  <c r="AO1" i="10" s="1"/>
  <c r="AP1" i="10" s="1"/>
  <c r="AQ1" i="10" s="1"/>
  <c r="AR1" i="10" s="1"/>
  <c r="AS1" i="10" s="1"/>
  <c r="AT1" i="10" s="1"/>
  <c r="AU1" i="10" s="1"/>
  <c r="AV1" i="10" s="1"/>
  <c r="X1" i="10"/>
  <c r="Y1" i="10" s="1"/>
  <c r="Z1" i="10" s="1"/>
  <c r="AA1" i="10" s="1"/>
  <c r="AB1" i="10" s="1"/>
  <c r="AC1" i="10" s="1"/>
  <c r="J1" i="10"/>
  <c r="K1" i="10" s="1"/>
  <c r="C51" i="4"/>
  <c r="B51" i="4"/>
  <c r="C35" i="4"/>
  <c r="B35" i="4"/>
  <c r="J191" i="8"/>
  <c r="AZ188" i="8"/>
  <c r="AY188" i="8"/>
  <c r="AX188" i="8"/>
  <c r="AW188" i="8"/>
  <c r="AV188" i="8"/>
  <c r="AU188" i="8"/>
  <c r="AT188" i="8"/>
  <c r="AS188" i="8"/>
  <c r="AR188" i="8"/>
  <c r="AQ188" i="8"/>
  <c r="AP188" i="8"/>
  <c r="AO188" i="8"/>
  <c r="AN188" i="8"/>
  <c r="AM188" i="8"/>
  <c r="AL188" i="8"/>
  <c r="AK188" i="8"/>
  <c r="AJ188" i="8"/>
  <c r="AI188" i="8"/>
  <c r="AH188" i="8"/>
  <c r="AG188" i="8"/>
  <c r="AF188" i="8"/>
  <c r="AE188" i="8"/>
  <c r="AD188" i="8"/>
  <c r="AC188" i="8"/>
  <c r="AB188" i="8"/>
  <c r="AA188" i="8"/>
  <c r="Z188" i="8"/>
  <c r="Y188" i="8"/>
  <c r="X188" i="8"/>
  <c r="W188" i="8"/>
  <c r="V188" i="8"/>
  <c r="U188" i="8"/>
  <c r="T188" i="8"/>
  <c r="S188" i="8"/>
  <c r="R188" i="8"/>
  <c r="Q188" i="8"/>
  <c r="P188" i="8"/>
  <c r="O188" i="8"/>
  <c r="N188" i="8"/>
  <c r="M188" i="8"/>
  <c r="L188" i="8"/>
  <c r="K188" i="8"/>
  <c r="J188" i="8"/>
  <c r="I188" i="8"/>
  <c r="H188" i="8"/>
  <c r="AZ187" i="8"/>
  <c r="AY187" i="8"/>
  <c r="AX187" i="8"/>
  <c r="AW187" i="8"/>
  <c r="AV187" i="8"/>
  <c r="AU187" i="8"/>
  <c r="AT187" i="8"/>
  <c r="AS187" i="8"/>
  <c r="AR187" i="8"/>
  <c r="AQ187" i="8"/>
  <c r="AP187" i="8"/>
  <c r="AO187" i="8"/>
  <c r="AN187" i="8"/>
  <c r="AM187" i="8"/>
  <c r="AL187" i="8"/>
  <c r="AK187" i="8"/>
  <c r="AJ187" i="8"/>
  <c r="AI187" i="8"/>
  <c r="AH187" i="8"/>
  <c r="AG187" i="8"/>
  <c r="AF187" i="8"/>
  <c r="AE187" i="8"/>
  <c r="AD187" i="8"/>
  <c r="AC187" i="8"/>
  <c r="AB187" i="8"/>
  <c r="AA187" i="8"/>
  <c r="Z187" i="8"/>
  <c r="Y187" i="8"/>
  <c r="X187" i="8"/>
  <c r="W187" i="8"/>
  <c r="V187" i="8"/>
  <c r="U187" i="8"/>
  <c r="T187" i="8"/>
  <c r="S187" i="8"/>
  <c r="R187" i="8"/>
  <c r="Q187" i="8"/>
  <c r="P187" i="8"/>
  <c r="O187" i="8"/>
  <c r="N187" i="8"/>
  <c r="M187" i="8"/>
  <c r="L187" i="8"/>
  <c r="K187" i="8"/>
  <c r="J187" i="8"/>
  <c r="I187" i="8"/>
  <c r="H187" i="8"/>
  <c r="AZ186" i="8"/>
  <c r="AY186" i="8"/>
  <c r="AX186" i="8"/>
  <c r="AW186" i="8"/>
  <c r="AV186" i="8"/>
  <c r="AU186" i="8"/>
  <c r="AT186" i="8"/>
  <c r="AS186" i="8"/>
  <c r="AR186" i="8"/>
  <c r="AQ186" i="8"/>
  <c r="AP186" i="8"/>
  <c r="AO186" i="8"/>
  <c r="AN186" i="8"/>
  <c r="AM186" i="8"/>
  <c r="AL186" i="8"/>
  <c r="AK186" i="8"/>
  <c r="AJ186" i="8"/>
  <c r="AI186" i="8"/>
  <c r="AH186" i="8"/>
  <c r="AG186" i="8"/>
  <c r="AF186" i="8"/>
  <c r="AE186" i="8"/>
  <c r="AD186" i="8"/>
  <c r="AC186" i="8"/>
  <c r="AB186" i="8"/>
  <c r="AA186" i="8"/>
  <c r="Z186" i="8"/>
  <c r="Y186" i="8"/>
  <c r="X186" i="8"/>
  <c r="W186" i="8"/>
  <c r="V186" i="8"/>
  <c r="U186" i="8"/>
  <c r="T186" i="8"/>
  <c r="S186" i="8"/>
  <c r="R186" i="8"/>
  <c r="Q186" i="8"/>
  <c r="P186" i="8"/>
  <c r="O186" i="8"/>
  <c r="N186" i="8"/>
  <c r="M186" i="8"/>
  <c r="L186" i="8"/>
  <c r="K186" i="8"/>
  <c r="J186" i="8"/>
  <c r="I186" i="8"/>
  <c r="H186" i="8"/>
  <c r="AZ185" i="8"/>
  <c r="AY185" i="8"/>
  <c r="AX185" i="8"/>
  <c r="AW185" i="8"/>
  <c r="AV185" i="8"/>
  <c r="AU185" i="8"/>
  <c r="AT185" i="8"/>
  <c r="AS185" i="8"/>
  <c r="AR185" i="8"/>
  <c r="AQ185" i="8"/>
  <c r="AP185" i="8"/>
  <c r="AO185" i="8"/>
  <c r="AN185" i="8"/>
  <c r="AM185" i="8"/>
  <c r="AL185" i="8"/>
  <c r="AK185" i="8"/>
  <c r="AJ185" i="8"/>
  <c r="AI185" i="8"/>
  <c r="AH185" i="8"/>
  <c r="AG185" i="8"/>
  <c r="AF185" i="8"/>
  <c r="AE185" i="8"/>
  <c r="AD185" i="8"/>
  <c r="AC185" i="8"/>
  <c r="AB185" i="8"/>
  <c r="AA185" i="8"/>
  <c r="Z185" i="8"/>
  <c r="Y185" i="8"/>
  <c r="X185" i="8"/>
  <c r="W185" i="8"/>
  <c r="V185" i="8"/>
  <c r="U185" i="8"/>
  <c r="T185" i="8"/>
  <c r="S185" i="8"/>
  <c r="R185" i="8"/>
  <c r="Q185" i="8"/>
  <c r="P185" i="8"/>
  <c r="O185" i="8"/>
  <c r="N185" i="8"/>
  <c r="M185" i="8"/>
  <c r="L185" i="8"/>
  <c r="K185" i="8"/>
  <c r="J185" i="8"/>
  <c r="I185" i="8"/>
  <c r="H185" i="8"/>
  <c r="AZ184" i="8"/>
  <c r="AY184" i="8"/>
  <c r="AX184" i="8"/>
  <c r="AW184" i="8"/>
  <c r="AV184" i="8"/>
  <c r="AU184" i="8"/>
  <c r="AT184" i="8"/>
  <c r="AS184" i="8"/>
  <c r="AR184" i="8"/>
  <c r="AQ184" i="8"/>
  <c r="AP184" i="8"/>
  <c r="AO184" i="8"/>
  <c r="AN184" i="8"/>
  <c r="AM184" i="8"/>
  <c r="AL184" i="8"/>
  <c r="AK184" i="8"/>
  <c r="AJ184" i="8"/>
  <c r="AI184" i="8"/>
  <c r="AH184" i="8"/>
  <c r="AG184" i="8"/>
  <c r="AF184" i="8"/>
  <c r="AE184" i="8"/>
  <c r="AD184" i="8"/>
  <c r="AC184" i="8"/>
  <c r="AB184" i="8"/>
  <c r="AA184" i="8"/>
  <c r="Z184" i="8"/>
  <c r="Y184" i="8"/>
  <c r="X184" i="8"/>
  <c r="W184" i="8"/>
  <c r="V184" i="8"/>
  <c r="U184" i="8"/>
  <c r="T184" i="8"/>
  <c r="S184" i="8"/>
  <c r="R184" i="8"/>
  <c r="Q184" i="8"/>
  <c r="P184" i="8"/>
  <c r="O184" i="8"/>
  <c r="N184" i="8"/>
  <c r="M184" i="8"/>
  <c r="L184" i="8"/>
  <c r="K184" i="8"/>
  <c r="J184" i="8"/>
  <c r="I184" i="8"/>
  <c r="H184" i="8"/>
  <c r="AZ183" i="8"/>
  <c r="AY183" i="8"/>
  <c r="AX183" i="8"/>
  <c r="AW183" i="8"/>
  <c r="AV183" i="8"/>
  <c r="AU183" i="8"/>
  <c r="AT183" i="8"/>
  <c r="AS183" i="8"/>
  <c r="AR183" i="8"/>
  <c r="AQ183" i="8"/>
  <c r="AP183" i="8"/>
  <c r="AO183" i="8"/>
  <c r="AN183" i="8"/>
  <c r="AM183" i="8"/>
  <c r="AL183" i="8"/>
  <c r="AK183" i="8"/>
  <c r="AJ183" i="8"/>
  <c r="AI183" i="8"/>
  <c r="AH183" i="8"/>
  <c r="AG183" i="8"/>
  <c r="AF183" i="8"/>
  <c r="AE183" i="8"/>
  <c r="AD183" i="8"/>
  <c r="AC183" i="8"/>
  <c r="AB183" i="8"/>
  <c r="AA183" i="8"/>
  <c r="Z183" i="8"/>
  <c r="Y183" i="8"/>
  <c r="X183" i="8"/>
  <c r="W183" i="8"/>
  <c r="V183" i="8"/>
  <c r="U183" i="8"/>
  <c r="T183" i="8"/>
  <c r="S183" i="8"/>
  <c r="R183" i="8"/>
  <c r="Q183" i="8"/>
  <c r="P183" i="8"/>
  <c r="O183" i="8"/>
  <c r="N183" i="8"/>
  <c r="M183" i="8"/>
  <c r="L183" i="8"/>
  <c r="K183" i="8"/>
  <c r="J183" i="8"/>
  <c r="I183" i="8"/>
  <c r="H183" i="8"/>
  <c r="AZ182" i="8"/>
  <c r="AY182" i="8"/>
  <c r="AX182" i="8"/>
  <c r="AW182" i="8"/>
  <c r="AV182" i="8"/>
  <c r="AU182" i="8"/>
  <c r="AT182" i="8"/>
  <c r="AS182" i="8"/>
  <c r="AR182" i="8"/>
  <c r="AQ182" i="8"/>
  <c r="AP182" i="8"/>
  <c r="AO182" i="8"/>
  <c r="AN182" i="8"/>
  <c r="AM182" i="8"/>
  <c r="AL182" i="8"/>
  <c r="AK182" i="8"/>
  <c r="AJ182" i="8"/>
  <c r="AI182" i="8"/>
  <c r="AH182" i="8"/>
  <c r="AG182" i="8"/>
  <c r="AF182" i="8"/>
  <c r="AE182" i="8"/>
  <c r="AD182" i="8"/>
  <c r="AC182" i="8"/>
  <c r="AB182" i="8"/>
  <c r="AA182" i="8"/>
  <c r="Z182" i="8"/>
  <c r="Y182" i="8"/>
  <c r="X182" i="8"/>
  <c r="W182" i="8"/>
  <c r="V182" i="8"/>
  <c r="U182" i="8"/>
  <c r="T182" i="8"/>
  <c r="S182" i="8"/>
  <c r="R182" i="8"/>
  <c r="Q182" i="8"/>
  <c r="P182" i="8"/>
  <c r="O182" i="8"/>
  <c r="N182" i="8"/>
  <c r="M182" i="8"/>
  <c r="L182" i="8"/>
  <c r="K182" i="8"/>
  <c r="J182" i="8"/>
  <c r="I182" i="8"/>
  <c r="H182" i="8"/>
  <c r="AZ181" i="8"/>
  <c r="AY181" i="8"/>
  <c r="AX181" i="8"/>
  <c r="AW181" i="8"/>
  <c r="AV181" i="8"/>
  <c r="AU181" i="8"/>
  <c r="AT181" i="8"/>
  <c r="AS181" i="8"/>
  <c r="AR181" i="8"/>
  <c r="AQ181" i="8"/>
  <c r="AP181" i="8"/>
  <c r="AO181" i="8"/>
  <c r="AN181" i="8"/>
  <c r="AM181" i="8"/>
  <c r="AL181" i="8"/>
  <c r="AK181" i="8"/>
  <c r="AJ181" i="8"/>
  <c r="AI181" i="8"/>
  <c r="AH181" i="8"/>
  <c r="AG181" i="8"/>
  <c r="AF181" i="8"/>
  <c r="AE181" i="8"/>
  <c r="AD181" i="8"/>
  <c r="AC181" i="8"/>
  <c r="AB181" i="8"/>
  <c r="AA181" i="8"/>
  <c r="Z181" i="8"/>
  <c r="Y181" i="8"/>
  <c r="X181" i="8"/>
  <c r="W181" i="8"/>
  <c r="V181" i="8"/>
  <c r="U181" i="8"/>
  <c r="T181" i="8"/>
  <c r="S181" i="8"/>
  <c r="R181" i="8"/>
  <c r="Q181" i="8"/>
  <c r="P181" i="8"/>
  <c r="O181" i="8"/>
  <c r="N181" i="8"/>
  <c r="M181" i="8"/>
  <c r="L181" i="8"/>
  <c r="K181" i="8"/>
  <c r="J181" i="8"/>
  <c r="I181" i="8"/>
  <c r="H181" i="8"/>
  <c r="AZ180" i="8"/>
  <c r="AY180" i="8"/>
  <c r="AX180" i="8"/>
  <c r="AW180" i="8"/>
  <c r="AV180" i="8"/>
  <c r="AU180" i="8"/>
  <c r="AT180" i="8"/>
  <c r="AS180" i="8"/>
  <c r="AR180" i="8"/>
  <c r="AQ180" i="8"/>
  <c r="AP180" i="8"/>
  <c r="AO180" i="8"/>
  <c r="AN180" i="8"/>
  <c r="AM180" i="8"/>
  <c r="AL180" i="8"/>
  <c r="AK180" i="8"/>
  <c r="AJ180" i="8"/>
  <c r="AI180" i="8"/>
  <c r="AH180" i="8"/>
  <c r="AG180" i="8"/>
  <c r="AF180" i="8"/>
  <c r="AE180" i="8"/>
  <c r="AD180" i="8"/>
  <c r="AC180" i="8"/>
  <c r="AB180" i="8"/>
  <c r="AA180" i="8"/>
  <c r="Z180" i="8"/>
  <c r="Y180" i="8"/>
  <c r="X180" i="8"/>
  <c r="W180" i="8"/>
  <c r="V180" i="8"/>
  <c r="U180" i="8"/>
  <c r="T180" i="8"/>
  <c r="S180" i="8"/>
  <c r="R180" i="8"/>
  <c r="Q180" i="8"/>
  <c r="P180" i="8"/>
  <c r="O180" i="8"/>
  <c r="N180" i="8"/>
  <c r="M180" i="8"/>
  <c r="L180" i="8"/>
  <c r="K180" i="8"/>
  <c r="BH168" i="8" s="1"/>
  <c r="J180" i="8"/>
  <c r="I180" i="8"/>
  <c r="H180" i="8"/>
  <c r="AZ179" i="8"/>
  <c r="AY179" i="8"/>
  <c r="AX179" i="8"/>
  <c r="AW179" i="8"/>
  <c r="AV179" i="8"/>
  <c r="AU179" i="8"/>
  <c r="AT179" i="8"/>
  <c r="AS179" i="8"/>
  <c r="AR179" i="8"/>
  <c r="AQ179" i="8"/>
  <c r="AP179" i="8"/>
  <c r="AO179" i="8"/>
  <c r="AN179" i="8"/>
  <c r="AM179" i="8"/>
  <c r="AL179" i="8"/>
  <c r="AK179" i="8"/>
  <c r="AJ179" i="8"/>
  <c r="AI179" i="8"/>
  <c r="AH179" i="8"/>
  <c r="AG179" i="8"/>
  <c r="AF179" i="8"/>
  <c r="AE179" i="8"/>
  <c r="AD179" i="8"/>
  <c r="AC179" i="8"/>
  <c r="AB179" i="8"/>
  <c r="AA179" i="8"/>
  <c r="Z179" i="8"/>
  <c r="Y179" i="8"/>
  <c r="X179" i="8"/>
  <c r="W179" i="8"/>
  <c r="V179" i="8"/>
  <c r="U179" i="8"/>
  <c r="T179" i="8"/>
  <c r="S179" i="8"/>
  <c r="R179" i="8"/>
  <c r="Q179" i="8"/>
  <c r="P179" i="8"/>
  <c r="O179" i="8"/>
  <c r="N179" i="8"/>
  <c r="M179" i="8"/>
  <c r="L179" i="8"/>
  <c r="K179" i="8"/>
  <c r="J179" i="8"/>
  <c r="I179" i="8"/>
  <c r="H179" i="8"/>
  <c r="AZ178" i="8"/>
  <c r="AY178" i="8"/>
  <c r="AX178" i="8"/>
  <c r="AW178" i="8"/>
  <c r="AV178" i="8"/>
  <c r="AU178" i="8"/>
  <c r="AT178" i="8"/>
  <c r="AS178" i="8"/>
  <c r="AR178" i="8"/>
  <c r="AQ178" i="8"/>
  <c r="AP178" i="8"/>
  <c r="AO178" i="8"/>
  <c r="AN178" i="8"/>
  <c r="AM178" i="8"/>
  <c r="AL178" i="8"/>
  <c r="AK178" i="8"/>
  <c r="AJ178" i="8"/>
  <c r="AI178" i="8"/>
  <c r="AH178" i="8"/>
  <c r="AG178" i="8"/>
  <c r="AF178" i="8"/>
  <c r="AE178" i="8"/>
  <c r="AD178" i="8"/>
  <c r="AC178" i="8"/>
  <c r="AB178" i="8"/>
  <c r="AA178" i="8"/>
  <c r="Z178" i="8"/>
  <c r="Y178" i="8"/>
  <c r="X178" i="8"/>
  <c r="W178" i="8"/>
  <c r="V178" i="8"/>
  <c r="U178" i="8"/>
  <c r="T178" i="8"/>
  <c r="S178" i="8"/>
  <c r="R178" i="8"/>
  <c r="Q178" i="8"/>
  <c r="P178" i="8"/>
  <c r="O178" i="8"/>
  <c r="N178" i="8"/>
  <c r="M178" i="8"/>
  <c r="L178" i="8"/>
  <c r="K178" i="8"/>
  <c r="J178" i="8"/>
  <c r="I178" i="8"/>
  <c r="H178" i="8"/>
  <c r="AZ177" i="8"/>
  <c r="AY177" i="8"/>
  <c r="AX177" i="8"/>
  <c r="AW177" i="8"/>
  <c r="AV177" i="8"/>
  <c r="AU177" i="8"/>
  <c r="AT177" i="8"/>
  <c r="AS177" i="8"/>
  <c r="AR177" i="8"/>
  <c r="AQ177" i="8"/>
  <c r="AP177" i="8"/>
  <c r="AO177" i="8"/>
  <c r="AN177" i="8"/>
  <c r="AM177" i="8"/>
  <c r="AL177" i="8"/>
  <c r="AK177" i="8"/>
  <c r="AJ177" i="8"/>
  <c r="AI177" i="8"/>
  <c r="AH177" i="8"/>
  <c r="AG177" i="8"/>
  <c r="AF177" i="8"/>
  <c r="AE177" i="8"/>
  <c r="AD177" i="8"/>
  <c r="AC177" i="8"/>
  <c r="AB177" i="8"/>
  <c r="AA177" i="8"/>
  <c r="Z177" i="8"/>
  <c r="Y177" i="8"/>
  <c r="X177" i="8"/>
  <c r="W177" i="8"/>
  <c r="V177" i="8"/>
  <c r="U177" i="8"/>
  <c r="T177" i="8"/>
  <c r="S177" i="8"/>
  <c r="R177" i="8"/>
  <c r="Q177" i="8"/>
  <c r="P177" i="8"/>
  <c r="O177" i="8"/>
  <c r="N177" i="8"/>
  <c r="M177" i="8"/>
  <c r="L177" i="8"/>
  <c r="K177" i="8"/>
  <c r="J177" i="8"/>
  <c r="I177" i="8"/>
  <c r="H177" i="8"/>
  <c r="AZ176" i="8"/>
  <c r="AY176" i="8"/>
  <c r="AX176" i="8"/>
  <c r="AW176" i="8"/>
  <c r="AV176" i="8"/>
  <c r="AU176" i="8"/>
  <c r="AT176" i="8"/>
  <c r="AS176" i="8"/>
  <c r="AR176" i="8"/>
  <c r="AQ176" i="8"/>
  <c r="AP176" i="8"/>
  <c r="AO176" i="8"/>
  <c r="AN176" i="8"/>
  <c r="AM176" i="8"/>
  <c r="AL176" i="8"/>
  <c r="AK176" i="8"/>
  <c r="AJ176" i="8"/>
  <c r="AI176" i="8"/>
  <c r="AH176" i="8"/>
  <c r="AG176" i="8"/>
  <c r="AF176" i="8"/>
  <c r="AE176" i="8"/>
  <c r="AD176" i="8"/>
  <c r="AC176" i="8"/>
  <c r="AB176" i="8"/>
  <c r="AA176" i="8"/>
  <c r="Z176" i="8"/>
  <c r="Y176" i="8"/>
  <c r="X176" i="8"/>
  <c r="W176" i="8"/>
  <c r="V176" i="8"/>
  <c r="U176" i="8"/>
  <c r="T176" i="8"/>
  <c r="S176" i="8"/>
  <c r="R176" i="8"/>
  <c r="Q176" i="8"/>
  <c r="P176" i="8"/>
  <c r="O176" i="8"/>
  <c r="N176" i="8"/>
  <c r="M176" i="8"/>
  <c r="L176" i="8"/>
  <c r="K176" i="8"/>
  <c r="J176" i="8"/>
  <c r="I176" i="8"/>
  <c r="H176" i="8"/>
  <c r="AZ175" i="8"/>
  <c r="AY175" i="8"/>
  <c r="AX175" i="8"/>
  <c r="AW175" i="8"/>
  <c r="AV175" i="8"/>
  <c r="AU175" i="8"/>
  <c r="AT175" i="8"/>
  <c r="AS175" i="8"/>
  <c r="AR175" i="8"/>
  <c r="AQ175" i="8"/>
  <c r="AP175" i="8"/>
  <c r="AO175" i="8"/>
  <c r="AN175" i="8"/>
  <c r="AM175" i="8"/>
  <c r="AL175" i="8"/>
  <c r="AK175" i="8"/>
  <c r="AJ175" i="8"/>
  <c r="AI175" i="8"/>
  <c r="AH175" i="8"/>
  <c r="AG175" i="8"/>
  <c r="AF175" i="8"/>
  <c r="AE175" i="8"/>
  <c r="AD175" i="8"/>
  <c r="AC175" i="8"/>
  <c r="AB175" i="8"/>
  <c r="AA175" i="8"/>
  <c r="Z175" i="8"/>
  <c r="Y175" i="8"/>
  <c r="X175" i="8"/>
  <c r="W175" i="8"/>
  <c r="V175" i="8"/>
  <c r="U175" i="8"/>
  <c r="T175" i="8"/>
  <c r="S175" i="8"/>
  <c r="R175" i="8"/>
  <c r="Q175" i="8"/>
  <c r="P175" i="8"/>
  <c r="O175" i="8"/>
  <c r="N175" i="8"/>
  <c r="M175" i="8"/>
  <c r="L175" i="8"/>
  <c r="K175" i="8"/>
  <c r="J175" i="8"/>
  <c r="I175" i="8"/>
  <c r="H175" i="8"/>
  <c r="AZ174" i="8"/>
  <c r="AY174" i="8"/>
  <c r="AX174" i="8"/>
  <c r="AW174" i="8"/>
  <c r="AV174" i="8"/>
  <c r="AU174" i="8"/>
  <c r="AT174" i="8"/>
  <c r="AS174" i="8"/>
  <c r="AR174" i="8"/>
  <c r="AQ174" i="8"/>
  <c r="AP174" i="8"/>
  <c r="AO174" i="8"/>
  <c r="AN174" i="8"/>
  <c r="AM174" i="8"/>
  <c r="AL174" i="8"/>
  <c r="AK174" i="8"/>
  <c r="AJ174" i="8"/>
  <c r="AI174" i="8"/>
  <c r="AH174" i="8"/>
  <c r="AG174" i="8"/>
  <c r="AF174" i="8"/>
  <c r="AE174" i="8"/>
  <c r="AD174" i="8"/>
  <c r="AC174" i="8"/>
  <c r="AB174" i="8"/>
  <c r="AA174" i="8"/>
  <c r="Z174" i="8"/>
  <c r="Y174" i="8"/>
  <c r="X174" i="8"/>
  <c r="W174" i="8"/>
  <c r="V174" i="8"/>
  <c r="U174" i="8"/>
  <c r="T174" i="8"/>
  <c r="S174" i="8"/>
  <c r="R174" i="8"/>
  <c r="Q174" i="8"/>
  <c r="P174" i="8"/>
  <c r="O174" i="8"/>
  <c r="N174" i="8"/>
  <c r="M174" i="8"/>
  <c r="L174" i="8"/>
  <c r="K174" i="8"/>
  <c r="J174" i="8"/>
  <c r="I174" i="8"/>
  <c r="H174" i="8"/>
  <c r="AZ173" i="8"/>
  <c r="AY173" i="8"/>
  <c r="AX173" i="8"/>
  <c r="AW173" i="8"/>
  <c r="AV173" i="8"/>
  <c r="AU173" i="8"/>
  <c r="AT173" i="8"/>
  <c r="AS173" i="8"/>
  <c r="AR173" i="8"/>
  <c r="AQ173" i="8"/>
  <c r="AP173" i="8"/>
  <c r="AO173" i="8"/>
  <c r="AN173" i="8"/>
  <c r="AM173" i="8"/>
  <c r="AL173" i="8"/>
  <c r="AK173" i="8"/>
  <c r="AJ173" i="8"/>
  <c r="AI173" i="8"/>
  <c r="AH173" i="8"/>
  <c r="AG173" i="8"/>
  <c r="AF173" i="8"/>
  <c r="AE173" i="8"/>
  <c r="AD173" i="8"/>
  <c r="AC173" i="8"/>
  <c r="AB173" i="8"/>
  <c r="AA173" i="8"/>
  <c r="Z173" i="8"/>
  <c r="Y173" i="8"/>
  <c r="X173" i="8"/>
  <c r="W173" i="8"/>
  <c r="V173" i="8"/>
  <c r="U173" i="8"/>
  <c r="T173" i="8"/>
  <c r="S173" i="8"/>
  <c r="R173" i="8"/>
  <c r="Q173" i="8"/>
  <c r="P173" i="8"/>
  <c r="O173" i="8"/>
  <c r="N173" i="8"/>
  <c r="M173" i="8"/>
  <c r="L173" i="8"/>
  <c r="K173" i="8"/>
  <c r="J173" i="8"/>
  <c r="I173" i="8"/>
  <c r="H173" i="8"/>
  <c r="AZ172" i="8"/>
  <c r="AY172" i="8"/>
  <c r="AX172" i="8"/>
  <c r="AW172" i="8"/>
  <c r="AV172" i="8"/>
  <c r="AU172" i="8"/>
  <c r="AT172" i="8"/>
  <c r="AS172" i="8"/>
  <c r="AR172" i="8"/>
  <c r="AQ172" i="8"/>
  <c r="AP172" i="8"/>
  <c r="AO172" i="8"/>
  <c r="AN172" i="8"/>
  <c r="AM172" i="8"/>
  <c r="AL172" i="8"/>
  <c r="AK172" i="8"/>
  <c r="AJ172" i="8"/>
  <c r="AI172" i="8"/>
  <c r="AH172" i="8"/>
  <c r="AG172" i="8"/>
  <c r="AF172" i="8"/>
  <c r="AE172" i="8"/>
  <c r="AD172" i="8"/>
  <c r="AC172" i="8"/>
  <c r="AB172" i="8"/>
  <c r="AA172" i="8"/>
  <c r="Z172" i="8"/>
  <c r="Y172" i="8"/>
  <c r="X172" i="8"/>
  <c r="W172" i="8"/>
  <c r="V172" i="8"/>
  <c r="U172" i="8"/>
  <c r="T172" i="8"/>
  <c r="S172" i="8"/>
  <c r="R172" i="8"/>
  <c r="Q172" i="8"/>
  <c r="P172" i="8"/>
  <c r="O172" i="8"/>
  <c r="N172" i="8"/>
  <c r="M172" i="8"/>
  <c r="L172" i="8"/>
  <c r="K172" i="8"/>
  <c r="J172" i="8"/>
  <c r="I172" i="8"/>
  <c r="H172" i="8"/>
  <c r="AZ171" i="8"/>
  <c r="AY171" i="8"/>
  <c r="AX171" i="8"/>
  <c r="AW171" i="8"/>
  <c r="AV171" i="8"/>
  <c r="AU171" i="8"/>
  <c r="AT171" i="8"/>
  <c r="AS171" i="8"/>
  <c r="AR171" i="8"/>
  <c r="AQ171" i="8"/>
  <c r="AP171" i="8"/>
  <c r="AO171" i="8"/>
  <c r="AN171" i="8"/>
  <c r="AM171" i="8"/>
  <c r="AL171" i="8"/>
  <c r="AK171" i="8"/>
  <c r="AJ171" i="8"/>
  <c r="AI171" i="8"/>
  <c r="AH171" i="8"/>
  <c r="AG171" i="8"/>
  <c r="AF171" i="8"/>
  <c r="AE171" i="8"/>
  <c r="AD171" i="8"/>
  <c r="AC171" i="8"/>
  <c r="AB171" i="8"/>
  <c r="AA171" i="8"/>
  <c r="Z171" i="8"/>
  <c r="Y171" i="8"/>
  <c r="X171" i="8"/>
  <c r="W171" i="8"/>
  <c r="V171" i="8"/>
  <c r="U171" i="8"/>
  <c r="T171" i="8"/>
  <c r="S171" i="8"/>
  <c r="R171" i="8"/>
  <c r="Q171" i="8"/>
  <c r="P171" i="8"/>
  <c r="O171" i="8"/>
  <c r="N171" i="8"/>
  <c r="M171" i="8"/>
  <c r="L171" i="8"/>
  <c r="K171" i="8"/>
  <c r="J171" i="8"/>
  <c r="I171" i="8"/>
  <c r="H171" i="8"/>
  <c r="AZ170" i="8"/>
  <c r="AY170" i="8"/>
  <c r="AX170" i="8"/>
  <c r="AW170" i="8"/>
  <c r="AV170" i="8"/>
  <c r="AU170" i="8"/>
  <c r="AT170" i="8"/>
  <c r="AS170" i="8"/>
  <c r="AR170" i="8"/>
  <c r="AQ170" i="8"/>
  <c r="AP170" i="8"/>
  <c r="AO170" i="8"/>
  <c r="AN170" i="8"/>
  <c r="AM170" i="8"/>
  <c r="AL170" i="8"/>
  <c r="AK170" i="8"/>
  <c r="AJ170" i="8"/>
  <c r="AI170" i="8"/>
  <c r="AH170" i="8"/>
  <c r="AG170" i="8"/>
  <c r="AF170" i="8"/>
  <c r="AE170" i="8"/>
  <c r="AD170" i="8"/>
  <c r="AC170" i="8"/>
  <c r="AB170" i="8"/>
  <c r="AA170" i="8"/>
  <c r="Z170" i="8"/>
  <c r="Y170" i="8"/>
  <c r="X170" i="8"/>
  <c r="W170" i="8"/>
  <c r="V170" i="8"/>
  <c r="U170" i="8"/>
  <c r="T170" i="8"/>
  <c r="S170" i="8"/>
  <c r="R170" i="8"/>
  <c r="Q170" i="8"/>
  <c r="P170" i="8"/>
  <c r="O170" i="8"/>
  <c r="N170" i="8"/>
  <c r="M170" i="8"/>
  <c r="L170" i="8"/>
  <c r="K170" i="8"/>
  <c r="J170" i="8"/>
  <c r="I170" i="8"/>
  <c r="H170" i="8"/>
  <c r="AZ169" i="8"/>
  <c r="AY169" i="8"/>
  <c r="AX169" i="8"/>
  <c r="AW169" i="8"/>
  <c r="AV169" i="8"/>
  <c r="AU169" i="8"/>
  <c r="AT169" i="8"/>
  <c r="AS169" i="8"/>
  <c r="AR169" i="8"/>
  <c r="AQ169" i="8"/>
  <c r="AP169" i="8"/>
  <c r="AO169" i="8"/>
  <c r="AN169" i="8"/>
  <c r="AM169" i="8"/>
  <c r="AL169" i="8"/>
  <c r="AK169" i="8"/>
  <c r="AJ169" i="8"/>
  <c r="AI169" i="8"/>
  <c r="AH169" i="8"/>
  <c r="AG169" i="8"/>
  <c r="AF169" i="8"/>
  <c r="AE169" i="8"/>
  <c r="AD169" i="8"/>
  <c r="AC169" i="8"/>
  <c r="AB169" i="8"/>
  <c r="AA169" i="8"/>
  <c r="Z169" i="8"/>
  <c r="Y169" i="8"/>
  <c r="X169" i="8"/>
  <c r="W169" i="8"/>
  <c r="V169" i="8"/>
  <c r="U169" i="8"/>
  <c r="T169" i="8"/>
  <c r="S169" i="8"/>
  <c r="R169" i="8"/>
  <c r="Q169" i="8"/>
  <c r="P169" i="8"/>
  <c r="O169" i="8"/>
  <c r="N169" i="8"/>
  <c r="M169" i="8"/>
  <c r="L169" i="8"/>
  <c r="K169" i="8"/>
  <c r="J169" i="8"/>
  <c r="I169" i="8"/>
  <c r="H169" i="8"/>
  <c r="AZ168" i="8"/>
  <c r="AY168" i="8"/>
  <c r="AX168" i="8"/>
  <c r="AW168" i="8"/>
  <c r="AV168" i="8"/>
  <c r="AU168" i="8"/>
  <c r="AT168" i="8"/>
  <c r="AS168" i="8"/>
  <c r="AR168" i="8"/>
  <c r="AQ168" i="8"/>
  <c r="AP168" i="8"/>
  <c r="AO168" i="8"/>
  <c r="AN168" i="8"/>
  <c r="AM168" i="8"/>
  <c r="AL168" i="8"/>
  <c r="AK168" i="8"/>
  <c r="AJ168" i="8"/>
  <c r="AI168" i="8"/>
  <c r="AH168" i="8"/>
  <c r="AG168" i="8"/>
  <c r="AF168" i="8"/>
  <c r="AE168" i="8"/>
  <c r="AD168" i="8"/>
  <c r="AC168" i="8"/>
  <c r="AB168" i="8"/>
  <c r="AA168" i="8"/>
  <c r="Z168" i="8"/>
  <c r="Y168" i="8"/>
  <c r="X168" i="8"/>
  <c r="W168" i="8"/>
  <c r="V168" i="8"/>
  <c r="U168" i="8"/>
  <c r="T168" i="8"/>
  <c r="S168" i="8"/>
  <c r="R168" i="8"/>
  <c r="Q168" i="8"/>
  <c r="P168" i="8"/>
  <c r="O168" i="8"/>
  <c r="N168" i="8"/>
  <c r="M168" i="8"/>
  <c r="L168" i="8"/>
  <c r="K168" i="8"/>
  <c r="J168" i="8"/>
  <c r="I168" i="8"/>
  <c r="H168" i="8"/>
  <c r="AZ167" i="8"/>
  <c r="AY167" i="8"/>
  <c r="AX167" i="8"/>
  <c r="AW167" i="8"/>
  <c r="AV167" i="8"/>
  <c r="AU167" i="8"/>
  <c r="AT167" i="8"/>
  <c r="AS167" i="8"/>
  <c r="AR167" i="8"/>
  <c r="AQ167" i="8"/>
  <c r="AP167" i="8"/>
  <c r="AO167" i="8"/>
  <c r="AN167" i="8"/>
  <c r="AM167" i="8"/>
  <c r="AL167" i="8"/>
  <c r="AK167" i="8"/>
  <c r="AJ167" i="8"/>
  <c r="AI167" i="8"/>
  <c r="AH167" i="8"/>
  <c r="AG167" i="8"/>
  <c r="AF167" i="8"/>
  <c r="AE167" i="8"/>
  <c r="AD167" i="8"/>
  <c r="AC167" i="8"/>
  <c r="AB167" i="8"/>
  <c r="AA167" i="8"/>
  <c r="Z167" i="8"/>
  <c r="Y167" i="8"/>
  <c r="X167" i="8"/>
  <c r="W167" i="8"/>
  <c r="V167" i="8"/>
  <c r="U167" i="8"/>
  <c r="T167" i="8"/>
  <c r="S167" i="8"/>
  <c r="R167" i="8"/>
  <c r="Q167" i="8"/>
  <c r="P167" i="8"/>
  <c r="O167" i="8"/>
  <c r="N167" i="8"/>
  <c r="M167" i="8"/>
  <c r="L167" i="8"/>
  <c r="K167" i="8"/>
  <c r="J167" i="8"/>
  <c r="I167" i="8"/>
  <c r="H167" i="8"/>
  <c r="AZ166" i="8"/>
  <c r="AY166" i="8"/>
  <c r="AX166" i="8"/>
  <c r="AW166" i="8"/>
  <c r="AV166" i="8"/>
  <c r="AU166" i="8"/>
  <c r="AT166" i="8"/>
  <c r="AS166" i="8"/>
  <c r="AR166" i="8"/>
  <c r="AQ166" i="8"/>
  <c r="AP166" i="8"/>
  <c r="AO166" i="8"/>
  <c r="AN166" i="8"/>
  <c r="AM166" i="8"/>
  <c r="AL166" i="8"/>
  <c r="AK166" i="8"/>
  <c r="AJ166" i="8"/>
  <c r="AI166" i="8"/>
  <c r="AH166" i="8"/>
  <c r="AG166" i="8"/>
  <c r="AF166" i="8"/>
  <c r="AE166" i="8"/>
  <c r="AD166" i="8"/>
  <c r="AC166" i="8"/>
  <c r="AB166" i="8"/>
  <c r="AA166" i="8"/>
  <c r="Z166" i="8"/>
  <c r="Y166" i="8"/>
  <c r="X166" i="8"/>
  <c r="W166" i="8"/>
  <c r="V166" i="8"/>
  <c r="U166" i="8"/>
  <c r="T166" i="8"/>
  <c r="S166" i="8"/>
  <c r="R166" i="8"/>
  <c r="Q166" i="8"/>
  <c r="P166" i="8"/>
  <c r="O166" i="8"/>
  <c r="N166" i="8"/>
  <c r="M166" i="8"/>
  <c r="L166" i="8"/>
  <c r="K166" i="8"/>
  <c r="J166" i="8"/>
  <c r="I166" i="8"/>
  <c r="H166" i="8"/>
  <c r="AZ165" i="8"/>
  <c r="AY165" i="8"/>
  <c r="AX165" i="8"/>
  <c r="AW165" i="8"/>
  <c r="AV165" i="8"/>
  <c r="AU165" i="8"/>
  <c r="AT165" i="8"/>
  <c r="AS165" i="8"/>
  <c r="AR165" i="8"/>
  <c r="AQ165" i="8"/>
  <c r="AP165" i="8"/>
  <c r="AO165" i="8"/>
  <c r="AN165" i="8"/>
  <c r="AM165" i="8"/>
  <c r="AL165" i="8"/>
  <c r="AK165" i="8"/>
  <c r="AJ165" i="8"/>
  <c r="AI165" i="8"/>
  <c r="AH165" i="8"/>
  <c r="AG165" i="8"/>
  <c r="AF165" i="8"/>
  <c r="AE165" i="8"/>
  <c r="AD165" i="8"/>
  <c r="AC165" i="8"/>
  <c r="AB165" i="8"/>
  <c r="AA165" i="8"/>
  <c r="Z165" i="8"/>
  <c r="Y165" i="8"/>
  <c r="X165" i="8"/>
  <c r="W165" i="8"/>
  <c r="V165" i="8"/>
  <c r="U165" i="8"/>
  <c r="T165" i="8"/>
  <c r="S165" i="8"/>
  <c r="R165" i="8"/>
  <c r="Q165" i="8"/>
  <c r="P165" i="8"/>
  <c r="O165" i="8"/>
  <c r="N165" i="8"/>
  <c r="M165" i="8"/>
  <c r="L165" i="8"/>
  <c r="K165" i="8"/>
  <c r="J165" i="8"/>
  <c r="I165" i="8"/>
  <c r="H165" i="8"/>
  <c r="AZ164" i="8"/>
  <c r="AY164" i="8"/>
  <c r="AX164" i="8"/>
  <c r="AW164" i="8"/>
  <c r="AV164" i="8"/>
  <c r="AU164" i="8"/>
  <c r="AT164" i="8"/>
  <c r="AS164" i="8"/>
  <c r="AR164" i="8"/>
  <c r="AQ164" i="8"/>
  <c r="AP164" i="8"/>
  <c r="AO164" i="8"/>
  <c r="AN164" i="8"/>
  <c r="AM164" i="8"/>
  <c r="AL164" i="8"/>
  <c r="AK164" i="8"/>
  <c r="AJ164" i="8"/>
  <c r="AI164" i="8"/>
  <c r="AH164" i="8"/>
  <c r="AG164" i="8"/>
  <c r="AF164" i="8"/>
  <c r="AE164" i="8"/>
  <c r="AD164" i="8"/>
  <c r="AC164" i="8"/>
  <c r="AB164" i="8"/>
  <c r="AA164" i="8"/>
  <c r="Z164" i="8"/>
  <c r="Y164" i="8"/>
  <c r="X164" i="8"/>
  <c r="W164" i="8"/>
  <c r="V164" i="8"/>
  <c r="U164" i="8"/>
  <c r="T164" i="8"/>
  <c r="S164" i="8"/>
  <c r="R164" i="8"/>
  <c r="Q164" i="8"/>
  <c r="P164" i="8"/>
  <c r="O164" i="8"/>
  <c r="N164" i="8"/>
  <c r="M164" i="8"/>
  <c r="L164" i="8"/>
  <c r="K164" i="8"/>
  <c r="J164" i="8"/>
  <c r="I164" i="8"/>
  <c r="H164" i="8"/>
  <c r="AZ163" i="8"/>
  <c r="AY163" i="8"/>
  <c r="AX163" i="8"/>
  <c r="AW163" i="8"/>
  <c r="AV163" i="8"/>
  <c r="AU163" i="8"/>
  <c r="AT163" i="8"/>
  <c r="AS163" i="8"/>
  <c r="AR163" i="8"/>
  <c r="AQ163" i="8"/>
  <c r="AP163" i="8"/>
  <c r="AO163" i="8"/>
  <c r="AN163" i="8"/>
  <c r="AM163" i="8"/>
  <c r="AL163" i="8"/>
  <c r="AK163" i="8"/>
  <c r="AJ163" i="8"/>
  <c r="AI163" i="8"/>
  <c r="AH163" i="8"/>
  <c r="AG163" i="8"/>
  <c r="AF163" i="8"/>
  <c r="AE163" i="8"/>
  <c r="AD163" i="8"/>
  <c r="AC163" i="8"/>
  <c r="AB163" i="8"/>
  <c r="AA163" i="8"/>
  <c r="Z163" i="8"/>
  <c r="Y163" i="8"/>
  <c r="X163" i="8"/>
  <c r="W163" i="8"/>
  <c r="V163" i="8"/>
  <c r="U163" i="8"/>
  <c r="T163" i="8"/>
  <c r="S163" i="8"/>
  <c r="R163" i="8"/>
  <c r="Q163" i="8"/>
  <c r="P163" i="8"/>
  <c r="O163" i="8"/>
  <c r="N163" i="8"/>
  <c r="M163" i="8"/>
  <c r="L163" i="8"/>
  <c r="K163" i="8"/>
  <c r="J163" i="8"/>
  <c r="I163" i="8"/>
  <c r="H163" i="8"/>
  <c r="AZ162" i="8"/>
  <c r="AY162" i="8"/>
  <c r="AX162" i="8"/>
  <c r="AW162" i="8"/>
  <c r="AV162" i="8"/>
  <c r="AU162" i="8"/>
  <c r="AT162" i="8"/>
  <c r="AS162" i="8"/>
  <c r="AR162" i="8"/>
  <c r="AQ162" i="8"/>
  <c r="AP162" i="8"/>
  <c r="AO162" i="8"/>
  <c r="AN162" i="8"/>
  <c r="AM162" i="8"/>
  <c r="AL162" i="8"/>
  <c r="AK162" i="8"/>
  <c r="AJ162" i="8"/>
  <c r="AI162" i="8"/>
  <c r="AH162" i="8"/>
  <c r="AG162" i="8"/>
  <c r="AF162" i="8"/>
  <c r="AE162" i="8"/>
  <c r="AD162" i="8"/>
  <c r="AC162" i="8"/>
  <c r="AB162" i="8"/>
  <c r="AA162" i="8"/>
  <c r="Z162" i="8"/>
  <c r="Y162" i="8"/>
  <c r="X162" i="8"/>
  <c r="W162" i="8"/>
  <c r="V162" i="8"/>
  <c r="U162" i="8"/>
  <c r="T162" i="8"/>
  <c r="S162" i="8"/>
  <c r="R162" i="8"/>
  <c r="Q162" i="8"/>
  <c r="P162" i="8"/>
  <c r="O162" i="8"/>
  <c r="N162" i="8"/>
  <c r="M162" i="8"/>
  <c r="L162" i="8"/>
  <c r="K162" i="8"/>
  <c r="J162" i="8"/>
  <c r="I162" i="8"/>
  <c r="H162" i="8"/>
  <c r="AZ161" i="8"/>
  <c r="AY161" i="8"/>
  <c r="AX161" i="8"/>
  <c r="AW161" i="8"/>
  <c r="AV161" i="8"/>
  <c r="AU161" i="8"/>
  <c r="AT161" i="8"/>
  <c r="AS161" i="8"/>
  <c r="AR161" i="8"/>
  <c r="AQ161" i="8"/>
  <c r="AP161" i="8"/>
  <c r="AO161" i="8"/>
  <c r="AN161" i="8"/>
  <c r="AM161" i="8"/>
  <c r="AL161" i="8"/>
  <c r="AK161" i="8"/>
  <c r="AJ161" i="8"/>
  <c r="AI161" i="8"/>
  <c r="AH161" i="8"/>
  <c r="AG161" i="8"/>
  <c r="AF161" i="8"/>
  <c r="AE161" i="8"/>
  <c r="AD161" i="8"/>
  <c r="AC161" i="8"/>
  <c r="AB161" i="8"/>
  <c r="AA161" i="8"/>
  <c r="Z161" i="8"/>
  <c r="Y161" i="8"/>
  <c r="X161" i="8"/>
  <c r="W161" i="8"/>
  <c r="V161" i="8"/>
  <c r="U161" i="8"/>
  <c r="T161" i="8"/>
  <c r="S161" i="8"/>
  <c r="R161" i="8"/>
  <c r="Q161" i="8"/>
  <c r="P161" i="8"/>
  <c r="O161" i="8"/>
  <c r="N161" i="8"/>
  <c r="M161" i="8"/>
  <c r="L161" i="8"/>
  <c r="K161" i="8"/>
  <c r="J161" i="8"/>
  <c r="I161" i="8"/>
  <c r="H161" i="8"/>
  <c r="AZ160" i="8"/>
  <c r="AY160" i="8"/>
  <c r="AX160" i="8"/>
  <c r="AW160" i="8"/>
  <c r="AV160" i="8"/>
  <c r="AU160" i="8"/>
  <c r="AT160" i="8"/>
  <c r="AS160" i="8"/>
  <c r="AR160" i="8"/>
  <c r="AQ160" i="8"/>
  <c r="AP160" i="8"/>
  <c r="AO160" i="8"/>
  <c r="AN160" i="8"/>
  <c r="AM160" i="8"/>
  <c r="AL160" i="8"/>
  <c r="AK160" i="8"/>
  <c r="AJ160" i="8"/>
  <c r="AI160" i="8"/>
  <c r="AH160" i="8"/>
  <c r="AG160" i="8"/>
  <c r="AF160" i="8"/>
  <c r="AE160" i="8"/>
  <c r="AD160" i="8"/>
  <c r="AC160" i="8"/>
  <c r="AB160" i="8"/>
  <c r="AA160" i="8"/>
  <c r="Z160" i="8"/>
  <c r="Y160" i="8"/>
  <c r="X160" i="8"/>
  <c r="W160" i="8"/>
  <c r="V160" i="8"/>
  <c r="U160" i="8"/>
  <c r="T160" i="8"/>
  <c r="S160" i="8"/>
  <c r="R160" i="8"/>
  <c r="Q160" i="8"/>
  <c r="P160" i="8"/>
  <c r="O160" i="8"/>
  <c r="N160" i="8"/>
  <c r="M160" i="8"/>
  <c r="L160" i="8"/>
  <c r="K160" i="8"/>
  <c r="J160" i="8"/>
  <c r="I160" i="8"/>
  <c r="H160" i="8"/>
  <c r="AZ159" i="8"/>
  <c r="AY159" i="8"/>
  <c r="AX159" i="8"/>
  <c r="AW159" i="8"/>
  <c r="AV159" i="8"/>
  <c r="AU159" i="8"/>
  <c r="AT159" i="8"/>
  <c r="AS159" i="8"/>
  <c r="AR159" i="8"/>
  <c r="AQ159" i="8"/>
  <c r="AP159" i="8"/>
  <c r="AO159" i="8"/>
  <c r="AN159" i="8"/>
  <c r="AM159" i="8"/>
  <c r="AL159" i="8"/>
  <c r="AK159" i="8"/>
  <c r="AJ159" i="8"/>
  <c r="AI159" i="8"/>
  <c r="AH159" i="8"/>
  <c r="AG159" i="8"/>
  <c r="AF159" i="8"/>
  <c r="AE159" i="8"/>
  <c r="AD159" i="8"/>
  <c r="AC159" i="8"/>
  <c r="AB159" i="8"/>
  <c r="AA159" i="8"/>
  <c r="Z159" i="8"/>
  <c r="Y159" i="8"/>
  <c r="X159" i="8"/>
  <c r="W159" i="8"/>
  <c r="V159" i="8"/>
  <c r="U159" i="8"/>
  <c r="T159" i="8"/>
  <c r="S159" i="8"/>
  <c r="R159" i="8"/>
  <c r="Q159" i="8"/>
  <c r="P159" i="8"/>
  <c r="O159" i="8"/>
  <c r="N159" i="8"/>
  <c r="M159" i="8"/>
  <c r="L159" i="8"/>
  <c r="K159" i="8"/>
  <c r="J159" i="8"/>
  <c r="I159" i="8"/>
  <c r="H159" i="8"/>
  <c r="AZ158" i="8"/>
  <c r="AY158" i="8"/>
  <c r="AX158" i="8"/>
  <c r="AW158" i="8"/>
  <c r="AV158" i="8"/>
  <c r="AU158" i="8"/>
  <c r="AT158" i="8"/>
  <c r="AS158" i="8"/>
  <c r="AR158" i="8"/>
  <c r="AQ158" i="8"/>
  <c r="AP158" i="8"/>
  <c r="AO158" i="8"/>
  <c r="AN158" i="8"/>
  <c r="AM158" i="8"/>
  <c r="AL158" i="8"/>
  <c r="AK158" i="8"/>
  <c r="AJ158" i="8"/>
  <c r="AI158" i="8"/>
  <c r="AH158" i="8"/>
  <c r="AG158" i="8"/>
  <c r="AF158" i="8"/>
  <c r="AE158" i="8"/>
  <c r="AD158" i="8"/>
  <c r="AC158" i="8"/>
  <c r="AB158" i="8"/>
  <c r="AA158" i="8"/>
  <c r="Z158" i="8"/>
  <c r="Y158" i="8"/>
  <c r="X158" i="8"/>
  <c r="W158" i="8"/>
  <c r="V158" i="8"/>
  <c r="U158" i="8"/>
  <c r="T158" i="8"/>
  <c r="S158" i="8"/>
  <c r="R158" i="8"/>
  <c r="Q158" i="8"/>
  <c r="P158" i="8"/>
  <c r="O158" i="8"/>
  <c r="N158" i="8"/>
  <c r="M158" i="8"/>
  <c r="L158" i="8"/>
  <c r="K158" i="8"/>
  <c r="J158" i="8"/>
  <c r="I158" i="8"/>
  <c r="H158" i="8"/>
  <c r="AZ157" i="8"/>
  <c r="AY157" i="8"/>
  <c r="AX157" i="8"/>
  <c r="AW157" i="8"/>
  <c r="AV157" i="8"/>
  <c r="AU157" i="8"/>
  <c r="AT157" i="8"/>
  <c r="AS157" i="8"/>
  <c r="AR157" i="8"/>
  <c r="AQ157" i="8"/>
  <c r="AP157" i="8"/>
  <c r="AO157" i="8"/>
  <c r="AN157" i="8"/>
  <c r="AM157" i="8"/>
  <c r="AL157" i="8"/>
  <c r="AK157" i="8"/>
  <c r="AJ157" i="8"/>
  <c r="AI157" i="8"/>
  <c r="AH157" i="8"/>
  <c r="AG157" i="8"/>
  <c r="AF157" i="8"/>
  <c r="AE157" i="8"/>
  <c r="AD157" i="8"/>
  <c r="AC157" i="8"/>
  <c r="AB157" i="8"/>
  <c r="AA157" i="8"/>
  <c r="Z157" i="8"/>
  <c r="Y157" i="8"/>
  <c r="X157" i="8"/>
  <c r="W157" i="8"/>
  <c r="V157" i="8"/>
  <c r="U157" i="8"/>
  <c r="T157" i="8"/>
  <c r="S157" i="8"/>
  <c r="R157" i="8"/>
  <c r="Q157" i="8"/>
  <c r="P157" i="8"/>
  <c r="O157" i="8"/>
  <c r="N157" i="8"/>
  <c r="M157" i="8"/>
  <c r="L157" i="8"/>
  <c r="K157" i="8"/>
  <c r="J157" i="8"/>
  <c r="I157" i="8"/>
  <c r="H157" i="8"/>
  <c r="AZ156" i="8"/>
  <c r="AY156" i="8"/>
  <c r="AX156" i="8"/>
  <c r="AW156" i="8"/>
  <c r="AV156" i="8"/>
  <c r="AU156" i="8"/>
  <c r="AT156" i="8"/>
  <c r="AS156" i="8"/>
  <c r="AR156" i="8"/>
  <c r="AQ156" i="8"/>
  <c r="AP156" i="8"/>
  <c r="AO156" i="8"/>
  <c r="AN156" i="8"/>
  <c r="AM156" i="8"/>
  <c r="AL156" i="8"/>
  <c r="AK156" i="8"/>
  <c r="AJ156" i="8"/>
  <c r="AI156" i="8"/>
  <c r="AH156" i="8"/>
  <c r="AG156" i="8"/>
  <c r="AF156" i="8"/>
  <c r="AE156" i="8"/>
  <c r="AD156" i="8"/>
  <c r="AC156" i="8"/>
  <c r="AB156" i="8"/>
  <c r="AA156" i="8"/>
  <c r="Z156" i="8"/>
  <c r="Y156" i="8"/>
  <c r="X156" i="8"/>
  <c r="W156" i="8"/>
  <c r="V156" i="8"/>
  <c r="U156" i="8"/>
  <c r="T156" i="8"/>
  <c r="S156" i="8"/>
  <c r="R156" i="8"/>
  <c r="Q156" i="8"/>
  <c r="P156" i="8"/>
  <c r="O156" i="8"/>
  <c r="N156" i="8"/>
  <c r="M156" i="8"/>
  <c r="L156" i="8"/>
  <c r="K156" i="8"/>
  <c r="J156" i="8"/>
  <c r="I156" i="8"/>
  <c r="H156" i="8"/>
  <c r="AZ155" i="8"/>
  <c r="AY155" i="8"/>
  <c r="AX155" i="8"/>
  <c r="AW155" i="8"/>
  <c r="AV155" i="8"/>
  <c r="AU155" i="8"/>
  <c r="AT155" i="8"/>
  <c r="AS155" i="8"/>
  <c r="AR155" i="8"/>
  <c r="AQ155" i="8"/>
  <c r="AP155" i="8"/>
  <c r="AO155" i="8"/>
  <c r="AN155" i="8"/>
  <c r="AM155" i="8"/>
  <c r="AL155" i="8"/>
  <c r="AK155" i="8"/>
  <c r="AJ155" i="8"/>
  <c r="AI155" i="8"/>
  <c r="AH155" i="8"/>
  <c r="AG155" i="8"/>
  <c r="AF155" i="8"/>
  <c r="AE155" i="8"/>
  <c r="AD155" i="8"/>
  <c r="AC155" i="8"/>
  <c r="AB155" i="8"/>
  <c r="AA155" i="8"/>
  <c r="Z155" i="8"/>
  <c r="Y155" i="8"/>
  <c r="X155" i="8"/>
  <c r="W155" i="8"/>
  <c r="V155" i="8"/>
  <c r="U155" i="8"/>
  <c r="T155" i="8"/>
  <c r="S155" i="8"/>
  <c r="R155" i="8"/>
  <c r="Q155" i="8"/>
  <c r="P155" i="8"/>
  <c r="O155" i="8"/>
  <c r="N155" i="8"/>
  <c r="M155" i="8"/>
  <c r="L155" i="8"/>
  <c r="K155" i="8"/>
  <c r="J155" i="8"/>
  <c r="I155" i="8"/>
  <c r="H155" i="8"/>
  <c r="AZ154" i="8"/>
  <c r="AY154" i="8"/>
  <c r="AX154" i="8"/>
  <c r="AW154" i="8"/>
  <c r="AV154" i="8"/>
  <c r="AU154" i="8"/>
  <c r="AT154" i="8"/>
  <c r="AS154" i="8"/>
  <c r="AR154" i="8"/>
  <c r="AQ154" i="8"/>
  <c r="AP154" i="8"/>
  <c r="AO154" i="8"/>
  <c r="AN154" i="8"/>
  <c r="AM154" i="8"/>
  <c r="AL154" i="8"/>
  <c r="AK154" i="8"/>
  <c r="AJ154" i="8"/>
  <c r="AI154" i="8"/>
  <c r="AH154" i="8"/>
  <c r="AG154" i="8"/>
  <c r="AF154" i="8"/>
  <c r="AE154" i="8"/>
  <c r="AD154" i="8"/>
  <c r="AC154" i="8"/>
  <c r="AB154" i="8"/>
  <c r="AA154" i="8"/>
  <c r="Z154" i="8"/>
  <c r="Y154" i="8"/>
  <c r="X154" i="8"/>
  <c r="W154" i="8"/>
  <c r="V154" i="8"/>
  <c r="U154" i="8"/>
  <c r="T154" i="8"/>
  <c r="S154" i="8"/>
  <c r="R154" i="8"/>
  <c r="Q154" i="8"/>
  <c r="P154" i="8"/>
  <c r="O154" i="8"/>
  <c r="N154" i="8"/>
  <c r="M154" i="8"/>
  <c r="L154" i="8"/>
  <c r="K154" i="8"/>
  <c r="J154" i="8"/>
  <c r="I154" i="8"/>
  <c r="H154" i="8"/>
  <c r="L140" i="8"/>
  <c r="N135" i="8"/>
  <c r="M135" i="8"/>
  <c r="I135" i="8"/>
  <c r="P134" i="8"/>
  <c r="Q134" i="8" s="1"/>
  <c r="R134" i="8" s="1"/>
  <c r="S134" i="8" s="1"/>
  <c r="T134" i="8" s="1"/>
  <c r="U134" i="8" s="1"/>
  <c r="V134" i="8" s="1"/>
  <c r="W134" i="8" s="1"/>
  <c r="X134" i="8" s="1"/>
  <c r="Y134" i="8" s="1"/>
  <c r="Z134" i="8" s="1"/>
  <c r="AA134" i="8" s="1"/>
  <c r="AB134" i="8" s="1"/>
  <c r="AC134" i="8" s="1"/>
  <c r="K134" i="8"/>
  <c r="L134" i="8" s="1"/>
  <c r="M134" i="8" s="1"/>
  <c r="N134" i="8" s="1"/>
  <c r="O134" i="8" s="1"/>
  <c r="J134" i="8"/>
  <c r="J135" i="8" s="1"/>
  <c r="I134" i="8"/>
  <c r="H134" i="8"/>
  <c r="AZ131" i="8"/>
  <c r="AY131" i="8"/>
  <c r="AX131" i="8"/>
  <c r="AW131" i="8"/>
  <c r="AV131" i="8"/>
  <c r="AU131" i="8"/>
  <c r="AT131" i="8"/>
  <c r="AS131" i="8"/>
  <c r="AR131" i="8"/>
  <c r="AQ131" i="8"/>
  <c r="AP131" i="8"/>
  <c r="AO131" i="8"/>
  <c r="AN131" i="8"/>
  <c r="AM131" i="8"/>
  <c r="AL131" i="8"/>
  <c r="AK131" i="8"/>
  <c r="AJ131" i="8"/>
  <c r="AI131" i="8"/>
  <c r="AH131" i="8"/>
  <c r="AG131" i="8"/>
  <c r="AF131" i="8"/>
  <c r="AE131" i="8"/>
  <c r="AD131" i="8"/>
  <c r="AC131" i="8"/>
  <c r="AB131" i="8"/>
  <c r="AA131" i="8"/>
  <c r="Z131" i="8"/>
  <c r="Y131" i="8"/>
  <c r="X131" i="8"/>
  <c r="W131" i="8"/>
  <c r="V131" i="8"/>
  <c r="U131" i="8"/>
  <c r="T131" i="8"/>
  <c r="S131" i="8"/>
  <c r="R131" i="8"/>
  <c r="Q131" i="8"/>
  <c r="P131" i="8"/>
  <c r="O131" i="8"/>
  <c r="N131" i="8"/>
  <c r="M131" i="8"/>
  <c r="L131" i="8"/>
  <c r="K131" i="8"/>
  <c r="J131" i="8"/>
  <c r="I131" i="8"/>
  <c r="H131" i="8"/>
  <c r="H135" i="8" s="1"/>
  <c r="AZ130" i="8"/>
  <c r="AY130" i="8"/>
  <c r="AX130" i="8"/>
  <c r="AW130" i="8"/>
  <c r="AV130" i="8"/>
  <c r="AU130" i="8"/>
  <c r="AT130" i="8"/>
  <c r="AS130" i="8"/>
  <c r="AR130" i="8"/>
  <c r="AQ130" i="8"/>
  <c r="AP130" i="8"/>
  <c r="AO130" i="8"/>
  <c r="AN130" i="8"/>
  <c r="AM130" i="8"/>
  <c r="AL130" i="8"/>
  <c r="AK130" i="8"/>
  <c r="AJ130" i="8"/>
  <c r="AI130" i="8"/>
  <c r="AH130" i="8"/>
  <c r="AG130" i="8"/>
  <c r="AF130" i="8"/>
  <c r="AE130" i="8"/>
  <c r="AD130" i="8"/>
  <c r="AC130" i="8"/>
  <c r="AB130" i="8"/>
  <c r="AA130" i="8"/>
  <c r="Z130" i="8"/>
  <c r="Y130" i="8"/>
  <c r="X130" i="8"/>
  <c r="W130" i="8"/>
  <c r="V130" i="8"/>
  <c r="U130" i="8"/>
  <c r="T130" i="8"/>
  <c r="S130" i="8"/>
  <c r="R130" i="8"/>
  <c r="Q130" i="8"/>
  <c r="P130" i="8"/>
  <c r="O130" i="8"/>
  <c r="N130" i="8"/>
  <c r="M130" i="8"/>
  <c r="L130" i="8"/>
  <c r="K130" i="8"/>
  <c r="J130" i="8"/>
  <c r="I130" i="8"/>
  <c r="H130" i="8"/>
  <c r="K125" i="8"/>
  <c r="J125" i="8"/>
  <c r="I125" i="8"/>
  <c r="H125" i="8"/>
  <c r="L100" i="8"/>
  <c r="K100" i="8"/>
  <c r="J100" i="8"/>
  <c r="I100" i="8"/>
  <c r="H100" i="8"/>
  <c r="M99" i="8"/>
  <c r="N99" i="8" s="1"/>
  <c r="O99" i="8" s="1"/>
  <c r="P99" i="8" s="1"/>
  <c r="Q99" i="8" s="1"/>
  <c r="R99" i="8" s="1"/>
  <c r="S99" i="8" s="1"/>
  <c r="T99" i="8" s="1"/>
  <c r="U99" i="8" s="1"/>
  <c r="V99" i="8" s="1"/>
  <c r="W99" i="8" s="1"/>
  <c r="X99" i="8" s="1"/>
  <c r="Y99" i="8" s="1"/>
  <c r="Z99" i="8" s="1"/>
  <c r="AA99" i="8" s="1"/>
  <c r="AB99" i="8" s="1"/>
  <c r="AC99" i="8" s="1"/>
  <c r="AD99" i="8" s="1"/>
  <c r="AE99" i="8" s="1"/>
  <c r="AF99" i="8" s="1"/>
  <c r="AG99" i="8" s="1"/>
  <c r="AH99" i="8" s="1"/>
  <c r="AI99" i="8" s="1"/>
  <c r="AJ99" i="8" s="1"/>
  <c r="AK99" i="8" s="1"/>
  <c r="AL99" i="8" s="1"/>
  <c r="AM99" i="8" s="1"/>
  <c r="AN99" i="8" s="1"/>
  <c r="AO99" i="8" s="1"/>
  <c r="AP99" i="8" s="1"/>
  <c r="AQ99" i="8" s="1"/>
  <c r="AR99" i="8" s="1"/>
  <c r="AS99" i="8" s="1"/>
  <c r="AT99" i="8" s="1"/>
  <c r="AU99" i="8" s="1"/>
  <c r="AV99" i="8" s="1"/>
  <c r="AW99" i="8" s="1"/>
  <c r="AX99" i="8" s="1"/>
  <c r="AY99" i="8" s="1"/>
  <c r="AZ99" i="8" s="1"/>
  <c r="M98" i="8"/>
  <c r="N98" i="8" s="1"/>
  <c r="O98" i="8" s="1"/>
  <c r="P98" i="8" s="1"/>
  <c r="Q98" i="8" s="1"/>
  <c r="R98" i="8" s="1"/>
  <c r="S98" i="8" s="1"/>
  <c r="T98" i="8" s="1"/>
  <c r="U98" i="8" s="1"/>
  <c r="V98" i="8" s="1"/>
  <c r="W98" i="8" s="1"/>
  <c r="X98" i="8" s="1"/>
  <c r="Y98" i="8" s="1"/>
  <c r="Z98" i="8" s="1"/>
  <c r="AA98" i="8" s="1"/>
  <c r="AB98" i="8" s="1"/>
  <c r="AC98" i="8" s="1"/>
  <c r="AD98" i="8" s="1"/>
  <c r="AE98" i="8" s="1"/>
  <c r="AF98" i="8" s="1"/>
  <c r="AG98" i="8" s="1"/>
  <c r="AH98" i="8" s="1"/>
  <c r="AI98" i="8" s="1"/>
  <c r="AJ98" i="8" s="1"/>
  <c r="AK98" i="8" s="1"/>
  <c r="AL98" i="8" s="1"/>
  <c r="AM98" i="8" s="1"/>
  <c r="AN98" i="8" s="1"/>
  <c r="AO98" i="8" s="1"/>
  <c r="AP98" i="8" s="1"/>
  <c r="AQ98" i="8" s="1"/>
  <c r="AR98" i="8" s="1"/>
  <c r="AS98" i="8" s="1"/>
  <c r="AT98" i="8" s="1"/>
  <c r="AU98" i="8" s="1"/>
  <c r="AV98" i="8" s="1"/>
  <c r="AW98" i="8" s="1"/>
  <c r="AX98" i="8" s="1"/>
  <c r="AY98" i="8" s="1"/>
  <c r="AZ98" i="8" s="1"/>
  <c r="M97" i="8"/>
  <c r="N97" i="8" s="1"/>
  <c r="O97" i="8" s="1"/>
  <c r="P97" i="8" s="1"/>
  <c r="Q97" i="8" s="1"/>
  <c r="R97" i="8" s="1"/>
  <c r="S97" i="8" s="1"/>
  <c r="T97" i="8" s="1"/>
  <c r="U97" i="8" s="1"/>
  <c r="V97" i="8" s="1"/>
  <c r="W97" i="8" s="1"/>
  <c r="X97" i="8" s="1"/>
  <c r="Y97" i="8" s="1"/>
  <c r="Z97" i="8" s="1"/>
  <c r="AA97" i="8" s="1"/>
  <c r="AB97" i="8" s="1"/>
  <c r="AC97" i="8" s="1"/>
  <c r="AD97" i="8" s="1"/>
  <c r="AE97" i="8" s="1"/>
  <c r="AF97" i="8" s="1"/>
  <c r="AG97" i="8" s="1"/>
  <c r="AH97" i="8" s="1"/>
  <c r="AI97" i="8" s="1"/>
  <c r="AJ97" i="8" s="1"/>
  <c r="AK97" i="8" s="1"/>
  <c r="AL97" i="8" s="1"/>
  <c r="AM97" i="8" s="1"/>
  <c r="AN97" i="8" s="1"/>
  <c r="AO97" i="8" s="1"/>
  <c r="AP97" i="8" s="1"/>
  <c r="AQ97" i="8" s="1"/>
  <c r="AR97" i="8" s="1"/>
  <c r="AS97" i="8" s="1"/>
  <c r="AT97" i="8" s="1"/>
  <c r="AU97" i="8" s="1"/>
  <c r="AV97" i="8" s="1"/>
  <c r="AW97" i="8" s="1"/>
  <c r="AX97" i="8" s="1"/>
  <c r="AY97" i="8" s="1"/>
  <c r="AZ97" i="8" s="1"/>
  <c r="M96" i="8"/>
  <c r="L93" i="8"/>
  <c r="J93" i="8"/>
  <c r="H93" i="8"/>
  <c r="L92" i="8"/>
  <c r="K92" i="8"/>
  <c r="K93" i="8" s="1"/>
  <c r="J92" i="8"/>
  <c r="I92" i="8"/>
  <c r="I93" i="8" s="1"/>
  <c r="H92" i="8"/>
  <c r="I90" i="8"/>
  <c r="J89" i="8"/>
  <c r="I88" i="8"/>
  <c r="K87" i="8"/>
  <c r="J87" i="8"/>
  <c r="L86" i="8"/>
  <c r="K86" i="8"/>
  <c r="J86" i="8"/>
  <c r="I86" i="8"/>
  <c r="H86" i="8"/>
  <c r="L85" i="8"/>
  <c r="K85" i="8"/>
  <c r="J85" i="8"/>
  <c r="J190" i="8" s="1"/>
  <c r="I85" i="8"/>
  <c r="I190" i="8" s="1"/>
  <c r="H85" i="8"/>
  <c r="H190" i="8" s="1"/>
  <c r="AW77" i="8"/>
  <c r="AS77" i="8"/>
  <c r="AO77" i="8"/>
  <c r="AK77" i="8"/>
  <c r="AG77" i="8"/>
  <c r="AC77" i="8"/>
  <c r="Y77" i="8"/>
  <c r="U77" i="8"/>
  <c r="Q77" i="8"/>
  <c r="M77" i="8"/>
  <c r="AT74" i="8"/>
  <c r="AL74" i="8"/>
  <c r="AD74" i="8"/>
  <c r="V74" i="8"/>
  <c r="N74" i="8"/>
  <c r="AX73" i="8"/>
  <c r="AX74" i="8" s="1"/>
  <c r="AU73" i="8"/>
  <c r="AU74" i="8" s="1"/>
  <c r="AT73" i="8"/>
  <c r="AP73" i="8"/>
  <c r="AP74" i="8" s="1"/>
  <c r="AM73" i="8"/>
  <c r="AM74" i="8" s="1"/>
  <c r="AL73" i="8"/>
  <c r="AH73" i="8"/>
  <c r="AH74" i="8" s="1"/>
  <c r="AE73" i="8"/>
  <c r="AE74" i="8" s="1"/>
  <c r="AD73" i="8"/>
  <c r="Z73" i="8"/>
  <c r="Z74" i="8" s="1"/>
  <c r="W73" i="8"/>
  <c r="W74" i="8" s="1"/>
  <c r="V73" i="8"/>
  <c r="R73" i="8"/>
  <c r="R74" i="8" s="1"/>
  <c r="O73" i="8"/>
  <c r="O74" i="8" s="1"/>
  <c r="N73" i="8"/>
  <c r="AY72" i="8"/>
  <c r="AQ72" i="8"/>
  <c r="AI72" i="8"/>
  <c r="AA72" i="8"/>
  <c r="S72" i="8"/>
  <c r="K72" i="8"/>
  <c r="AZ71" i="8"/>
  <c r="AY71" i="8"/>
  <c r="AY73" i="8" s="1"/>
  <c r="AY74" i="8" s="1"/>
  <c r="AX71" i="8"/>
  <c r="AW71" i="8"/>
  <c r="AV71" i="8"/>
  <c r="AU71" i="8"/>
  <c r="AT71" i="8"/>
  <c r="AS71" i="8"/>
  <c r="AR71" i="8"/>
  <c r="AQ71" i="8"/>
  <c r="AQ73" i="8" s="1"/>
  <c r="AQ74" i="8" s="1"/>
  <c r="AP71" i="8"/>
  <c r="AO71" i="8"/>
  <c r="AN71" i="8"/>
  <c r="AM71" i="8"/>
  <c r="AL71" i="8"/>
  <c r="AL77" i="8" s="1"/>
  <c r="AK71" i="8"/>
  <c r="AJ71" i="8"/>
  <c r="AI71" i="8"/>
  <c r="AH71" i="8"/>
  <c r="AG71" i="8"/>
  <c r="AF71" i="8"/>
  <c r="AE71" i="8"/>
  <c r="AD71" i="8"/>
  <c r="AC71" i="8"/>
  <c r="AB71" i="8"/>
  <c r="AA71" i="8"/>
  <c r="Z71" i="8"/>
  <c r="Y71" i="8"/>
  <c r="X71" i="8"/>
  <c r="X77" i="8" s="1"/>
  <c r="W71" i="8"/>
  <c r="V71" i="8"/>
  <c r="V77" i="8" s="1"/>
  <c r="U71" i="8"/>
  <c r="T71" i="8"/>
  <c r="S71" i="8"/>
  <c r="S73" i="8" s="1"/>
  <c r="S74" i="8" s="1"/>
  <c r="R71" i="8"/>
  <c r="Q71" i="8"/>
  <c r="P71" i="8"/>
  <c r="O71" i="8"/>
  <c r="N71" i="8"/>
  <c r="M71" i="8"/>
  <c r="L71" i="8"/>
  <c r="K71" i="8"/>
  <c r="J71" i="8"/>
  <c r="J105" i="8" s="1"/>
  <c r="I71" i="8"/>
  <c r="H71" i="8"/>
  <c r="H90" i="8" s="1"/>
  <c r="BA69" i="8"/>
  <c r="BA68" i="8"/>
  <c r="BA67" i="8"/>
  <c r="BA66" i="8"/>
  <c r="BA65" i="8"/>
  <c r="BA64" i="8"/>
  <c r="BA63" i="8"/>
  <c r="BA62" i="8"/>
  <c r="BA61" i="8"/>
  <c r="BA60" i="8"/>
  <c r="BA59" i="8"/>
  <c r="BA58" i="8"/>
  <c r="BA57" i="8"/>
  <c r="BA56" i="8"/>
  <c r="BA55" i="8"/>
  <c r="BA54" i="8"/>
  <c r="BA53" i="8"/>
  <c r="BA52"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R47" i="8"/>
  <c r="Q47" i="8"/>
  <c r="P47" i="8"/>
  <c r="O47" i="8"/>
  <c r="N47" i="8"/>
  <c r="M47" i="8"/>
  <c r="L47" i="8"/>
  <c r="K47" i="8"/>
  <c r="J47"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T46" i="8"/>
  <c r="S46" i="8"/>
  <c r="R46" i="8"/>
  <c r="Q46" i="8"/>
  <c r="P46" i="8"/>
  <c r="O46" i="8"/>
  <c r="N46" i="8"/>
  <c r="M46" i="8"/>
  <c r="L46" i="8"/>
  <c r="K46" i="8"/>
  <c r="J46" i="8"/>
  <c r="Q7" i="8"/>
  <c r="P7" i="8"/>
  <c r="O7" i="8"/>
  <c r="N7" i="8"/>
  <c r="K7" i="8"/>
  <c r="J7" i="8"/>
  <c r="I7" i="8"/>
  <c r="H7" i="8"/>
  <c r="Q6" i="8"/>
  <c r="P6" i="8"/>
  <c r="O6" i="8"/>
  <c r="N6" i="8"/>
  <c r="L6" i="8"/>
  <c r="K6" i="8"/>
  <c r="J6" i="8"/>
  <c r="B51" i="8" s="1"/>
  <c r="I6" i="8"/>
  <c r="H6" i="8"/>
  <c r="B3" i="8"/>
  <c r="B2" i="8"/>
  <c r="R1" i="8"/>
  <c r="M1" i="8"/>
  <c r="M7" i="8" s="1"/>
  <c r="L1" i="8"/>
  <c r="K28" i="11" l="1"/>
  <c r="J329" i="11"/>
  <c r="J303" i="11"/>
  <c r="J293" i="11"/>
  <c r="K293" i="11" s="1"/>
  <c r="J291" i="11"/>
  <c r="K291" i="11" s="1"/>
  <c r="J290" i="11"/>
  <c r="J289" i="11"/>
  <c r="J287" i="11"/>
  <c r="K287" i="11" s="1"/>
  <c r="J286" i="11"/>
  <c r="K286" i="11" s="1"/>
  <c r="J285" i="11"/>
  <c r="J284" i="11"/>
  <c r="J283" i="11"/>
  <c r="K283" i="11" s="1"/>
  <c r="J282" i="11"/>
  <c r="K282" i="11" s="1"/>
  <c r="J281" i="11"/>
  <c r="J280" i="11"/>
  <c r="J279" i="11"/>
  <c r="K279" i="11" s="1"/>
  <c r="J278" i="11"/>
  <c r="K278" i="11" s="1"/>
  <c r="J277" i="11"/>
  <c r="J276" i="11"/>
  <c r="J254" i="11"/>
  <c r="J248" i="11"/>
  <c r="K248" i="11" s="1"/>
  <c r="J238" i="11"/>
  <c r="J210" i="11"/>
  <c r="J201" i="11"/>
  <c r="K201" i="11" s="1"/>
  <c r="J157" i="11"/>
  <c r="K157" i="11" s="1"/>
  <c r="J156" i="11"/>
  <c r="J155" i="11"/>
  <c r="J145" i="11"/>
  <c r="K145" i="11" s="1"/>
  <c r="J144" i="11"/>
  <c r="J58" i="11"/>
  <c r="J132" i="11"/>
  <c r="J131" i="11"/>
  <c r="K131" i="11" s="1"/>
  <c r="L131" i="11" s="1"/>
  <c r="M131" i="11" s="1"/>
  <c r="N131" i="11" s="1"/>
  <c r="J130" i="11"/>
  <c r="K130" i="11" s="1"/>
  <c r="L130" i="11" s="1"/>
  <c r="M130" i="11" s="1"/>
  <c r="N130" i="11" s="1"/>
  <c r="J129" i="11"/>
  <c r="J128" i="11"/>
  <c r="J31" i="11"/>
  <c r="K31" i="11" s="1"/>
  <c r="J47" i="11"/>
  <c r="K47" i="11" s="1"/>
  <c r="J46" i="11"/>
  <c r="J45" i="11"/>
  <c r="J44" i="11"/>
  <c r="K44" i="11" s="1"/>
  <c r="J43" i="11"/>
  <c r="K43" i="11" s="1"/>
  <c r="K1" i="11"/>
  <c r="I7" i="11"/>
  <c r="I11" i="11"/>
  <c r="I16" i="11"/>
  <c r="J16" i="11" s="1"/>
  <c r="K16" i="11" s="1"/>
  <c r="I27" i="11"/>
  <c r="J27" i="11" s="1"/>
  <c r="K27" i="11" s="1"/>
  <c r="I41" i="11"/>
  <c r="J41" i="11" s="1"/>
  <c r="K41" i="11" s="1"/>
  <c r="H324" i="11"/>
  <c r="H241" i="11"/>
  <c r="H251" i="11"/>
  <c r="H204" i="11"/>
  <c r="J7" i="11"/>
  <c r="J11" i="11"/>
  <c r="I12" i="11"/>
  <c r="I320" i="11"/>
  <c r="J320" i="11" s="1"/>
  <c r="K320" i="11" s="1"/>
  <c r="I296" i="11"/>
  <c r="J296" i="11" s="1"/>
  <c r="K296" i="11" s="1"/>
  <c r="I319" i="11"/>
  <c r="J319" i="11" s="1"/>
  <c r="K319" i="11" s="1"/>
  <c r="I321" i="11"/>
  <c r="J321" i="11" s="1"/>
  <c r="K321" i="11" s="1"/>
  <c r="I318" i="11"/>
  <c r="I295" i="11"/>
  <c r="J295" i="11" s="1"/>
  <c r="K295" i="11" s="1"/>
  <c r="I294" i="11"/>
  <c r="J294" i="11" s="1"/>
  <c r="K294" i="11" s="1"/>
  <c r="I288" i="11"/>
  <c r="I245" i="11"/>
  <c r="I230" i="11"/>
  <c r="J230" i="11" s="1"/>
  <c r="K230" i="11" s="1"/>
  <c r="I269" i="11"/>
  <c r="I229" i="11"/>
  <c r="J229" i="11" s="1"/>
  <c r="K229" i="11" s="1"/>
  <c r="I247" i="11"/>
  <c r="J247" i="11" s="1"/>
  <c r="K247" i="11" s="1"/>
  <c r="I211" i="11"/>
  <c r="J211" i="11" s="1"/>
  <c r="K211" i="11" s="1"/>
  <c r="I237" i="11"/>
  <c r="I228" i="11"/>
  <c r="J228" i="11" s="1"/>
  <c r="K228" i="11" s="1"/>
  <c r="I212" i="11"/>
  <c r="J212" i="11" s="1"/>
  <c r="K212" i="11" s="1"/>
  <c r="I208" i="11"/>
  <c r="I198" i="11"/>
  <c r="J198" i="11" s="1"/>
  <c r="K198" i="11" s="1"/>
  <c r="I188" i="11"/>
  <c r="J188" i="11" s="1"/>
  <c r="K188" i="11" s="1"/>
  <c r="I178" i="11"/>
  <c r="J178" i="11" s="1"/>
  <c r="K178" i="11" s="1"/>
  <c r="I219" i="11"/>
  <c r="I197" i="11"/>
  <c r="J197" i="11" s="1"/>
  <c r="K197" i="11" s="1"/>
  <c r="I187" i="11"/>
  <c r="J187" i="11" s="1"/>
  <c r="K187" i="11" s="1"/>
  <c r="I262" i="11"/>
  <c r="I246" i="11"/>
  <c r="J246" i="11" s="1"/>
  <c r="K246" i="11" s="1"/>
  <c r="I227" i="11"/>
  <c r="I200" i="11"/>
  <c r="J200" i="11" s="1"/>
  <c r="K200" i="11" s="1"/>
  <c r="I196" i="11"/>
  <c r="I186" i="11"/>
  <c r="I174" i="11"/>
  <c r="J174" i="11" s="1"/>
  <c r="K174" i="11" s="1"/>
  <c r="I165" i="11"/>
  <c r="J165" i="11" s="1"/>
  <c r="K165" i="11" s="1"/>
  <c r="I137" i="11"/>
  <c r="J137" i="11" s="1"/>
  <c r="K137" i="11" s="1"/>
  <c r="L137" i="11" s="1"/>
  <c r="M137" i="11" s="1"/>
  <c r="N137" i="11" s="1"/>
  <c r="I127" i="11"/>
  <c r="J127" i="11" s="1"/>
  <c r="K127" i="11" s="1"/>
  <c r="L127" i="11" s="1"/>
  <c r="M127" i="11" s="1"/>
  <c r="N127" i="11" s="1"/>
  <c r="I209" i="11"/>
  <c r="J209" i="11" s="1"/>
  <c r="K209" i="11" s="1"/>
  <c r="I199" i="11"/>
  <c r="J199" i="11" s="1"/>
  <c r="K199" i="11" s="1"/>
  <c r="I173" i="11"/>
  <c r="J173" i="11" s="1"/>
  <c r="K173" i="11" s="1"/>
  <c r="I164" i="11"/>
  <c r="I147" i="11"/>
  <c r="J147" i="11" s="1"/>
  <c r="K147" i="11" s="1"/>
  <c r="I136" i="11"/>
  <c r="J136" i="11" s="1"/>
  <c r="K136" i="11" s="1"/>
  <c r="L136" i="11" s="1"/>
  <c r="M136" i="11" s="1"/>
  <c r="N136" i="11" s="1"/>
  <c r="I135" i="11"/>
  <c r="I126" i="11"/>
  <c r="J126" i="11" s="1"/>
  <c r="K126" i="11" s="1"/>
  <c r="L126" i="11" s="1"/>
  <c r="M126" i="11" s="1"/>
  <c r="N126" i="11" s="1"/>
  <c r="I122" i="11"/>
  <c r="J122" i="11" s="1"/>
  <c r="K122" i="11" s="1"/>
  <c r="L122" i="11" s="1"/>
  <c r="M122" i="11" s="1"/>
  <c r="N122" i="11" s="1"/>
  <c r="I118" i="11"/>
  <c r="J118" i="11" s="1"/>
  <c r="K118" i="11" s="1"/>
  <c r="L118" i="11" s="1"/>
  <c r="M118" i="11" s="1"/>
  <c r="N118" i="11" s="1"/>
  <c r="I114" i="11"/>
  <c r="J114" i="11" s="1"/>
  <c r="K114" i="11" s="1"/>
  <c r="L114" i="11" s="1"/>
  <c r="M114" i="11" s="1"/>
  <c r="N114" i="11" s="1"/>
  <c r="I176" i="11"/>
  <c r="J176" i="11" s="1"/>
  <c r="K176" i="11" s="1"/>
  <c r="I172" i="11"/>
  <c r="I146" i="11"/>
  <c r="I124" i="11"/>
  <c r="J124" i="11" s="1"/>
  <c r="K124" i="11" s="1"/>
  <c r="L124" i="11" s="1"/>
  <c r="M124" i="11" s="1"/>
  <c r="N124" i="11" s="1"/>
  <c r="I119" i="11"/>
  <c r="J119" i="11" s="1"/>
  <c r="K119" i="11" s="1"/>
  <c r="L119" i="11" s="1"/>
  <c r="M119" i="11" s="1"/>
  <c r="N119" i="11" s="1"/>
  <c r="I116" i="11"/>
  <c r="J116" i="11" s="1"/>
  <c r="K116" i="11" s="1"/>
  <c r="L116" i="11" s="1"/>
  <c r="M116" i="11" s="1"/>
  <c r="N116" i="11" s="1"/>
  <c r="I112" i="11"/>
  <c r="J112" i="11" s="1"/>
  <c r="K112" i="11" s="1"/>
  <c r="L112" i="11" s="1"/>
  <c r="M112" i="11" s="1"/>
  <c r="N112" i="11" s="1"/>
  <c r="I108" i="11"/>
  <c r="J108" i="11" s="1"/>
  <c r="K108" i="11" s="1"/>
  <c r="L108" i="11" s="1"/>
  <c r="M108" i="11" s="1"/>
  <c r="N108" i="11" s="1"/>
  <c r="I107" i="11"/>
  <c r="I103" i="11"/>
  <c r="J103" i="11" s="1"/>
  <c r="K103" i="11" s="1"/>
  <c r="L103" i="11" s="1"/>
  <c r="M103" i="11" s="1"/>
  <c r="N103" i="11" s="1"/>
  <c r="I99" i="11"/>
  <c r="J99" i="11" s="1"/>
  <c r="K99" i="11" s="1"/>
  <c r="L99" i="11" s="1"/>
  <c r="M99" i="11" s="1"/>
  <c r="N99" i="11" s="1"/>
  <c r="I90" i="11"/>
  <c r="J90" i="11" s="1"/>
  <c r="K90" i="11" s="1"/>
  <c r="I77" i="11"/>
  <c r="J77" i="11" s="1"/>
  <c r="K77" i="11" s="1"/>
  <c r="I177" i="11"/>
  <c r="J177" i="11" s="1"/>
  <c r="K177" i="11" s="1"/>
  <c r="I134" i="11"/>
  <c r="J134" i="11" s="1"/>
  <c r="K134" i="11" s="1"/>
  <c r="L134" i="11" s="1"/>
  <c r="M134" i="11" s="1"/>
  <c r="N134" i="11" s="1"/>
  <c r="I123" i="11"/>
  <c r="J123" i="11" s="1"/>
  <c r="K123" i="11" s="1"/>
  <c r="L123" i="11" s="1"/>
  <c r="M123" i="11" s="1"/>
  <c r="N123" i="11" s="1"/>
  <c r="I120" i="11"/>
  <c r="J120" i="11" s="1"/>
  <c r="K120" i="11" s="1"/>
  <c r="L120" i="11" s="1"/>
  <c r="M120" i="11" s="1"/>
  <c r="N120" i="11" s="1"/>
  <c r="I117" i="11"/>
  <c r="J117" i="11" s="1"/>
  <c r="K117" i="11" s="1"/>
  <c r="L117" i="11" s="1"/>
  <c r="M117" i="11" s="1"/>
  <c r="N117" i="11" s="1"/>
  <c r="I111" i="11"/>
  <c r="J111" i="11" s="1"/>
  <c r="K111" i="11" s="1"/>
  <c r="L111" i="11" s="1"/>
  <c r="M111" i="11" s="1"/>
  <c r="N111" i="11" s="1"/>
  <c r="I106" i="11"/>
  <c r="J106" i="11" s="1"/>
  <c r="K106" i="11" s="1"/>
  <c r="L106" i="11" s="1"/>
  <c r="M106" i="11" s="1"/>
  <c r="N106" i="11" s="1"/>
  <c r="I102" i="11"/>
  <c r="J102" i="11" s="1"/>
  <c r="K102" i="11" s="1"/>
  <c r="L102" i="11" s="1"/>
  <c r="M102" i="11" s="1"/>
  <c r="N102" i="11" s="1"/>
  <c r="I98" i="11"/>
  <c r="I89" i="11"/>
  <c r="J89" i="11" s="1"/>
  <c r="K89" i="11" s="1"/>
  <c r="I80" i="11"/>
  <c r="J80" i="11" s="1"/>
  <c r="K80" i="11" s="1"/>
  <c r="I76" i="11"/>
  <c r="J76" i="11" s="1"/>
  <c r="K76" i="11" s="1"/>
  <c r="I67" i="11"/>
  <c r="J67" i="11" s="1"/>
  <c r="K67" i="11" s="1"/>
  <c r="I57" i="11"/>
  <c r="I175" i="11"/>
  <c r="J175" i="11" s="1"/>
  <c r="K175" i="11" s="1"/>
  <c r="I133" i="11"/>
  <c r="J133" i="11" s="1"/>
  <c r="K133" i="11" s="1"/>
  <c r="L133" i="11" s="1"/>
  <c r="M133" i="11" s="1"/>
  <c r="N133" i="11" s="1"/>
  <c r="I121" i="11"/>
  <c r="J121" i="11" s="1"/>
  <c r="K121" i="11" s="1"/>
  <c r="L121" i="11" s="1"/>
  <c r="M121" i="11" s="1"/>
  <c r="N121" i="11" s="1"/>
  <c r="I110" i="11"/>
  <c r="J110" i="11" s="1"/>
  <c r="K110" i="11" s="1"/>
  <c r="L110" i="11" s="1"/>
  <c r="M110" i="11" s="1"/>
  <c r="N110" i="11" s="1"/>
  <c r="I105" i="11"/>
  <c r="J105" i="11" s="1"/>
  <c r="K105" i="11" s="1"/>
  <c r="L105" i="11" s="1"/>
  <c r="M105" i="11" s="1"/>
  <c r="N105" i="11" s="1"/>
  <c r="I101" i="11"/>
  <c r="J101" i="11" s="1"/>
  <c r="K101" i="11" s="1"/>
  <c r="L101" i="11" s="1"/>
  <c r="M101" i="11" s="1"/>
  <c r="N101" i="11" s="1"/>
  <c r="I88" i="11"/>
  <c r="J88" i="11" s="1"/>
  <c r="K88" i="11" s="1"/>
  <c r="I79" i="11"/>
  <c r="J79" i="11" s="1"/>
  <c r="K79" i="11" s="1"/>
  <c r="I75" i="11"/>
  <c r="J75" i="11" s="1"/>
  <c r="K75" i="11" s="1"/>
  <c r="I109" i="11"/>
  <c r="J109" i="11" s="1"/>
  <c r="K109" i="11" s="1"/>
  <c r="L109" i="11" s="1"/>
  <c r="M109" i="11" s="1"/>
  <c r="N109" i="11" s="1"/>
  <c r="I104" i="11"/>
  <c r="J104" i="11" s="1"/>
  <c r="K104" i="11" s="1"/>
  <c r="L104" i="11" s="1"/>
  <c r="M104" i="11" s="1"/>
  <c r="N104" i="11" s="1"/>
  <c r="I100" i="11"/>
  <c r="J100" i="11" s="1"/>
  <c r="K100" i="11" s="1"/>
  <c r="L100" i="11" s="1"/>
  <c r="M100" i="11" s="1"/>
  <c r="N100" i="11" s="1"/>
  <c r="I78" i="11"/>
  <c r="J78" i="11" s="1"/>
  <c r="K78" i="11" s="1"/>
  <c r="I115" i="11"/>
  <c r="J115" i="11" s="1"/>
  <c r="K115" i="11" s="1"/>
  <c r="L115" i="11" s="1"/>
  <c r="M115" i="11" s="1"/>
  <c r="N115" i="11" s="1"/>
  <c r="I125" i="11"/>
  <c r="J125" i="11" s="1"/>
  <c r="K125" i="11" s="1"/>
  <c r="L125" i="11" s="1"/>
  <c r="M125" i="11" s="1"/>
  <c r="N125" i="11" s="1"/>
  <c r="I113" i="11"/>
  <c r="J113" i="11" s="1"/>
  <c r="K113" i="11" s="1"/>
  <c r="L113" i="11" s="1"/>
  <c r="M113" i="11" s="1"/>
  <c r="N113" i="11" s="1"/>
  <c r="I91" i="11"/>
  <c r="J91" i="11" s="1"/>
  <c r="K91" i="11" s="1"/>
  <c r="I66" i="11"/>
  <c r="J66" i="11" s="1"/>
  <c r="K66" i="11" s="1"/>
  <c r="I49" i="11"/>
  <c r="J49" i="11" s="1"/>
  <c r="K49" i="11" s="1"/>
  <c r="I40" i="11"/>
  <c r="J40" i="11" s="1"/>
  <c r="K40" i="11" s="1"/>
  <c r="I36" i="11"/>
  <c r="J36" i="11" s="1"/>
  <c r="K36" i="11" s="1"/>
  <c r="I32" i="11"/>
  <c r="J32" i="11" s="1"/>
  <c r="K32" i="11" s="1"/>
  <c r="I87" i="11"/>
  <c r="I74" i="11"/>
  <c r="J74" i="11" s="1"/>
  <c r="K74" i="11" s="1"/>
  <c r="I48" i="11"/>
  <c r="J48" i="11" s="1"/>
  <c r="K48" i="11" s="1"/>
  <c r="I39" i="11"/>
  <c r="J39" i="11" s="1"/>
  <c r="K39" i="11" s="1"/>
  <c r="I35" i="11"/>
  <c r="J35" i="11" s="1"/>
  <c r="K35" i="11" s="1"/>
  <c r="I30" i="11"/>
  <c r="J30" i="11" s="1"/>
  <c r="K30" i="11" s="1"/>
  <c r="I26" i="11"/>
  <c r="J26" i="11" s="1"/>
  <c r="K26" i="11" s="1"/>
  <c r="I42" i="11"/>
  <c r="J42" i="11" s="1"/>
  <c r="K42" i="11" s="1"/>
  <c r="I38" i="11"/>
  <c r="J38" i="11" s="1"/>
  <c r="K38" i="11" s="1"/>
  <c r="I34" i="11"/>
  <c r="J34" i="11" s="1"/>
  <c r="K34" i="11" s="1"/>
  <c r="I29" i="11"/>
  <c r="J29" i="11" s="1"/>
  <c r="K29" i="11" s="1"/>
  <c r="I25" i="11"/>
  <c r="J25" i="11" s="1"/>
  <c r="K25" i="11" s="1"/>
  <c r="I6" i="11"/>
  <c r="I8" i="11"/>
  <c r="J12" i="11"/>
  <c r="I33" i="11"/>
  <c r="J33" i="11" s="1"/>
  <c r="K33" i="11" s="1"/>
  <c r="J6" i="11"/>
  <c r="J8" i="11"/>
  <c r="I15" i="11"/>
  <c r="J23" i="11"/>
  <c r="I24" i="11"/>
  <c r="I37" i="11"/>
  <c r="J37" i="11" s="1"/>
  <c r="K37" i="11" s="1"/>
  <c r="I50" i="11"/>
  <c r="J50" i="11" s="1"/>
  <c r="K50" i="11" s="1"/>
  <c r="I65" i="11"/>
  <c r="H83" i="11"/>
  <c r="H53" i="11"/>
  <c r="H334" i="11" s="1"/>
  <c r="H94" i="11"/>
  <c r="H181" i="11"/>
  <c r="H140" i="11"/>
  <c r="H191" i="11"/>
  <c r="H215" i="11"/>
  <c r="H233" i="11"/>
  <c r="H299" i="11"/>
  <c r="J310" i="11"/>
  <c r="E60" i="9"/>
  <c r="S1" i="8"/>
  <c r="R6" i="8"/>
  <c r="L135" i="8"/>
  <c r="L88" i="8"/>
  <c r="L121" i="8"/>
  <c r="L105" i="8"/>
  <c r="M104" i="8"/>
  <c r="N104" i="8" s="1"/>
  <c r="O104" i="8" s="1"/>
  <c r="L90" i="8"/>
  <c r="M120" i="8"/>
  <c r="N120" i="8" s="1"/>
  <c r="O120" i="8" s="1"/>
  <c r="P120" i="8" s="1"/>
  <c r="Q120" i="8" s="1"/>
  <c r="R120" i="8" s="1"/>
  <c r="S120" i="8" s="1"/>
  <c r="T120" i="8" s="1"/>
  <c r="U120" i="8" s="1"/>
  <c r="V120" i="8" s="1"/>
  <c r="W120" i="8" s="1"/>
  <c r="L87" i="8"/>
  <c r="L73" i="8"/>
  <c r="L74" i="8" s="1"/>
  <c r="T135" i="8"/>
  <c r="T121" i="8"/>
  <c r="T73" i="8"/>
  <c r="T74" i="8" s="1"/>
  <c r="AB135" i="8"/>
  <c r="AB73" i="8"/>
  <c r="AB74" i="8" s="1"/>
  <c r="AJ73" i="8"/>
  <c r="AJ74" i="8" s="1"/>
  <c r="AR73" i="8"/>
  <c r="AR74" i="8" s="1"/>
  <c r="AZ73" i="8"/>
  <c r="AZ74" i="8" s="1"/>
  <c r="X72" i="8"/>
  <c r="AN72" i="8"/>
  <c r="AV72" i="8"/>
  <c r="M81" i="8"/>
  <c r="M82" i="8"/>
  <c r="M83" i="8"/>
  <c r="N83" i="8" s="1"/>
  <c r="O83" i="8" s="1"/>
  <c r="P83" i="8" s="1"/>
  <c r="Q83" i="8" s="1"/>
  <c r="M84" i="8"/>
  <c r="L91" i="8"/>
  <c r="H121" i="8"/>
  <c r="AD134" i="8"/>
  <c r="AE134" i="8" s="1"/>
  <c r="AF134" i="8" s="1"/>
  <c r="AG134" i="8" s="1"/>
  <c r="AH134" i="8" s="1"/>
  <c r="AI134" i="8" s="1"/>
  <c r="AJ134" i="8" s="1"/>
  <c r="AK134" i="8" s="1"/>
  <c r="AL134" i="8" s="1"/>
  <c r="AM134" i="8" s="1"/>
  <c r="AN134" i="8" s="1"/>
  <c r="AO134" i="8" s="1"/>
  <c r="AC135" i="8"/>
  <c r="P77" i="8"/>
  <c r="AF77" i="8"/>
  <c r="AN77" i="8"/>
  <c r="AV77" i="8"/>
  <c r="L72" i="8"/>
  <c r="T72" i="8"/>
  <c r="AB72" i="8"/>
  <c r="AJ72" i="8"/>
  <c r="AR72" i="8"/>
  <c r="AZ72" i="8"/>
  <c r="AA73" i="8"/>
  <c r="AA74" i="8" s="1"/>
  <c r="AI73" i="8"/>
  <c r="AI74" i="8" s="1"/>
  <c r="L89" i="8"/>
  <c r="M100" i="8"/>
  <c r="N96" i="8"/>
  <c r="Z135" i="8"/>
  <c r="H88" i="8"/>
  <c r="H105" i="8"/>
  <c r="H87" i="8"/>
  <c r="H124" i="8"/>
  <c r="H91" i="8"/>
  <c r="H89" i="8"/>
  <c r="P135" i="8"/>
  <c r="P73" i="8"/>
  <c r="P74" i="8" s="1"/>
  <c r="X135" i="8"/>
  <c r="X73" i="8"/>
  <c r="X74" i="8" s="1"/>
  <c r="AF135" i="8"/>
  <c r="AF73" i="8"/>
  <c r="AF74" i="8" s="1"/>
  <c r="AN135" i="8"/>
  <c r="AN73" i="8"/>
  <c r="AN74" i="8" s="1"/>
  <c r="AV73" i="8"/>
  <c r="AV74" i="8" s="1"/>
  <c r="P72" i="8"/>
  <c r="AF72" i="8"/>
  <c r="H191" i="8"/>
  <c r="M6" i="8"/>
  <c r="R7" i="8"/>
  <c r="L114" i="8"/>
  <c r="M114" i="8" s="1"/>
  <c r="N114" i="8" s="1"/>
  <c r="O114" i="8" s="1"/>
  <c r="P114" i="8" s="1"/>
  <c r="Q114" i="8" s="1"/>
  <c r="R114" i="8" s="1"/>
  <c r="S114" i="8" s="1"/>
  <c r="T114" i="8" s="1"/>
  <c r="U114" i="8" s="1"/>
  <c r="V114" i="8" s="1"/>
  <c r="W114" i="8" s="1"/>
  <c r="X114" i="8" s="1"/>
  <c r="Y114" i="8" s="1"/>
  <c r="Z114" i="8" s="1"/>
  <c r="AA114" i="8" s="1"/>
  <c r="AB114" i="8" s="1"/>
  <c r="AC114" i="8" s="1"/>
  <c r="AD114" i="8" s="1"/>
  <c r="AE114" i="8" s="1"/>
  <c r="AF114" i="8" s="1"/>
  <c r="AG114" i="8" s="1"/>
  <c r="AH114" i="8" s="1"/>
  <c r="AI114" i="8" s="1"/>
  <c r="AJ114" i="8" s="1"/>
  <c r="AK114" i="8" s="1"/>
  <c r="AL114" i="8" s="1"/>
  <c r="AM114" i="8" s="1"/>
  <c r="AN114" i="8" s="1"/>
  <c r="AO114" i="8" s="1"/>
  <c r="AP114" i="8" s="1"/>
  <c r="AQ114" i="8" s="1"/>
  <c r="AR114" i="8" s="1"/>
  <c r="AS114" i="8" s="1"/>
  <c r="AT114" i="8" s="1"/>
  <c r="AU114" i="8" s="1"/>
  <c r="AV114" i="8" s="1"/>
  <c r="AW114" i="8" s="1"/>
  <c r="AX114" i="8" s="1"/>
  <c r="AY114" i="8" s="1"/>
  <c r="AZ114" i="8" s="1"/>
  <c r="L108" i="8"/>
  <c r="K135" i="8"/>
  <c r="K124" i="8"/>
  <c r="L111" i="8"/>
  <c r="M111" i="8" s="1"/>
  <c r="N111" i="8" s="1"/>
  <c r="O111" i="8" s="1"/>
  <c r="P111" i="8" s="1"/>
  <c r="Q111" i="8" s="1"/>
  <c r="R111" i="8" s="1"/>
  <c r="S111" i="8" s="1"/>
  <c r="T111" i="8" s="1"/>
  <c r="U111" i="8" s="1"/>
  <c r="V111" i="8" s="1"/>
  <c r="W111" i="8" s="1"/>
  <c r="X111" i="8" s="1"/>
  <c r="Y111" i="8" s="1"/>
  <c r="Z111" i="8" s="1"/>
  <c r="AA111" i="8" s="1"/>
  <c r="AB111" i="8" s="1"/>
  <c r="AC111" i="8" s="1"/>
  <c r="AD111" i="8" s="1"/>
  <c r="AE111" i="8" s="1"/>
  <c r="AF111" i="8" s="1"/>
  <c r="AG111" i="8" s="1"/>
  <c r="AH111" i="8" s="1"/>
  <c r="AI111" i="8" s="1"/>
  <c r="AJ111" i="8" s="1"/>
  <c r="AK111" i="8" s="1"/>
  <c r="AL111" i="8" s="1"/>
  <c r="AM111" i="8" s="1"/>
  <c r="AN111" i="8" s="1"/>
  <c r="AO111" i="8" s="1"/>
  <c r="AP111" i="8" s="1"/>
  <c r="AQ111" i="8" s="1"/>
  <c r="AR111" i="8" s="1"/>
  <c r="AS111" i="8" s="1"/>
  <c r="AT111" i="8" s="1"/>
  <c r="AU111" i="8" s="1"/>
  <c r="AV111" i="8" s="1"/>
  <c r="AW111" i="8" s="1"/>
  <c r="AX111" i="8" s="1"/>
  <c r="AY111" i="8" s="1"/>
  <c r="AZ111" i="8" s="1"/>
  <c r="K89" i="8"/>
  <c r="L117" i="8"/>
  <c r="M117" i="8" s="1"/>
  <c r="N117" i="8" s="1"/>
  <c r="O117" i="8" s="1"/>
  <c r="P117" i="8" s="1"/>
  <c r="Q117" i="8" s="1"/>
  <c r="R117" i="8" s="1"/>
  <c r="S117" i="8" s="1"/>
  <c r="T117" i="8" s="1"/>
  <c r="U117" i="8" s="1"/>
  <c r="V117" i="8" s="1"/>
  <c r="W117" i="8" s="1"/>
  <c r="X117" i="8" s="1"/>
  <c r="Y117" i="8" s="1"/>
  <c r="Z117" i="8" s="1"/>
  <c r="AA117" i="8" s="1"/>
  <c r="AB117" i="8" s="1"/>
  <c r="AC117" i="8" s="1"/>
  <c r="AD117" i="8" s="1"/>
  <c r="AE117" i="8" s="1"/>
  <c r="AF117" i="8" s="1"/>
  <c r="AG117" i="8" s="1"/>
  <c r="AH117" i="8" s="1"/>
  <c r="AI117" i="8" s="1"/>
  <c r="AJ117" i="8" s="1"/>
  <c r="AK117" i="8" s="1"/>
  <c r="AL117" i="8" s="1"/>
  <c r="AM117" i="8" s="1"/>
  <c r="AN117" i="8" s="1"/>
  <c r="AO117" i="8" s="1"/>
  <c r="AP117" i="8" s="1"/>
  <c r="AQ117" i="8" s="1"/>
  <c r="AR117" i="8" s="1"/>
  <c r="AS117" i="8" s="1"/>
  <c r="AT117" i="8" s="1"/>
  <c r="AU117" i="8" s="1"/>
  <c r="AV117" i="8" s="1"/>
  <c r="AW117" i="8" s="1"/>
  <c r="AX117" i="8" s="1"/>
  <c r="AY117" i="8" s="1"/>
  <c r="AZ117" i="8" s="1"/>
  <c r="L112" i="8"/>
  <c r="M112" i="8" s="1"/>
  <c r="N112" i="8" s="1"/>
  <c r="O112" i="8" s="1"/>
  <c r="P112" i="8" s="1"/>
  <c r="Q112" i="8" s="1"/>
  <c r="R112" i="8" s="1"/>
  <c r="S112" i="8" s="1"/>
  <c r="T112" i="8" s="1"/>
  <c r="U112" i="8" s="1"/>
  <c r="V112" i="8" s="1"/>
  <c r="W112" i="8" s="1"/>
  <c r="X112" i="8" s="1"/>
  <c r="Y112" i="8" s="1"/>
  <c r="Z112" i="8" s="1"/>
  <c r="AA112" i="8" s="1"/>
  <c r="AB112" i="8" s="1"/>
  <c r="AC112" i="8" s="1"/>
  <c r="AD112" i="8" s="1"/>
  <c r="AE112" i="8" s="1"/>
  <c r="AF112" i="8" s="1"/>
  <c r="AG112" i="8" s="1"/>
  <c r="AH112" i="8" s="1"/>
  <c r="AI112" i="8" s="1"/>
  <c r="AJ112" i="8" s="1"/>
  <c r="AK112" i="8" s="1"/>
  <c r="AL112" i="8" s="1"/>
  <c r="AM112" i="8" s="1"/>
  <c r="AN112" i="8" s="1"/>
  <c r="AO112" i="8" s="1"/>
  <c r="AP112" i="8" s="1"/>
  <c r="AQ112" i="8" s="1"/>
  <c r="AR112" i="8" s="1"/>
  <c r="AS112" i="8" s="1"/>
  <c r="AT112" i="8" s="1"/>
  <c r="AU112" i="8" s="1"/>
  <c r="AV112" i="8" s="1"/>
  <c r="AW112" i="8" s="1"/>
  <c r="AX112" i="8" s="1"/>
  <c r="AY112" i="8" s="1"/>
  <c r="AZ112" i="8" s="1"/>
  <c r="K105" i="8"/>
  <c r="K88" i="8"/>
  <c r="K121" i="8"/>
  <c r="L113" i="8"/>
  <c r="M113" i="8" s="1"/>
  <c r="N113" i="8" s="1"/>
  <c r="O113" i="8" s="1"/>
  <c r="P113" i="8" s="1"/>
  <c r="Q113" i="8" s="1"/>
  <c r="R113" i="8" s="1"/>
  <c r="S113" i="8" s="1"/>
  <c r="T113" i="8" s="1"/>
  <c r="U113" i="8" s="1"/>
  <c r="V113" i="8" s="1"/>
  <c r="W113" i="8" s="1"/>
  <c r="X113" i="8" s="1"/>
  <c r="Y113" i="8" s="1"/>
  <c r="Z113" i="8" s="1"/>
  <c r="AA113" i="8" s="1"/>
  <c r="AB113" i="8" s="1"/>
  <c r="AC113" i="8" s="1"/>
  <c r="AD113" i="8" s="1"/>
  <c r="AE113" i="8" s="1"/>
  <c r="AF113" i="8" s="1"/>
  <c r="AG113" i="8" s="1"/>
  <c r="AH113" i="8" s="1"/>
  <c r="AI113" i="8" s="1"/>
  <c r="AJ113" i="8" s="1"/>
  <c r="AK113" i="8" s="1"/>
  <c r="AL113" i="8" s="1"/>
  <c r="AM113" i="8" s="1"/>
  <c r="AN113" i="8" s="1"/>
  <c r="AO113" i="8" s="1"/>
  <c r="AP113" i="8" s="1"/>
  <c r="AQ113" i="8" s="1"/>
  <c r="AR113" i="8" s="1"/>
  <c r="AS113" i="8" s="1"/>
  <c r="AT113" i="8" s="1"/>
  <c r="AU113" i="8" s="1"/>
  <c r="AV113" i="8" s="1"/>
  <c r="AW113" i="8" s="1"/>
  <c r="AX113" i="8" s="1"/>
  <c r="AY113" i="8" s="1"/>
  <c r="AZ113" i="8" s="1"/>
  <c r="K90" i="8"/>
  <c r="O89" i="8"/>
  <c r="O135" i="8"/>
  <c r="O77" i="8"/>
  <c r="S121" i="8"/>
  <c r="S77" i="8"/>
  <c r="S135" i="8"/>
  <c r="W135" i="8"/>
  <c r="W77" i="8"/>
  <c r="AA135" i="8"/>
  <c r="AA77" i="8"/>
  <c r="AE135" i="8"/>
  <c r="AE77" i="8"/>
  <c r="AI135" i="8"/>
  <c r="AI77" i="8"/>
  <c r="AM135" i="8"/>
  <c r="AM77" i="8"/>
  <c r="AQ77" i="8"/>
  <c r="AU77" i="8"/>
  <c r="AY77" i="8"/>
  <c r="O72" i="8"/>
  <c r="W72" i="8"/>
  <c r="AE72" i="8"/>
  <c r="AM72" i="8"/>
  <c r="AU72" i="8"/>
  <c r="L77" i="8"/>
  <c r="T77" i="8"/>
  <c r="AB77" i="8"/>
  <c r="AJ77" i="8"/>
  <c r="AR77" i="8"/>
  <c r="AZ77" i="8"/>
  <c r="P89" i="8"/>
  <c r="K91" i="8"/>
  <c r="I124" i="8"/>
  <c r="I121" i="8"/>
  <c r="I105" i="8"/>
  <c r="I91" i="8"/>
  <c r="I87" i="8"/>
  <c r="M105" i="8"/>
  <c r="M121" i="8"/>
  <c r="Q135" i="8"/>
  <c r="U121" i="8"/>
  <c r="Y135" i="8"/>
  <c r="AG135" i="8"/>
  <c r="AK135" i="8"/>
  <c r="I72" i="8"/>
  <c r="M72" i="8"/>
  <c r="Q72" i="8"/>
  <c r="U72" i="8"/>
  <c r="Y72" i="8"/>
  <c r="AC72" i="8"/>
  <c r="AG72" i="8"/>
  <c r="AK72" i="8"/>
  <c r="AO72" i="8"/>
  <c r="AS72" i="8"/>
  <c r="AW72" i="8"/>
  <c r="N77" i="8"/>
  <c r="R77" i="8"/>
  <c r="Z77" i="8"/>
  <c r="AD77" i="8"/>
  <c r="AH77" i="8"/>
  <c r="AP77" i="8"/>
  <c r="AT77" i="8"/>
  <c r="AX77" i="8"/>
  <c r="I191" i="8"/>
  <c r="J88" i="8"/>
  <c r="M89" i="8"/>
  <c r="L150" i="8"/>
  <c r="M150" i="8" s="1"/>
  <c r="N150" i="8" s="1"/>
  <c r="O150" i="8" s="1"/>
  <c r="P150" i="8" s="1"/>
  <c r="Q150" i="8" s="1"/>
  <c r="R150" i="8" s="1"/>
  <c r="L7" i="8"/>
  <c r="J121" i="8"/>
  <c r="J90" i="8"/>
  <c r="J124" i="8"/>
  <c r="N121" i="8"/>
  <c r="N105" i="8"/>
  <c r="R121" i="8"/>
  <c r="R135" i="8"/>
  <c r="V121" i="8"/>
  <c r="V135" i="8"/>
  <c r="AD135" i="8"/>
  <c r="AL135" i="8"/>
  <c r="J72" i="8"/>
  <c r="N72" i="8"/>
  <c r="R72" i="8"/>
  <c r="V72" i="8"/>
  <c r="Z72" i="8"/>
  <c r="AD72" i="8"/>
  <c r="AH72" i="8"/>
  <c r="AL72" i="8"/>
  <c r="AP72" i="8"/>
  <c r="AT72" i="8"/>
  <c r="AX72" i="8"/>
  <c r="M73" i="8"/>
  <c r="M74" i="8" s="1"/>
  <c r="Q73" i="8"/>
  <c r="Q74" i="8" s="1"/>
  <c r="U73" i="8"/>
  <c r="U74" i="8" s="1"/>
  <c r="Y73" i="8"/>
  <c r="Y74" i="8" s="1"/>
  <c r="AC73" i="8"/>
  <c r="AC74" i="8" s="1"/>
  <c r="AG73" i="8"/>
  <c r="AG74" i="8" s="1"/>
  <c r="AK73" i="8"/>
  <c r="AK74" i="8" s="1"/>
  <c r="AO73" i="8"/>
  <c r="AO74" i="8" s="1"/>
  <c r="AS73" i="8"/>
  <c r="AS74" i="8" s="1"/>
  <c r="AW73" i="8"/>
  <c r="AW74" i="8" s="1"/>
  <c r="I89" i="8"/>
  <c r="N89" i="8"/>
  <c r="J91" i="8"/>
  <c r="Q121" i="8"/>
  <c r="U135" i="8"/>
  <c r="K190" i="8"/>
  <c r="K191" i="8" s="1"/>
  <c r="J186" i="11" l="1"/>
  <c r="I190" i="11"/>
  <c r="I191" i="11" s="1"/>
  <c r="J219" i="11"/>
  <c r="I221" i="11"/>
  <c r="I222" i="11" s="1"/>
  <c r="I214" i="11"/>
  <c r="I215" i="11" s="1"/>
  <c r="J208" i="11"/>
  <c r="J256" i="11"/>
  <c r="J257" i="11" s="1"/>
  <c r="K254" i="11"/>
  <c r="I18" i="11"/>
  <c r="I19" i="11" s="1"/>
  <c r="J15" i="11"/>
  <c r="J164" i="11"/>
  <c r="I167" i="11"/>
  <c r="I168" i="11" s="1"/>
  <c r="I203" i="11"/>
  <c r="I204" i="11" s="1"/>
  <c r="J196" i="11"/>
  <c r="I264" i="11"/>
  <c r="I265" i="11" s="1"/>
  <c r="J262" i="11"/>
  <c r="I250" i="11"/>
  <c r="I251" i="11" s="1"/>
  <c r="J245" i="11"/>
  <c r="I323" i="11"/>
  <c r="I324" i="11" s="1"/>
  <c r="J318" i="11"/>
  <c r="K45" i="11"/>
  <c r="K128" i="11"/>
  <c r="L128" i="11" s="1"/>
  <c r="M128" i="11" s="1"/>
  <c r="N128" i="11" s="1"/>
  <c r="K132" i="11"/>
  <c r="L132" i="11" s="1"/>
  <c r="M132" i="11" s="1"/>
  <c r="N132" i="11" s="1"/>
  <c r="K155" i="11"/>
  <c r="K210" i="11"/>
  <c r="K276" i="11"/>
  <c r="K280" i="11"/>
  <c r="K284" i="11"/>
  <c r="K289" i="11"/>
  <c r="J305" i="11"/>
  <c r="J306" i="11" s="1"/>
  <c r="K303" i="11"/>
  <c r="J312" i="11"/>
  <c r="J313" i="11" s="1"/>
  <c r="K310" i="11"/>
  <c r="I52" i="11"/>
  <c r="J24" i="11"/>
  <c r="K24" i="11" s="1"/>
  <c r="J57" i="11"/>
  <c r="I60" i="11"/>
  <c r="I61" i="11" s="1"/>
  <c r="J146" i="11"/>
  <c r="K146" i="11" s="1"/>
  <c r="I149" i="11"/>
  <c r="I150" i="11" s="1"/>
  <c r="J288" i="11"/>
  <c r="K288" i="11" s="1"/>
  <c r="I298" i="11"/>
  <c r="I299" i="11" s="1"/>
  <c r="K135" i="11"/>
  <c r="L135" i="11" s="1"/>
  <c r="M135" i="11" s="1"/>
  <c r="N135" i="11" s="1"/>
  <c r="K107" i="11"/>
  <c r="L107" i="11" s="1"/>
  <c r="M107" i="11" s="1"/>
  <c r="N107" i="11" s="1"/>
  <c r="K12" i="11"/>
  <c r="K11" i="11"/>
  <c r="K7" i="11"/>
  <c r="L1" i="11"/>
  <c r="L44" i="11" s="1"/>
  <c r="K8" i="11"/>
  <c r="K6" i="11"/>
  <c r="K46" i="11"/>
  <c r="K129" i="11"/>
  <c r="L129" i="11" s="1"/>
  <c r="M129" i="11" s="1"/>
  <c r="N129" i="11" s="1"/>
  <c r="K58" i="11"/>
  <c r="K156" i="11"/>
  <c r="K238" i="11"/>
  <c r="K277" i="11"/>
  <c r="L277" i="11" s="1"/>
  <c r="K281" i="11"/>
  <c r="K285" i="11"/>
  <c r="K290" i="11"/>
  <c r="K329" i="11"/>
  <c r="J331" i="11"/>
  <c r="J332" i="11" s="1"/>
  <c r="I69" i="11"/>
  <c r="J65" i="11"/>
  <c r="K23" i="11"/>
  <c r="J52" i="11"/>
  <c r="J53" i="11" s="1"/>
  <c r="I93" i="11"/>
  <c r="I94" i="11" s="1"/>
  <c r="J87" i="11"/>
  <c r="L88" i="11"/>
  <c r="I139" i="11"/>
  <c r="I140" i="11" s="1"/>
  <c r="J98" i="11"/>
  <c r="J172" i="11"/>
  <c r="I180" i="11"/>
  <c r="I181" i="11" s="1"/>
  <c r="L147" i="11"/>
  <c r="I232" i="11"/>
  <c r="I233" i="11" s="1"/>
  <c r="J227" i="11"/>
  <c r="I240" i="11"/>
  <c r="I241" i="11" s="1"/>
  <c r="J237" i="11"/>
  <c r="I271" i="11"/>
  <c r="I272" i="11" s="1"/>
  <c r="J269" i="11"/>
  <c r="L294" i="11"/>
  <c r="L319" i="11"/>
  <c r="L16" i="11"/>
  <c r="L43" i="11"/>
  <c r="L47" i="11"/>
  <c r="K144" i="11"/>
  <c r="J149" i="11"/>
  <c r="J150" i="11" s="1"/>
  <c r="L157" i="11"/>
  <c r="L278" i="11"/>
  <c r="L282" i="11"/>
  <c r="L286" i="11"/>
  <c r="L28" i="11"/>
  <c r="M85" i="8"/>
  <c r="M91" i="8" s="1"/>
  <c r="N81" i="8"/>
  <c r="M86" i="8"/>
  <c r="M92" i="8"/>
  <c r="M93" i="8" s="1"/>
  <c r="X120" i="8"/>
  <c r="W121" i="8"/>
  <c r="P121" i="8"/>
  <c r="AH135" i="8"/>
  <c r="N84" i="8"/>
  <c r="M90" i="8"/>
  <c r="S150" i="8"/>
  <c r="T1" i="8"/>
  <c r="S7" i="8"/>
  <c r="S6" i="8"/>
  <c r="N100" i="8"/>
  <c r="O96" i="8"/>
  <c r="AP134" i="8"/>
  <c r="AO135" i="8"/>
  <c r="R83" i="8"/>
  <c r="Q89" i="8"/>
  <c r="AJ135" i="8"/>
  <c r="P104" i="8"/>
  <c r="O105" i="8"/>
  <c r="L190" i="8"/>
  <c r="L191" i="8" s="1"/>
  <c r="M87" i="8"/>
  <c r="O121" i="8"/>
  <c r="L125" i="8"/>
  <c r="L124" i="8" s="1"/>
  <c r="M108" i="8"/>
  <c r="N82" i="8"/>
  <c r="M88" i="8"/>
  <c r="J139" i="11" l="1"/>
  <c r="J140" i="11" s="1"/>
  <c r="K98" i="11"/>
  <c r="L144" i="11"/>
  <c r="K149" i="11"/>
  <c r="K150" i="11" s="1"/>
  <c r="L67" i="11"/>
  <c r="L35" i="11"/>
  <c r="L291" i="11"/>
  <c r="L248" i="11"/>
  <c r="L197" i="11"/>
  <c r="L209" i="11"/>
  <c r="J180" i="11"/>
  <c r="J181" i="11" s="1"/>
  <c r="K172" i="11"/>
  <c r="L49" i="11"/>
  <c r="L38" i="11"/>
  <c r="I70" i="11"/>
  <c r="I82" i="11" s="1"/>
  <c r="L281" i="11"/>
  <c r="L58" i="11"/>
  <c r="L321" i="11"/>
  <c r="M321" i="11" s="1"/>
  <c r="L228" i="11"/>
  <c r="L165" i="11"/>
  <c r="J60" i="11"/>
  <c r="J61" i="11" s="1"/>
  <c r="K57" i="11"/>
  <c r="L34" i="11"/>
  <c r="L76" i="11"/>
  <c r="L310" i="11"/>
  <c r="K312" i="11"/>
  <c r="K313" i="11" s="1"/>
  <c r="L289" i="11"/>
  <c r="J298" i="11"/>
  <c r="J299" i="11" s="1"/>
  <c r="J323" i="11"/>
  <c r="J324" i="11" s="1"/>
  <c r="K318" i="11"/>
  <c r="L247" i="11"/>
  <c r="L173" i="11"/>
  <c r="M173" i="11" s="1"/>
  <c r="L90" i="11"/>
  <c r="M90" i="11" s="1"/>
  <c r="L175" i="11"/>
  <c r="L91" i="11"/>
  <c r="L29" i="11"/>
  <c r="M29" i="11" s="1"/>
  <c r="L246" i="11"/>
  <c r="M246" i="11" s="1"/>
  <c r="L77" i="11"/>
  <c r="J18" i="11"/>
  <c r="K15" i="11"/>
  <c r="L283" i="11"/>
  <c r="M283" i="11" s="1"/>
  <c r="L201" i="11"/>
  <c r="J214" i="11"/>
  <c r="J215" i="11" s="1"/>
  <c r="K208" i="11"/>
  <c r="M286" i="11"/>
  <c r="K331" i="11"/>
  <c r="K332" i="11" s="1"/>
  <c r="L329" i="11"/>
  <c r="L11" i="11"/>
  <c r="L7" i="11"/>
  <c r="M1" i="11"/>
  <c r="M147" i="11" s="1"/>
  <c r="L8" i="11"/>
  <c r="L6" i="11"/>
  <c r="L12" i="11"/>
  <c r="L188" i="11"/>
  <c r="M188" i="11" s="1"/>
  <c r="L199" i="11"/>
  <c r="M199" i="11" s="1"/>
  <c r="L146" i="11"/>
  <c r="M146" i="11" s="1"/>
  <c r="L40" i="11"/>
  <c r="M40" i="11" s="1"/>
  <c r="L24" i="11"/>
  <c r="M24" i="11" s="1"/>
  <c r="L284" i="11"/>
  <c r="M284" i="11" s="1"/>
  <c r="L210" i="11"/>
  <c r="M210" i="11" s="1"/>
  <c r="L45" i="11"/>
  <c r="M45" i="11" s="1"/>
  <c r="L212" i="11"/>
  <c r="M212" i="11" s="1"/>
  <c r="K196" i="11"/>
  <c r="J203" i="11"/>
  <c r="J204" i="11" s="1"/>
  <c r="L36" i="11"/>
  <c r="M36" i="11" s="1"/>
  <c r="L37" i="11"/>
  <c r="M37" i="11" s="1"/>
  <c r="L279" i="11"/>
  <c r="M279" i="11" s="1"/>
  <c r="L145" i="11"/>
  <c r="M145" i="11" s="1"/>
  <c r="K186" i="11"/>
  <c r="J190" i="11"/>
  <c r="J191" i="11" s="1"/>
  <c r="K52" i="11"/>
  <c r="K53" i="11" s="1"/>
  <c r="L23" i="11"/>
  <c r="L42" i="11"/>
  <c r="M42" i="11" s="1"/>
  <c r="L290" i="11"/>
  <c r="M290" i="11" s="1"/>
  <c r="L238" i="11"/>
  <c r="M238" i="11" s="1"/>
  <c r="L46" i="11"/>
  <c r="M46" i="11" s="1"/>
  <c r="L288" i="11"/>
  <c r="M288" i="11" s="1"/>
  <c r="L187" i="11"/>
  <c r="M187" i="11" s="1"/>
  <c r="L89" i="11"/>
  <c r="M89" i="11" s="1"/>
  <c r="L79" i="11"/>
  <c r="M79" i="11" s="1"/>
  <c r="L74" i="11"/>
  <c r="M74" i="11" s="1"/>
  <c r="I53" i="11"/>
  <c r="L32" i="11"/>
  <c r="M32" i="11" s="1"/>
  <c r="L303" i="11"/>
  <c r="K305" i="11"/>
  <c r="K306" i="11" s="1"/>
  <c r="L280" i="11"/>
  <c r="M280" i="11" s="1"/>
  <c r="L155" i="11"/>
  <c r="M155" i="11" s="1"/>
  <c r="L41" i="11"/>
  <c r="M41" i="11" s="1"/>
  <c r="K245" i="11"/>
  <c r="J250" i="11"/>
  <c r="J251" i="11" s="1"/>
  <c r="L178" i="11"/>
  <c r="M178" i="11" s="1"/>
  <c r="L75" i="11"/>
  <c r="M75" i="11" s="1"/>
  <c r="L48" i="11"/>
  <c r="M48" i="11" s="1"/>
  <c r="L296" i="11"/>
  <c r="M296" i="11" s="1"/>
  <c r="J167" i="11"/>
  <c r="J168" i="11" s="1"/>
  <c r="K164" i="11"/>
  <c r="L293" i="11"/>
  <c r="M293" i="11" s="1"/>
  <c r="K256" i="11"/>
  <c r="K257" i="11" s="1"/>
  <c r="L254" i="11"/>
  <c r="L295" i="11"/>
  <c r="M295" i="11" s="1"/>
  <c r="L66" i="11"/>
  <c r="M66" i="11" s="1"/>
  <c r="M157" i="11"/>
  <c r="K237" i="11"/>
  <c r="J240" i="11"/>
  <c r="J241" i="11" s="1"/>
  <c r="J232" i="11"/>
  <c r="J233" i="11" s="1"/>
  <c r="K227" i="11"/>
  <c r="M88" i="11"/>
  <c r="J93" i="11"/>
  <c r="J94" i="11" s="1"/>
  <c r="K87" i="11"/>
  <c r="M282" i="11"/>
  <c r="M43" i="11"/>
  <c r="M28" i="11"/>
  <c r="M278" i="11"/>
  <c r="M16" i="11"/>
  <c r="J271" i="11"/>
  <c r="J272" i="11" s="1"/>
  <c r="K269" i="11"/>
  <c r="L198" i="11"/>
  <c r="M198" i="11" s="1"/>
  <c r="L174" i="11"/>
  <c r="M174" i="11" s="1"/>
  <c r="L177" i="11"/>
  <c r="M177" i="11" s="1"/>
  <c r="K65" i="11"/>
  <c r="J69" i="11"/>
  <c r="L50" i="11"/>
  <c r="M50" i="11" s="1"/>
  <c r="L285" i="11"/>
  <c r="M285" i="11" s="1"/>
  <c r="L156" i="11"/>
  <c r="M156" i="11" s="1"/>
  <c r="L27" i="11"/>
  <c r="M27" i="11" s="1"/>
  <c r="L229" i="11"/>
  <c r="M229" i="11" s="1"/>
  <c r="L200" i="11"/>
  <c r="M200" i="11" s="1"/>
  <c r="L30" i="11"/>
  <c r="M30" i="11" s="1"/>
  <c r="L33" i="11"/>
  <c r="M33" i="11" s="1"/>
  <c r="K298" i="11"/>
  <c r="K299" i="11" s="1"/>
  <c r="L276" i="11"/>
  <c r="L320" i="11"/>
  <c r="M320" i="11" s="1"/>
  <c r="J264" i="11"/>
  <c r="J265" i="11" s="1"/>
  <c r="K262" i="11"/>
  <c r="L80" i="11"/>
  <c r="M80" i="11" s="1"/>
  <c r="L78" i="11"/>
  <c r="M78" i="11" s="1"/>
  <c r="L26" i="11"/>
  <c r="M26" i="11" s="1"/>
  <c r="L211" i="11"/>
  <c r="M211" i="11" s="1"/>
  <c r="L39" i="11"/>
  <c r="M39" i="11" s="1"/>
  <c r="L287" i="11"/>
  <c r="M287" i="11" s="1"/>
  <c r="L31" i="11"/>
  <c r="M31" i="11" s="1"/>
  <c r="L230" i="11"/>
  <c r="M230" i="11" s="1"/>
  <c r="J221" i="11"/>
  <c r="J222" i="11" s="1"/>
  <c r="K219" i="11"/>
  <c r="L176" i="11"/>
  <c r="M176" i="11" s="1"/>
  <c r="L25" i="11"/>
  <c r="M25" i="11" s="1"/>
  <c r="M125" i="8"/>
  <c r="M124" i="8" s="1"/>
  <c r="N108" i="8"/>
  <c r="Q104" i="8"/>
  <c r="P105" i="8"/>
  <c r="N86" i="8"/>
  <c r="N85" i="8"/>
  <c r="N91" i="8" s="1"/>
  <c r="O81" i="8"/>
  <c r="N190" i="8"/>
  <c r="N191" i="8" s="1"/>
  <c r="N92" i="8"/>
  <c r="N93" i="8" s="1"/>
  <c r="N87" i="8"/>
  <c r="S83" i="8"/>
  <c r="R89" i="8"/>
  <c r="O82" i="8"/>
  <c r="N88" i="8"/>
  <c r="AQ134" i="8"/>
  <c r="AP135" i="8"/>
  <c r="O84" i="8"/>
  <c r="N90" i="8"/>
  <c r="Y120" i="8"/>
  <c r="X121" i="8"/>
  <c r="O100" i="8"/>
  <c r="P96" i="8"/>
  <c r="T150" i="8"/>
  <c r="T7" i="8"/>
  <c r="T6" i="8"/>
  <c r="U1" i="8"/>
  <c r="M190" i="8"/>
  <c r="M191" i="8" s="1"/>
  <c r="I83" i="11" l="1"/>
  <c r="I154" i="11"/>
  <c r="L298" i="11"/>
  <c r="L299" i="11" s="1"/>
  <c r="M276" i="11"/>
  <c r="L269" i="11"/>
  <c r="K271" i="11"/>
  <c r="K272" i="11" s="1"/>
  <c r="M303" i="11"/>
  <c r="L305" i="11"/>
  <c r="L306" i="11" s="1"/>
  <c r="N31" i="11"/>
  <c r="N177" i="11"/>
  <c r="K240" i="11"/>
  <c r="K241" i="11" s="1"/>
  <c r="L237" i="11"/>
  <c r="L256" i="11"/>
  <c r="L257" i="11" s="1"/>
  <c r="M254" i="11"/>
  <c r="N155" i="11"/>
  <c r="K190" i="11"/>
  <c r="K191" i="11" s="1"/>
  <c r="L186" i="11"/>
  <c r="N24" i="11"/>
  <c r="J19" i="11"/>
  <c r="M91" i="11"/>
  <c r="N91" i="11" s="1"/>
  <c r="M247" i="11"/>
  <c r="M76" i="11"/>
  <c r="M165" i="11"/>
  <c r="M281" i="11"/>
  <c r="N281" i="11" s="1"/>
  <c r="M49" i="11"/>
  <c r="M197" i="11"/>
  <c r="M67" i="11"/>
  <c r="K139" i="11"/>
  <c r="K140" i="11" s="1"/>
  <c r="L98" i="11"/>
  <c r="L262" i="11"/>
  <c r="K264" i="11"/>
  <c r="K265" i="11" s="1"/>
  <c r="L65" i="11"/>
  <c r="K69" i="11"/>
  <c r="K167" i="11"/>
  <c r="K168" i="11" s="1"/>
  <c r="L164" i="11"/>
  <c r="N41" i="11"/>
  <c r="N74" i="11"/>
  <c r="N290" i="11"/>
  <c r="K221" i="11"/>
  <c r="K222" i="11" s="1"/>
  <c r="L219" i="11"/>
  <c r="N287" i="11"/>
  <c r="N78" i="11"/>
  <c r="N33" i="11"/>
  <c r="N27" i="11"/>
  <c r="N50" i="11"/>
  <c r="N16" i="11"/>
  <c r="N282" i="11"/>
  <c r="K232" i="11"/>
  <c r="K233" i="11" s="1"/>
  <c r="L227" i="11"/>
  <c r="N157" i="11"/>
  <c r="N296" i="11"/>
  <c r="N280" i="11"/>
  <c r="N46" i="11"/>
  <c r="L52" i="11"/>
  <c r="L53" i="11" s="1"/>
  <c r="M23" i="11"/>
  <c r="N45" i="11"/>
  <c r="N40" i="11"/>
  <c r="M8" i="11"/>
  <c r="M6" i="11"/>
  <c r="M12" i="11"/>
  <c r="M11" i="11"/>
  <c r="M7" i="11"/>
  <c r="N1" i="11"/>
  <c r="N147" i="11" s="1"/>
  <c r="M277" i="11"/>
  <c r="N277" i="11" s="1"/>
  <c r="M319" i="11"/>
  <c r="N319" i="11" s="1"/>
  <c r="M201" i="11"/>
  <c r="N201" i="11" s="1"/>
  <c r="M77" i="11"/>
  <c r="N77" i="11" s="1"/>
  <c r="M175" i="11"/>
  <c r="N175" i="11" s="1"/>
  <c r="K323" i="11"/>
  <c r="K324" i="11" s="1"/>
  <c r="L318" i="11"/>
  <c r="M289" i="11"/>
  <c r="N289" i="11" s="1"/>
  <c r="M34" i="11"/>
  <c r="N34" i="11" s="1"/>
  <c r="M228" i="11"/>
  <c r="N228" i="11" s="1"/>
  <c r="K180" i="11"/>
  <c r="K181" i="11" s="1"/>
  <c r="L172" i="11"/>
  <c r="M248" i="11"/>
  <c r="N248" i="11" s="1"/>
  <c r="N80" i="11"/>
  <c r="J70" i="11"/>
  <c r="J82" i="11" s="1"/>
  <c r="J83" i="11" s="1"/>
  <c r="N198" i="11"/>
  <c r="N278" i="11"/>
  <c r="L87" i="11"/>
  <c r="K93" i="11"/>
  <c r="K94" i="11" s="1"/>
  <c r="N66" i="11"/>
  <c r="N293" i="11"/>
  <c r="N48" i="11"/>
  <c r="L245" i="11"/>
  <c r="K250" i="11"/>
  <c r="K251" i="11" s="1"/>
  <c r="N187" i="11"/>
  <c r="N238" i="11"/>
  <c r="N145" i="11"/>
  <c r="N210" i="11"/>
  <c r="N146" i="11"/>
  <c r="L331" i="11"/>
  <c r="L332" i="11" s="1"/>
  <c r="M329" i="11"/>
  <c r="N286" i="11"/>
  <c r="N283" i="11"/>
  <c r="N246" i="11"/>
  <c r="N90" i="11"/>
  <c r="K60" i="11"/>
  <c r="K61" i="11" s="1"/>
  <c r="L57" i="11"/>
  <c r="N321" i="11"/>
  <c r="M291" i="11"/>
  <c r="N291" i="11" s="1"/>
  <c r="L149" i="11"/>
  <c r="L150" i="11" s="1"/>
  <c r="M144" i="11"/>
  <c r="M47" i="11"/>
  <c r="N47" i="11" s="1"/>
  <c r="N279" i="11"/>
  <c r="K203" i="11"/>
  <c r="K204" i="11" s="1"/>
  <c r="L196" i="11"/>
  <c r="N284" i="11"/>
  <c r="N199" i="11"/>
  <c r="L208" i="11"/>
  <c r="K214" i="11"/>
  <c r="K215" i="11" s="1"/>
  <c r="L15" i="11"/>
  <c r="K18" i="11"/>
  <c r="N29" i="11"/>
  <c r="N173" i="11"/>
  <c r="L312" i="11"/>
  <c r="L313" i="11" s="1"/>
  <c r="M310" i="11"/>
  <c r="M58" i="11"/>
  <c r="N58" i="11" s="1"/>
  <c r="M38" i="11"/>
  <c r="N38" i="11" s="1"/>
  <c r="M209" i="11"/>
  <c r="N209" i="11" s="1"/>
  <c r="M35" i="11"/>
  <c r="N35" i="11" s="1"/>
  <c r="M294" i="11"/>
  <c r="N294" i="11" s="1"/>
  <c r="M44" i="11"/>
  <c r="N44" i="11" s="1"/>
  <c r="Z120" i="8"/>
  <c r="Y121" i="8"/>
  <c r="AR134" i="8"/>
  <c r="AQ135" i="8"/>
  <c r="T83" i="8"/>
  <c r="S89" i="8"/>
  <c r="O190" i="8"/>
  <c r="O191" i="8" s="1"/>
  <c r="O85" i="8"/>
  <c r="O91" i="8" s="1"/>
  <c r="O92" i="8"/>
  <c r="O93" i="8" s="1"/>
  <c r="O86" i="8"/>
  <c r="O87" i="8"/>
  <c r="P81" i="8"/>
  <c r="R104" i="8"/>
  <c r="Q105" i="8"/>
  <c r="U6" i="8"/>
  <c r="U150" i="8"/>
  <c r="V1" i="8"/>
  <c r="U7" i="8"/>
  <c r="P100" i="8"/>
  <c r="Q96" i="8"/>
  <c r="N125" i="8"/>
  <c r="N124" i="8" s="1"/>
  <c r="O108" i="8"/>
  <c r="P84" i="8"/>
  <c r="O90" i="8"/>
  <c r="P82" i="8"/>
  <c r="O88" i="8"/>
  <c r="L60" i="11" l="1"/>
  <c r="L61" i="11" s="1"/>
  <c r="M57" i="11"/>
  <c r="K82" i="11"/>
  <c r="K83" i="11" s="1"/>
  <c r="K70" i="11"/>
  <c r="L264" i="11"/>
  <c r="L265" i="11" s="1"/>
  <c r="M262" i="11"/>
  <c r="L240" i="11"/>
  <c r="L241" i="11" s="1"/>
  <c r="M237" i="11"/>
  <c r="N303" i="11"/>
  <c r="M305" i="11"/>
  <c r="M306" i="11" s="1"/>
  <c r="L203" i="11"/>
  <c r="L204" i="11" s="1"/>
  <c r="M196" i="11"/>
  <c r="O74" i="11"/>
  <c r="N310" i="11"/>
  <c r="M312" i="11"/>
  <c r="M313" i="11" s="1"/>
  <c r="O210" i="11"/>
  <c r="O34" i="11"/>
  <c r="O46" i="11"/>
  <c r="L221" i="11"/>
  <c r="L222" i="11" s="1"/>
  <c r="M219" i="11"/>
  <c r="L69" i="11"/>
  <c r="M65" i="11"/>
  <c r="N230" i="11"/>
  <c r="N67" i="11"/>
  <c r="O67" i="11" s="1"/>
  <c r="N165" i="11"/>
  <c r="N212" i="11"/>
  <c r="N42" i="11"/>
  <c r="O42" i="11" s="1"/>
  <c r="N178" i="11"/>
  <c r="N285" i="11"/>
  <c r="O285" i="11" s="1"/>
  <c r="N176" i="11"/>
  <c r="N75" i="11"/>
  <c r="O75" i="11" s="1"/>
  <c r="M269" i="11"/>
  <c r="L271" i="11"/>
  <c r="L272" i="11" s="1"/>
  <c r="N211" i="11"/>
  <c r="M208" i="11"/>
  <c r="L214" i="11"/>
  <c r="L215" i="11" s="1"/>
  <c r="O283" i="11"/>
  <c r="O40" i="11"/>
  <c r="O24" i="11"/>
  <c r="O35" i="11"/>
  <c r="K19" i="11"/>
  <c r="O286" i="11"/>
  <c r="O209" i="11"/>
  <c r="M15" i="11"/>
  <c r="L18" i="11"/>
  <c r="O199" i="11"/>
  <c r="O279" i="11"/>
  <c r="O90" i="11"/>
  <c r="M331" i="11"/>
  <c r="M332" i="11" s="1"/>
  <c r="N329" i="11"/>
  <c r="M245" i="11"/>
  <c r="L250" i="11"/>
  <c r="L251" i="11" s="1"/>
  <c r="L180" i="11"/>
  <c r="L181" i="11" s="1"/>
  <c r="M172" i="11"/>
  <c r="O289" i="11"/>
  <c r="O77" i="11"/>
  <c r="N8" i="11"/>
  <c r="N6" i="11"/>
  <c r="N12" i="11"/>
  <c r="N11" i="11"/>
  <c r="N7" i="11"/>
  <c r="O1" i="11"/>
  <c r="N36" i="11"/>
  <c r="O36" i="11" s="1"/>
  <c r="N89" i="11"/>
  <c r="O89" i="11" s="1"/>
  <c r="L232" i="11"/>
  <c r="L233" i="11" s="1"/>
  <c r="M227" i="11"/>
  <c r="N174" i="11"/>
  <c r="O174" i="11" s="1"/>
  <c r="N320" i="11"/>
  <c r="O320" i="11" s="1"/>
  <c r="M164" i="11"/>
  <c r="L167" i="11"/>
  <c r="L168" i="11" s="1"/>
  <c r="N200" i="11"/>
  <c r="O200" i="11" s="1"/>
  <c r="N30" i="11"/>
  <c r="O30" i="11" s="1"/>
  <c r="N197" i="11"/>
  <c r="O197" i="11" s="1"/>
  <c r="N76" i="11"/>
  <c r="O76" i="11" s="1"/>
  <c r="N37" i="11"/>
  <c r="O37" i="11" s="1"/>
  <c r="N79" i="11"/>
  <c r="O79" i="11" s="1"/>
  <c r="N254" i="11"/>
  <c r="M256" i="11"/>
  <c r="M257" i="11" s="1"/>
  <c r="N88" i="11"/>
  <c r="O88" i="11" s="1"/>
  <c r="N229" i="11"/>
  <c r="O229" i="11" s="1"/>
  <c r="N288" i="11"/>
  <c r="O288" i="11" s="1"/>
  <c r="N295" i="11"/>
  <c r="O295" i="11" s="1"/>
  <c r="N156" i="11"/>
  <c r="O156" i="11" s="1"/>
  <c r="N25" i="11"/>
  <c r="O25" i="11" s="1"/>
  <c r="I159" i="11"/>
  <c r="I160" i="11" s="1"/>
  <c r="I334" i="11" s="1"/>
  <c r="J154" i="11"/>
  <c r="O29" i="11"/>
  <c r="N144" i="11"/>
  <c r="M149" i="11"/>
  <c r="M150" i="11" s="1"/>
  <c r="O187" i="11"/>
  <c r="O80" i="11"/>
  <c r="O319" i="11"/>
  <c r="O282" i="11"/>
  <c r="O44" i="11"/>
  <c r="O38" i="11"/>
  <c r="O173" i="11"/>
  <c r="O284" i="11"/>
  <c r="O47" i="11"/>
  <c r="O321" i="11"/>
  <c r="O246" i="11"/>
  <c r="O238" i="11"/>
  <c r="O48" i="11"/>
  <c r="L93" i="11"/>
  <c r="L94" i="11" s="1"/>
  <c r="M87" i="11"/>
  <c r="L323" i="11"/>
  <c r="L324" i="11" s="1"/>
  <c r="M318" i="11"/>
  <c r="O201" i="11"/>
  <c r="M52" i="11"/>
  <c r="M53" i="11" s="1"/>
  <c r="N23" i="11"/>
  <c r="O280" i="11"/>
  <c r="O50" i="11"/>
  <c r="O78" i="11"/>
  <c r="O290" i="11"/>
  <c r="M98" i="11"/>
  <c r="L139" i="11"/>
  <c r="L140" i="11" s="1"/>
  <c r="N49" i="11"/>
  <c r="O49" i="11" s="1"/>
  <c r="N247" i="11"/>
  <c r="O247" i="11" s="1"/>
  <c r="N188" i="11"/>
  <c r="O188" i="11" s="1"/>
  <c r="M186" i="11"/>
  <c r="L190" i="11"/>
  <c r="L191" i="11" s="1"/>
  <c r="N32" i="11"/>
  <c r="O32" i="11" s="1"/>
  <c r="N43" i="11"/>
  <c r="O43" i="11" s="1"/>
  <c r="N26" i="11"/>
  <c r="O26" i="11" s="1"/>
  <c r="N28" i="11"/>
  <c r="O28" i="11" s="1"/>
  <c r="M298" i="11"/>
  <c r="M299" i="11" s="1"/>
  <c r="N276" i="11"/>
  <c r="N39" i="11"/>
  <c r="O39" i="11" s="1"/>
  <c r="Q100" i="8"/>
  <c r="R96" i="8"/>
  <c r="P92" i="8"/>
  <c r="P93" i="8" s="1"/>
  <c r="P86" i="8"/>
  <c r="Q81" i="8"/>
  <c r="P85" i="8"/>
  <c r="P91" i="8" s="1"/>
  <c r="P87" i="8"/>
  <c r="AS134" i="8"/>
  <c r="AR135" i="8"/>
  <c r="P108" i="8"/>
  <c r="O125" i="8"/>
  <c r="O124" i="8" s="1"/>
  <c r="Q84" i="8"/>
  <c r="P90" i="8"/>
  <c r="Q82" i="8"/>
  <c r="P88" i="8"/>
  <c r="V150" i="8"/>
  <c r="W1" i="8"/>
  <c r="V6" i="8"/>
  <c r="V7" i="8"/>
  <c r="S104" i="8"/>
  <c r="R105" i="8"/>
  <c r="U83" i="8"/>
  <c r="T89" i="8"/>
  <c r="AA120" i="8"/>
  <c r="Z121" i="8"/>
  <c r="N298" i="11" l="1"/>
  <c r="N299" i="11" s="1"/>
  <c r="O276" i="11"/>
  <c r="M139" i="11"/>
  <c r="M140" i="11" s="1"/>
  <c r="N98" i="11"/>
  <c r="M323" i="11"/>
  <c r="M324" i="11" s="1"/>
  <c r="N318" i="11"/>
  <c r="P48" i="11"/>
  <c r="P187" i="11"/>
  <c r="J159" i="11"/>
  <c r="J160" i="11" s="1"/>
  <c r="K154" i="11"/>
  <c r="P76" i="11"/>
  <c r="N227" i="11"/>
  <c r="M232" i="11"/>
  <c r="M233" i="11" s="1"/>
  <c r="O12" i="11"/>
  <c r="O11" i="11"/>
  <c r="O7" i="11"/>
  <c r="P1" i="11"/>
  <c r="P238" i="11" s="1"/>
  <c r="O8" i="11"/>
  <c r="O6" i="11"/>
  <c r="O126" i="11"/>
  <c r="P126" i="11" s="1"/>
  <c r="O108" i="11"/>
  <c r="P108" i="11" s="1"/>
  <c r="O137" i="11"/>
  <c r="P137" i="11" s="1"/>
  <c r="O119" i="11"/>
  <c r="P119" i="11" s="1"/>
  <c r="O100" i="11"/>
  <c r="P100" i="11" s="1"/>
  <c r="O99" i="11"/>
  <c r="P99" i="11" s="1"/>
  <c r="O118" i="11"/>
  <c r="P118" i="11" s="1"/>
  <c r="O125" i="11"/>
  <c r="P125" i="11" s="1"/>
  <c r="O127" i="11"/>
  <c r="P127" i="11" s="1"/>
  <c r="O131" i="11"/>
  <c r="P131" i="11" s="1"/>
  <c r="O109" i="11"/>
  <c r="P109" i="11" s="1"/>
  <c r="O106" i="11"/>
  <c r="P106" i="11" s="1"/>
  <c r="O124" i="11"/>
  <c r="P124" i="11" s="1"/>
  <c r="O112" i="11"/>
  <c r="P112" i="11" s="1"/>
  <c r="O136" i="11"/>
  <c r="P136" i="11" s="1"/>
  <c r="O104" i="11"/>
  <c r="P104" i="11" s="1"/>
  <c r="O103" i="11"/>
  <c r="P103" i="11" s="1"/>
  <c r="O122" i="11"/>
  <c r="P122" i="11" s="1"/>
  <c r="O133" i="11"/>
  <c r="P133" i="11" s="1"/>
  <c r="O102" i="11"/>
  <c r="P102" i="11" s="1"/>
  <c r="O105" i="11"/>
  <c r="P105" i="11" s="1"/>
  <c r="O123" i="11"/>
  <c r="P123" i="11" s="1"/>
  <c r="O114" i="11"/>
  <c r="P114" i="11" s="1"/>
  <c r="O101" i="11"/>
  <c r="P101" i="11" s="1"/>
  <c r="O110" i="11"/>
  <c r="P110" i="11" s="1"/>
  <c r="O111" i="11"/>
  <c r="P111" i="11" s="1"/>
  <c r="O115" i="11"/>
  <c r="P115" i="11" s="1"/>
  <c r="O116" i="11"/>
  <c r="P116" i="11" s="1"/>
  <c r="O120" i="11"/>
  <c r="P120" i="11" s="1"/>
  <c r="O113" i="11"/>
  <c r="P113" i="11" s="1"/>
  <c r="O134" i="11"/>
  <c r="P134" i="11" s="1"/>
  <c r="O121" i="11"/>
  <c r="P121" i="11" s="1"/>
  <c r="O117" i="11"/>
  <c r="P117" i="11" s="1"/>
  <c r="O130" i="11"/>
  <c r="P130" i="11" s="1"/>
  <c r="O128" i="11"/>
  <c r="P128" i="11" s="1"/>
  <c r="O132" i="11"/>
  <c r="P132" i="11" s="1"/>
  <c r="O107" i="11"/>
  <c r="P107" i="11" s="1"/>
  <c r="O129" i="11"/>
  <c r="P129" i="11" s="1"/>
  <c r="O135" i="11"/>
  <c r="P135" i="11" s="1"/>
  <c r="M180" i="11"/>
  <c r="M181" i="11" s="1"/>
  <c r="N172" i="11"/>
  <c r="O145" i="11"/>
  <c r="P145" i="11" s="1"/>
  <c r="O291" i="11"/>
  <c r="P291" i="11" s="1"/>
  <c r="M18" i="11"/>
  <c r="M19" i="11" s="1"/>
  <c r="N15" i="11"/>
  <c r="O293" i="11"/>
  <c r="P293" i="11" s="1"/>
  <c r="O211" i="11"/>
  <c r="P211" i="11" s="1"/>
  <c r="O176" i="11"/>
  <c r="P176" i="11" s="1"/>
  <c r="O212" i="11"/>
  <c r="P212" i="11" s="1"/>
  <c r="O230" i="11"/>
  <c r="P230" i="11" s="1"/>
  <c r="M221" i="11"/>
  <c r="M222" i="11" s="1"/>
  <c r="N219" i="11"/>
  <c r="O157" i="11"/>
  <c r="P157" i="11" s="1"/>
  <c r="O175" i="11"/>
  <c r="P175" i="11" s="1"/>
  <c r="O66" i="11"/>
  <c r="P66" i="11" s="1"/>
  <c r="O281" i="11"/>
  <c r="P281" i="11" s="1"/>
  <c r="O146" i="11"/>
  <c r="P146" i="11" s="1"/>
  <c r="M240" i="11"/>
  <c r="M241" i="11" s="1"/>
  <c r="N237" i="11"/>
  <c r="M264" i="11"/>
  <c r="M265" i="11" s="1"/>
  <c r="N262" i="11"/>
  <c r="O287" i="11"/>
  <c r="P287" i="11" s="1"/>
  <c r="N57" i="11"/>
  <c r="M60" i="11"/>
  <c r="M61" i="11" s="1"/>
  <c r="P288" i="11"/>
  <c r="N256" i="11"/>
  <c r="N257" i="11" s="1"/>
  <c r="O254" i="11"/>
  <c r="P197" i="11"/>
  <c r="N164" i="11"/>
  <c r="M167" i="11"/>
  <c r="M168" i="11" s="1"/>
  <c r="O329" i="11"/>
  <c r="N331" i="11"/>
  <c r="N332" i="11" s="1"/>
  <c r="P279" i="11"/>
  <c r="P209" i="11"/>
  <c r="P35" i="11"/>
  <c r="P283" i="11"/>
  <c r="P285" i="11"/>
  <c r="J334" i="11"/>
  <c r="N65" i="11"/>
  <c r="M69" i="11"/>
  <c r="P46" i="11"/>
  <c r="P34" i="11"/>
  <c r="P210" i="11"/>
  <c r="P74" i="11"/>
  <c r="M203" i="11"/>
  <c r="M204" i="11" s="1"/>
  <c r="N196" i="11"/>
  <c r="N305" i="11"/>
  <c r="N306" i="11" s="1"/>
  <c r="O303" i="11"/>
  <c r="O296" i="11"/>
  <c r="P296" i="11" s="1"/>
  <c r="M271" i="11"/>
  <c r="M272" i="11" s="1"/>
  <c r="N269" i="11"/>
  <c r="O178" i="11"/>
  <c r="P178" i="11" s="1"/>
  <c r="O165" i="11"/>
  <c r="P165" i="11" s="1"/>
  <c r="L82" i="11"/>
  <c r="L83" i="11" s="1"/>
  <c r="L70" i="11"/>
  <c r="O33" i="11"/>
  <c r="P33" i="11" s="1"/>
  <c r="O45" i="11"/>
  <c r="P45" i="11" s="1"/>
  <c r="O248" i="11"/>
  <c r="P248" i="11" s="1"/>
  <c r="O27" i="11"/>
  <c r="P27" i="11" s="1"/>
  <c r="O31" i="11"/>
  <c r="P31" i="11" s="1"/>
  <c r="O155" i="11"/>
  <c r="P155" i="11" s="1"/>
  <c r="O294" i="11"/>
  <c r="P294" i="11" s="1"/>
  <c r="P247" i="11"/>
  <c r="P290" i="11"/>
  <c r="N52" i="11"/>
  <c r="N53" i="11" s="1"/>
  <c r="O23" i="11"/>
  <c r="P284" i="11"/>
  <c r="P282" i="11"/>
  <c r="P28" i="11"/>
  <c r="P49" i="11"/>
  <c r="P78" i="11"/>
  <c r="M93" i="11"/>
  <c r="M94" i="11" s="1"/>
  <c r="N87" i="11"/>
  <c r="P246" i="11"/>
  <c r="P173" i="11"/>
  <c r="P319" i="11"/>
  <c r="O144" i="11"/>
  <c r="N149" i="11"/>
  <c r="N150" i="11" s="1"/>
  <c r="P25" i="11"/>
  <c r="P229" i="11"/>
  <c r="P79" i="11"/>
  <c r="P30" i="11"/>
  <c r="P320" i="11"/>
  <c r="P89" i="11"/>
  <c r="P77" i="11"/>
  <c r="P286" i="11"/>
  <c r="P39" i="11"/>
  <c r="P26" i="11"/>
  <c r="N186" i="11"/>
  <c r="M190" i="11"/>
  <c r="M191" i="11" s="1"/>
  <c r="P50" i="11"/>
  <c r="P201" i="11"/>
  <c r="P321" i="11"/>
  <c r="P38" i="11"/>
  <c r="P29" i="11"/>
  <c r="P156" i="11"/>
  <c r="P88" i="11"/>
  <c r="P37" i="11"/>
  <c r="P200" i="11"/>
  <c r="P174" i="11"/>
  <c r="P36" i="11"/>
  <c r="P289" i="11"/>
  <c r="M250" i="11"/>
  <c r="M251" i="11" s="1"/>
  <c r="N245" i="11"/>
  <c r="P90" i="11"/>
  <c r="L19" i="11"/>
  <c r="P40" i="11"/>
  <c r="M214" i="11"/>
  <c r="M215" i="11" s="1"/>
  <c r="N208" i="11"/>
  <c r="P75" i="11"/>
  <c r="P42" i="11"/>
  <c r="P67" i="11"/>
  <c r="O41" i="11"/>
  <c r="P41" i="11" s="1"/>
  <c r="O16" i="11"/>
  <c r="P16" i="11" s="1"/>
  <c r="O277" i="11"/>
  <c r="P277" i="11" s="1"/>
  <c r="O198" i="11"/>
  <c r="P198" i="11" s="1"/>
  <c r="N312" i="11"/>
  <c r="N313" i="11" s="1"/>
  <c r="O310" i="11"/>
  <c r="O278" i="11"/>
  <c r="P278" i="11" s="1"/>
  <c r="O58" i="11"/>
  <c r="P58" i="11" s="1"/>
  <c r="O177" i="11"/>
  <c r="P177" i="11" s="1"/>
  <c r="O91" i="11"/>
  <c r="P91" i="11" s="1"/>
  <c r="O228" i="11"/>
  <c r="P228" i="11" s="1"/>
  <c r="O147" i="11"/>
  <c r="P147" i="11" s="1"/>
  <c r="R82" i="8"/>
  <c r="Q88" i="8"/>
  <c r="P125" i="8"/>
  <c r="P124" i="8" s="1"/>
  <c r="Q108" i="8"/>
  <c r="P190" i="8"/>
  <c r="P191" i="8" s="1"/>
  <c r="AB120" i="8"/>
  <c r="AA121" i="8"/>
  <c r="V83" i="8"/>
  <c r="U89" i="8"/>
  <c r="W150" i="8"/>
  <c r="X1" i="8"/>
  <c r="W7" i="8"/>
  <c r="W6" i="8"/>
  <c r="R81" i="8"/>
  <c r="Q85" i="8"/>
  <c r="Q91" i="8" s="1"/>
  <c r="Q92" i="8"/>
  <c r="Q93" i="8" s="1"/>
  <c r="Q86" i="8"/>
  <c r="Q87" i="8"/>
  <c r="R100" i="8"/>
  <c r="S96" i="8"/>
  <c r="T104" i="8"/>
  <c r="S105" i="8"/>
  <c r="R84" i="8"/>
  <c r="Q90" i="8"/>
  <c r="AT134" i="8"/>
  <c r="AS135" i="8"/>
  <c r="Q248" i="11" l="1"/>
  <c r="Q40" i="11"/>
  <c r="N250" i="11"/>
  <c r="N251" i="11" s="1"/>
  <c r="O245" i="11"/>
  <c r="Q156" i="11"/>
  <c r="Q229" i="11"/>
  <c r="Q155" i="11"/>
  <c r="Q46" i="11"/>
  <c r="N167" i="11"/>
  <c r="N168" i="11" s="1"/>
  <c r="O164" i="11"/>
  <c r="N264" i="11"/>
  <c r="N265" i="11" s="1"/>
  <c r="O262" i="11"/>
  <c r="Q146" i="11"/>
  <c r="N18" i="11"/>
  <c r="N19" i="11" s="1"/>
  <c r="O15" i="11"/>
  <c r="N180" i="11"/>
  <c r="N181" i="11" s="1"/>
  <c r="O172" i="11"/>
  <c r="Q117" i="11"/>
  <c r="Q103" i="11"/>
  <c r="Q126" i="11"/>
  <c r="N232" i="11"/>
  <c r="N233" i="11" s="1"/>
  <c r="O227" i="11"/>
  <c r="N139" i="11"/>
  <c r="N140" i="11" s="1"/>
  <c r="O98" i="11"/>
  <c r="O298" i="11"/>
  <c r="O299" i="11" s="1"/>
  <c r="P276" i="11"/>
  <c r="P199" i="11"/>
  <c r="Q199" i="11" s="1"/>
  <c r="O186" i="11"/>
  <c r="N190" i="11"/>
  <c r="N191" i="11" s="1"/>
  <c r="P144" i="11"/>
  <c r="O149" i="11"/>
  <c r="O150" i="11" s="1"/>
  <c r="O196" i="11"/>
  <c r="N203" i="11"/>
  <c r="N204" i="11" s="1"/>
  <c r="Q278" i="11"/>
  <c r="Q39" i="11"/>
  <c r="Q78" i="11"/>
  <c r="Q33" i="11"/>
  <c r="P303" i="11"/>
  <c r="O305" i="11"/>
  <c r="O306" i="11" s="1"/>
  <c r="Q74" i="11"/>
  <c r="M70" i="11"/>
  <c r="M82" i="11"/>
  <c r="M83" i="11" s="1"/>
  <c r="Q197" i="11"/>
  <c r="O219" i="11"/>
  <c r="N221" i="11"/>
  <c r="N222" i="11" s="1"/>
  <c r="Q176" i="11"/>
  <c r="Q101" i="11"/>
  <c r="Q125" i="11"/>
  <c r="Q187" i="11"/>
  <c r="O318" i="11"/>
  <c r="N323" i="11"/>
  <c r="N324" i="11" s="1"/>
  <c r="Q198" i="11"/>
  <c r="N93" i="11"/>
  <c r="N94" i="11" s="1"/>
  <c r="O87" i="11"/>
  <c r="O312" i="11"/>
  <c r="O313" i="11" s="1"/>
  <c r="P310" i="11"/>
  <c r="Q50" i="11"/>
  <c r="Q41" i="11"/>
  <c r="N214" i="11"/>
  <c r="N215" i="11" s="1"/>
  <c r="O208" i="11"/>
  <c r="Q37" i="11"/>
  <c r="Q286" i="11"/>
  <c r="Q246" i="11"/>
  <c r="O52" i="11"/>
  <c r="O53" i="11" s="1"/>
  <c r="P23" i="11"/>
  <c r="Q294" i="11"/>
  <c r="N271" i="11"/>
  <c r="N272" i="11" s="1"/>
  <c r="O269" i="11"/>
  <c r="Q210" i="11"/>
  <c r="O65" i="11"/>
  <c r="N69" i="11"/>
  <c r="P329" i="11"/>
  <c r="O331" i="11"/>
  <c r="O332" i="11" s="1"/>
  <c r="O256" i="11"/>
  <c r="O257" i="11" s="1"/>
  <c r="P254" i="11"/>
  <c r="N60" i="11"/>
  <c r="N61" i="11" s="1"/>
  <c r="O57" i="11"/>
  <c r="O237" i="11"/>
  <c r="N240" i="11"/>
  <c r="N241" i="11" s="1"/>
  <c r="Q66" i="11"/>
  <c r="Q291" i="11"/>
  <c r="Q128" i="11"/>
  <c r="Q115" i="11"/>
  <c r="Q133" i="11"/>
  <c r="Q109" i="11"/>
  <c r="Q137" i="11"/>
  <c r="P295" i="11"/>
  <c r="Q295" i="11" s="1"/>
  <c r="P44" i="11"/>
  <c r="Q44" i="11" s="1"/>
  <c r="P188" i="11"/>
  <c r="P80" i="11"/>
  <c r="Q80" i="11" s="1"/>
  <c r="Q209" i="11"/>
  <c r="Q287" i="11"/>
  <c r="Q230" i="11"/>
  <c r="Q293" i="11"/>
  <c r="Q145" i="11"/>
  <c r="Q130" i="11"/>
  <c r="Q113" i="11"/>
  <c r="Q111" i="11"/>
  <c r="Q122" i="11"/>
  <c r="Q112" i="11"/>
  <c r="Q131" i="11"/>
  <c r="Q108" i="11"/>
  <c r="P11" i="11"/>
  <c r="P7" i="11"/>
  <c r="Q1" i="11"/>
  <c r="Q58" i="11" s="1"/>
  <c r="P8" i="11"/>
  <c r="P6" i="11"/>
  <c r="P12" i="11"/>
  <c r="L154" i="11"/>
  <c r="K159" i="11"/>
  <c r="K160" i="11" s="1"/>
  <c r="P47" i="11"/>
  <c r="Q47" i="11" s="1"/>
  <c r="P280" i="11"/>
  <c r="Q280" i="11" s="1"/>
  <c r="P43" i="11"/>
  <c r="Q43" i="11" s="1"/>
  <c r="P24" i="11"/>
  <c r="Q24" i="11" s="1"/>
  <c r="P32" i="11"/>
  <c r="Q32" i="11" s="1"/>
  <c r="S84" i="8"/>
  <c r="R90" i="8"/>
  <c r="W83" i="8"/>
  <c r="V89" i="8"/>
  <c r="Q125" i="8"/>
  <c r="Q124" i="8" s="1"/>
  <c r="R108" i="8"/>
  <c r="R86" i="8"/>
  <c r="R190" i="8"/>
  <c r="R191" i="8" s="1"/>
  <c r="S81" i="8"/>
  <c r="R85" i="8"/>
  <c r="R91" i="8" s="1"/>
  <c r="R92" i="8"/>
  <c r="R93" i="8" s="1"/>
  <c r="R87" i="8"/>
  <c r="X150" i="8"/>
  <c r="X7" i="8"/>
  <c r="X6" i="8"/>
  <c r="Y1" i="8"/>
  <c r="S100" i="8"/>
  <c r="T96" i="8"/>
  <c r="AU134" i="8"/>
  <c r="AT135" i="8"/>
  <c r="U104" i="8"/>
  <c r="T105" i="8"/>
  <c r="Q190" i="8"/>
  <c r="Q191" i="8" s="1"/>
  <c r="AC120" i="8"/>
  <c r="AB121" i="8"/>
  <c r="S82" i="8"/>
  <c r="R88" i="8"/>
  <c r="R111" i="11" l="1"/>
  <c r="O240" i="11"/>
  <c r="O241" i="11" s="1"/>
  <c r="P237" i="11"/>
  <c r="R125" i="11"/>
  <c r="R199" i="11"/>
  <c r="R229" i="11"/>
  <c r="K334" i="11"/>
  <c r="R293" i="11"/>
  <c r="R209" i="11"/>
  <c r="Q136" i="11"/>
  <c r="Q134" i="11"/>
  <c r="R134" i="11" s="1"/>
  <c r="Q211" i="11"/>
  <c r="R211" i="11" s="1"/>
  <c r="O60" i="11"/>
  <c r="O61" i="11" s="1"/>
  <c r="P57" i="11"/>
  <c r="P65" i="11"/>
  <c r="O69" i="11"/>
  <c r="Q27" i="11"/>
  <c r="Q49" i="11"/>
  <c r="Q38" i="11"/>
  <c r="R38" i="11" s="1"/>
  <c r="Q200" i="11"/>
  <c r="R200" i="11" s="1"/>
  <c r="Q91" i="11"/>
  <c r="Q77" i="11"/>
  <c r="Q76" i="11"/>
  <c r="R76" i="11" s="1"/>
  <c r="Q106" i="11"/>
  <c r="Q116" i="11"/>
  <c r="Q283" i="11"/>
  <c r="R283" i="11" s="1"/>
  <c r="Q31" i="11"/>
  <c r="R31" i="11" s="1"/>
  <c r="Q173" i="11"/>
  <c r="Q29" i="11"/>
  <c r="P149" i="11"/>
  <c r="P150" i="11" s="1"/>
  <c r="Q144" i="11"/>
  <c r="Q36" i="11"/>
  <c r="P298" i="11"/>
  <c r="P299" i="11" s="1"/>
  <c r="Q276" i="11"/>
  <c r="Q48" i="11"/>
  <c r="R48" i="11" s="1"/>
  <c r="Q100" i="11"/>
  <c r="Q105" i="11"/>
  <c r="Q107" i="11"/>
  <c r="R107" i="11" s="1"/>
  <c r="P262" i="11"/>
  <c r="O264" i="11"/>
  <c r="O265" i="11" s="1"/>
  <c r="Q296" i="11"/>
  <c r="Q290" i="11"/>
  <c r="R290" i="11" s="1"/>
  <c r="Q89" i="11"/>
  <c r="R89" i="11" s="1"/>
  <c r="Q174" i="11"/>
  <c r="Q42" i="11"/>
  <c r="Q321" i="11"/>
  <c r="R321" i="11" s="1"/>
  <c r="R44" i="11"/>
  <c r="N70" i="11"/>
  <c r="N82" i="11"/>
  <c r="N83" i="11" s="1"/>
  <c r="O214" i="11"/>
  <c r="O215" i="11" s="1"/>
  <c r="P208" i="11"/>
  <c r="R117" i="11"/>
  <c r="R46" i="11"/>
  <c r="R80" i="11"/>
  <c r="R133" i="11"/>
  <c r="P331" i="11"/>
  <c r="P332" i="11" s="1"/>
  <c r="Q329" i="11"/>
  <c r="R246" i="11"/>
  <c r="Q228" i="11"/>
  <c r="Q88" i="11"/>
  <c r="R88" i="11" s="1"/>
  <c r="Q104" i="11"/>
  <c r="R104" i="11" s="1"/>
  <c r="Q121" i="11"/>
  <c r="O221" i="11"/>
  <c r="O222" i="11" s="1"/>
  <c r="P219" i="11"/>
  <c r="P305" i="11"/>
  <c r="P306" i="11" s="1"/>
  <c r="Q303" i="11"/>
  <c r="Q247" i="11"/>
  <c r="Q25" i="11"/>
  <c r="R25" i="11" s="1"/>
  <c r="Q75" i="11"/>
  <c r="R75" i="11" s="1"/>
  <c r="O203" i="11"/>
  <c r="O204" i="11" s="1"/>
  <c r="P196" i="11"/>
  <c r="Q79" i="11"/>
  <c r="R79" i="11" s="1"/>
  <c r="Q67" i="11"/>
  <c r="R67" i="11" s="1"/>
  <c r="O232" i="11"/>
  <c r="O233" i="11" s="1"/>
  <c r="P227" i="11"/>
  <c r="Q127" i="11"/>
  <c r="R127" i="11" s="1"/>
  <c r="Q110" i="11"/>
  <c r="R110" i="11" s="1"/>
  <c r="O180" i="11"/>
  <c r="O181" i="11" s="1"/>
  <c r="P172" i="11"/>
  <c r="Q212" i="11"/>
  <c r="R212" i="11" s="1"/>
  <c r="Q279" i="11"/>
  <c r="R279" i="11" s="1"/>
  <c r="Q165" i="11"/>
  <c r="Q282" i="11"/>
  <c r="Q26" i="11"/>
  <c r="R26" i="11" s="1"/>
  <c r="P245" i="11"/>
  <c r="O250" i="11"/>
  <c r="O251" i="11" s="1"/>
  <c r="Q277" i="11"/>
  <c r="R47" i="11"/>
  <c r="R131" i="11"/>
  <c r="R291" i="11"/>
  <c r="R187" i="11"/>
  <c r="R39" i="11"/>
  <c r="O190" i="11"/>
  <c r="O191" i="11" s="1"/>
  <c r="P186" i="11"/>
  <c r="O18" i="11"/>
  <c r="O19" i="11" s="1"/>
  <c r="P15" i="11"/>
  <c r="O167" i="11"/>
  <c r="O168" i="11" s="1"/>
  <c r="P164" i="11"/>
  <c r="R156" i="11"/>
  <c r="R43" i="11"/>
  <c r="R230" i="11"/>
  <c r="R137" i="11"/>
  <c r="R294" i="11"/>
  <c r="R37" i="11"/>
  <c r="L159" i="11"/>
  <c r="M154" i="11"/>
  <c r="Q8" i="11"/>
  <c r="Q6" i="11"/>
  <c r="Q12" i="11"/>
  <c r="Q11" i="11"/>
  <c r="Q7" i="11"/>
  <c r="R1" i="11"/>
  <c r="R58" i="11" s="1"/>
  <c r="Q99" i="11"/>
  <c r="R99" i="11" s="1"/>
  <c r="Q123" i="11"/>
  <c r="R123" i="11" s="1"/>
  <c r="Q129" i="11"/>
  <c r="R129" i="11" s="1"/>
  <c r="Q175" i="11"/>
  <c r="R175" i="11" s="1"/>
  <c r="Q188" i="11"/>
  <c r="R188" i="11" s="1"/>
  <c r="Q118" i="11"/>
  <c r="R118" i="11" s="1"/>
  <c r="Q114" i="11"/>
  <c r="R114" i="11" s="1"/>
  <c r="Q135" i="11"/>
  <c r="R135" i="11" s="1"/>
  <c r="P256" i="11"/>
  <c r="P257" i="11" s="1"/>
  <c r="Q254" i="11"/>
  <c r="Q35" i="11"/>
  <c r="R35" i="11" s="1"/>
  <c r="P269" i="11"/>
  <c r="O271" i="11"/>
  <c r="O272" i="11" s="1"/>
  <c r="P52" i="11"/>
  <c r="P53" i="11" s="1"/>
  <c r="Q23" i="11"/>
  <c r="Q30" i="11"/>
  <c r="R30" i="11" s="1"/>
  <c r="Q289" i="11"/>
  <c r="R289" i="11" s="1"/>
  <c r="Q177" i="11"/>
  <c r="R177" i="11" s="1"/>
  <c r="P312" i="11"/>
  <c r="P313" i="11" s="1"/>
  <c r="Q310" i="11"/>
  <c r="P87" i="11"/>
  <c r="O93" i="11"/>
  <c r="O94" i="11" s="1"/>
  <c r="Q90" i="11"/>
  <c r="R90" i="11" s="1"/>
  <c r="P318" i="11"/>
  <c r="O323" i="11"/>
  <c r="O324" i="11" s="1"/>
  <c r="Q119" i="11"/>
  <c r="R119" i="11" s="1"/>
  <c r="Q102" i="11"/>
  <c r="R102" i="11" s="1"/>
  <c r="Q132" i="11"/>
  <c r="R132" i="11" s="1"/>
  <c r="Q281" i="11"/>
  <c r="R281" i="11" s="1"/>
  <c r="Q178" i="11"/>
  <c r="R178" i="11" s="1"/>
  <c r="Q284" i="11"/>
  <c r="R284" i="11" s="1"/>
  <c r="Q320" i="11"/>
  <c r="R320" i="11" s="1"/>
  <c r="Q16" i="11"/>
  <c r="R16" i="11" s="1"/>
  <c r="Q28" i="11"/>
  <c r="R28" i="11" s="1"/>
  <c r="Q147" i="11"/>
  <c r="R147" i="11" s="1"/>
  <c r="O139" i="11"/>
  <c r="O140" i="11" s="1"/>
  <c r="P98" i="11"/>
  <c r="Q124" i="11"/>
  <c r="R124" i="11" s="1"/>
  <c r="Q120" i="11"/>
  <c r="R120" i="11" s="1"/>
  <c r="Q157" i="11"/>
  <c r="R157" i="11" s="1"/>
  <c r="Q288" i="11"/>
  <c r="R288" i="11" s="1"/>
  <c r="Q285" i="11"/>
  <c r="R285" i="11" s="1"/>
  <c r="Q45" i="11"/>
  <c r="R45" i="11" s="1"/>
  <c r="Q319" i="11"/>
  <c r="R319" i="11" s="1"/>
  <c r="Q201" i="11"/>
  <c r="R201" i="11" s="1"/>
  <c r="Q34" i="11"/>
  <c r="R34" i="11" s="1"/>
  <c r="Q238" i="11"/>
  <c r="R238" i="11" s="1"/>
  <c r="X83" i="8"/>
  <c r="W89" i="8"/>
  <c r="AD120" i="8"/>
  <c r="AC121" i="8"/>
  <c r="Y150" i="8"/>
  <c r="Y6" i="8"/>
  <c r="Y7" i="8"/>
  <c r="Z1" i="8"/>
  <c r="R125" i="8"/>
  <c r="R124" i="8" s="1"/>
  <c r="S108" i="8"/>
  <c r="AV134" i="8"/>
  <c r="AU135" i="8"/>
  <c r="T82" i="8"/>
  <c r="S88" i="8"/>
  <c r="U96" i="8"/>
  <c r="T100" i="8"/>
  <c r="V104" i="8"/>
  <c r="U105" i="8"/>
  <c r="S190" i="8"/>
  <c r="S191" i="8" s="1"/>
  <c r="S85" i="8"/>
  <c r="S91" i="8" s="1"/>
  <c r="S92" i="8"/>
  <c r="S93" i="8" s="1"/>
  <c r="T81" i="8"/>
  <c r="S86" i="8"/>
  <c r="S87" i="8"/>
  <c r="T84" i="8"/>
  <c r="S90" i="8"/>
  <c r="R155" i="11" l="1"/>
  <c r="R278" i="11"/>
  <c r="S278" i="11" s="1"/>
  <c r="R198" i="11"/>
  <c r="R32" i="11"/>
  <c r="S28" i="11"/>
  <c r="Q52" i="11"/>
  <c r="Q53" i="11" s="1"/>
  <c r="R23" i="11"/>
  <c r="S114" i="11"/>
  <c r="S67" i="11"/>
  <c r="S48" i="11"/>
  <c r="R144" i="11"/>
  <c r="Q149" i="11"/>
  <c r="Q150" i="11" s="1"/>
  <c r="S211" i="11"/>
  <c r="S294" i="11"/>
  <c r="S79" i="11"/>
  <c r="P69" i="11"/>
  <c r="Q65" i="11"/>
  <c r="S320" i="11"/>
  <c r="P93" i="11"/>
  <c r="P94" i="11" s="1"/>
  <c r="Q87" i="11"/>
  <c r="S289" i="11"/>
  <c r="L160" i="11"/>
  <c r="L334" i="11"/>
  <c r="R210" i="11"/>
  <c r="R130" i="11"/>
  <c r="Q164" i="11"/>
  <c r="P167" i="11"/>
  <c r="P168" i="11" s="1"/>
  <c r="R126" i="11"/>
  <c r="R74" i="11"/>
  <c r="R109" i="11"/>
  <c r="R277" i="11"/>
  <c r="S277" i="11" s="1"/>
  <c r="R282" i="11"/>
  <c r="Q172" i="11"/>
  <c r="P180" i="11"/>
  <c r="P181" i="11" s="1"/>
  <c r="Q227" i="11"/>
  <c r="P232" i="11"/>
  <c r="P233" i="11" s="1"/>
  <c r="P203" i="11"/>
  <c r="P204" i="11" s="1"/>
  <c r="Q196" i="11"/>
  <c r="R247" i="11"/>
  <c r="S247" i="11" s="1"/>
  <c r="R228" i="11"/>
  <c r="R122" i="11"/>
  <c r="R33" i="11"/>
  <c r="R42" i="11"/>
  <c r="S42" i="11" s="1"/>
  <c r="R296" i="11"/>
  <c r="R105" i="11"/>
  <c r="R29" i="11"/>
  <c r="R116" i="11"/>
  <c r="S116" i="11" s="1"/>
  <c r="R77" i="11"/>
  <c r="R49" i="11"/>
  <c r="P60" i="11"/>
  <c r="P61" i="11" s="1"/>
  <c r="Q57" i="11"/>
  <c r="R136" i="11"/>
  <c r="R113" i="11"/>
  <c r="R24" i="11"/>
  <c r="R146" i="11"/>
  <c r="S146" i="11" s="1"/>
  <c r="R78" i="11"/>
  <c r="R50" i="11"/>
  <c r="R115" i="11"/>
  <c r="S34" i="11"/>
  <c r="S35" i="11"/>
  <c r="Q15" i="11"/>
  <c r="P18" i="11"/>
  <c r="P19" i="11" s="1"/>
  <c r="Q245" i="11"/>
  <c r="P250" i="11"/>
  <c r="P251" i="11" s="1"/>
  <c r="S133" i="11"/>
  <c r="Q208" i="11"/>
  <c r="P214" i="11"/>
  <c r="P215" i="11" s="1"/>
  <c r="P264" i="11"/>
  <c r="P265" i="11" s="1"/>
  <c r="Q262" i="11"/>
  <c r="O82" i="11"/>
  <c r="O83" i="11" s="1"/>
  <c r="O70" i="11"/>
  <c r="S199" i="11"/>
  <c r="P240" i="11"/>
  <c r="P241" i="11" s="1"/>
  <c r="Q237" i="11"/>
  <c r="S111" i="11"/>
  <c r="Q98" i="11"/>
  <c r="P139" i="11"/>
  <c r="P140" i="11" s="1"/>
  <c r="R254" i="11"/>
  <c r="Q256" i="11"/>
  <c r="Q257" i="11" s="1"/>
  <c r="M159" i="11"/>
  <c r="M160" i="11" s="1"/>
  <c r="M334" i="11" s="1"/>
  <c r="N154" i="11"/>
  <c r="S230" i="11"/>
  <c r="S39" i="11"/>
  <c r="S127" i="11"/>
  <c r="P221" i="11"/>
  <c r="P222" i="11" s="1"/>
  <c r="Q219" i="11"/>
  <c r="Q331" i="11"/>
  <c r="Q332" i="11" s="1"/>
  <c r="R329" i="11"/>
  <c r="S117" i="11"/>
  <c r="S107" i="11"/>
  <c r="Q298" i="11"/>
  <c r="Q299" i="11" s="1"/>
  <c r="R276" i="11"/>
  <c r="S38" i="11"/>
  <c r="S319" i="11"/>
  <c r="S45" i="11"/>
  <c r="S147" i="11"/>
  <c r="S132" i="11"/>
  <c r="P323" i="11"/>
  <c r="P324" i="11" s="1"/>
  <c r="Q318" i="11"/>
  <c r="R310" i="11"/>
  <c r="Q312" i="11"/>
  <c r="Q313" i="11" s="1"/>
  <c r="P271" i="11"/>
  <c r="P272" i="11" s="1"/>
  <c r="Q269" i="11"/>
  <c r="S135" i="11"/>
  <c r="R8" i="11"/>
  <c r="R6" i="11"/>
  <c r="R12" i="11"/>
  <c r="R11" i="11"/>
  <c r="R7" i="11"/>
  <c r="S1" i="11"/>
  <c r="R280" i="11"/>
  <c r="S280" i="11" s="1"/>
  <c r="R128" i="11"/>
  <c r="S128" i="11" s="1"/>
  <c r="R108" i="11"/>
  <c r="S108" i="11" s="1"/>
  <c r="Q186" i="11"/>
  <c r="P190" i="11"/>
  <c r="P191" i="11" s="1"/>
  <c r="R176" i="11"/>
  <c r="S176" i="11" s="1"/>
  <c r="R145" i="11"/>
  <c r="S145" i="11" s="1"/>
  <c r="R165" i="11"/>
  <c r="S165" i="11" s="1"/>
  <c r="R303" i="11"/>
  <c r="Q305" i="11"/>
  <c r="Q306" i="11" s="1"/>
  <c r="R121" i="11"/>
  <c r="S121" i="11" s="1"/>
  <c r="R41" i="11"/>
  <c r="S41" i="11" s="1"/>
  <c r="R66" i="11"/>
  <c r="S66" i="11" s="1"/>
  <c r="R40" i="11"/>
  <c r="S40" i="11" s="1"/>
  <c r="R101" i="11"/>
  <c r="S101" i="11" s="1"/>
  <c r="R174" i="11"/>
  <c r="S174" i="11" s="1"/>
  <c r="R100" i="11"/>
  <c r="S100" i="11" s="1"/>
  <c r="R36" i="11"/>
  <c r="S36" i="11" s="1"/>
  <c r="R173" i="11"/>
  <c r="S173" i="11" s="1"/>
  <c r="R106" i="11"/>
  <c r="S106" i="11" s="1"/>
  <c r="R91" i="11"/>
  <c r="S91" i="11" s="1"/>
  <c r="R27" i="11"/>
  <c r="S27" i="11" s="1"/>
  <c r="R295" i="11"/>
  <c r="S295" i="11" s="1"/>
  <c r="R112" i="11"/>
  <c r="S112" i="11" s="1"/>
  <c r="R248" i="11"/>
  <c r="S248" i="11" s="1"/>
  <c r="R103" i="11"/>
  <c r="S103" i="11" s="1"/>
  <c r="R197" i="11"/>
  <c r="S197" i="11" s="1"/>
  <c r="R286" i="11"/>
  <c r="S286" i="11" s="1"/>
  <c r="R287" i="11"/>
  <c r="S287" i="11" s="1"/>
  <c r="U100" i="8"/>
  <c r="V96" i="8"/>
  <c r="T108" i="8"/>
  <c r="S125" i="8"/>
  <c r="S124" i="8" s="1"/>
  <c r="Z150" i="8"/>
  <c r="AA1" i="8"/>
  <c r="Z7" i="8"/>
  <c r="Z6" i="8"/>
  <c r="AE120" i="8"/>
  <c r="AD121" i="8"/>
  <c r="AW134" i="8"/>
  <c r="AV135" i="8"/>
  <c r="T92" i="8"/>
  <c r="T93" i="8" s="1"/>
  <c r="T85" i="8"/>
  <c r="T91" i="8" s="1"/>
  <c r="T86" i="8"/>
  <c r="U81" i="8"/>
  <c r="T87" i="8"/>
  <c r="U84" i="8"/>
  <c r="T90" i="8"/>
  <c r="W104" i="8"/>
  <c r="V105" i="8"/>
  <c r="U82" i="8"/>
  <c r="T88" i="8"/>
  <c r="Y83" i="8"/>
  <c r="X89" i="8"/>
  <c r="P82" i="11" l="1"/>
  <c r="P83" i="11" s="1"/>
  <c r="P70" i="11"/>
  <c r="T106" i="11"/>
  <c r="R186" i="11"/>
  <c r="Q190" i="11"/>
  <c r="Q191" i="11" s="1"/>
  <c r="S12" i="11"/>
  <c r="S11" i="11"/>
  <c r="S7" i="11"/>
  <c r="T1" i="11"/>
  <c r="T289" i="11" s="1"/>
  <c r="S8" i="11"/>
  <c r="S6" i="11"/>
  <c r="Q271" i="11"/>
  <c r="Q272" i="11" s="1"/>
  <c r="R269" i="11"/>
  <c r="R312" i="11"/>
  <c r="R313" i="11" s="1"/>
  <c r="S310" i="11"/>
  <c r="S284" i="11"/>
  <c r="T284" i="11" s="1"/>
  <c r="S238" i="11"/>
  <c r="T238" i="11" s="1"/>
  <c r="S283" i="11"/>
  <c r="T283" i="11" s="1"/>
  <c r="S321" i="11"/>
  <c r="T321" i="11" s="1"/>
  <c r="R219" i="11"/>
  <c r="Q221" i="11"/>
  <c r="Q222" i="11" s="1"/>
  <c r="S26" i="11"/>
  <c r="T26" i="11" s="1"/>
  <c r="N159" i="11"/>
  <c r="N160" i="11" s="1"/>
  <c r="O154" i="11"/>
  <c r="N334" i="11"/>
  <c r="R256" i="11"/>
  <c r="R257" i="11" s="1"/>
  <c r="S254" i="11"/>
  <c r="Q139" i="11"/>
  <c r="Q140" i="11" s="1"/>
  <c r="R98" i="11"/>
  <c r="Q240" i="11"/>
  <c r="Q241" i="11" s="1"/>
  <c r="R237" i="11"/>
  <c r="S229" i="11"/>
  <c r="T229" i="11" s="1"/>
  <c r="S200" i="11"/>
  <c r="T200" i="11" s="1"/>
  <c r="S89" i="11"/>
  <c r="T89" i="11" s="1"/>
  <c r="S104" i="11"/>
  <c r="T104" i="11" s="1"/>
  <c r="Q250" i="11"/>
  <c r="Q251" i="11" s="1"/>
  <c r="R245" i="11"/>
  <c r="S43" i="11"/>
  <c r="T43" i="11" s="1"/>
  <c r="S90" i="11"/>
  <c r="T90" i="11" s="1"/>
  <c r="S115" i="11"/>
  <c r="T115" i="11" s="1"/>
  <c r="S24" i="11"/>
  <c r="T24" i="11" s="1"/>
  <c r="S29" i="11"/>
  <c r="T29" i="11" s="1"/>
  <c r="S33" i="11"/>
  <c r="T33" i="11" s="1"/>
  <c r="Q203" i="11"/>
  <c r="Q204" i="11" s="1"/>
  <c r="R196" i="11"/>
  <c r="S109" i="11"/>
  <c r="T109" i="11" s="1"/>
  <c r="R164" i="11"/>
  <c r="Q167" i="11"/>
  <c r="Q168" i="11" s="1"/>
  <c r="Q93" i="11"/>
  <c r="Q94" i="11" s="1"/>
  <c r="R87" i="11"/>
  <c r="S157" i="11"/>
  <c r="T157" i="11" s="1"/>
  <c r="S290" i="11"/>
  <c r="T290" i="11" s="1"/>
  <c r="S212" i="11"/>
  <c r="T212" i="11" s="1"/>
  <c r="S76" i="11"/>
  <c r="T76" i="11" s="1"/>
  <c r="S44" i="11"/>
  <c r="T44" i="11" s="1"/>
  <c r="S279" i="11"/>
  <c r="T279" i="11" s="1"/>
  <c r="R52" i="11"/>
  <c r="R53" i="11" s="1"/>
  <c r="S23" i="11"/>
  <c r="S285" i="11"/>
  <c r="T285" i="11" s="1"/>
  <c r="S155" i="11"/>
  <c r="T155" i="11" s="1"/>
  <c r="S119" i="11"/>
  <c r="T119" i="11" s="1"/>
  <c r="S288" i="11"/>
  <c r="T288" i="11" s="1"/>
  <c r="S209" i="11"/>
  <c r="T209" i="11" s="1"/>
  <c r="S31" i="11"/>
  <c r="T31" i="11" s="1"/>
  <c r="S75" i="11"/>
  <c r="T75" i="11" s="1"/>
  <c r="S187" i="11"/>
  <c r="T187" i="11" s="1"/>
  <c r="S37" i="11"/>
  <c r="T37" i="11" s="1"/>
  <c r="S178" i="11"/>
  <c r="T178" i="11" s="1"/>
  <c r="S50" i="11"/>
  <c r="T50" i="11" s="1"/>
  <c r="S113" i="11"/>
  <c r="T113" i="11" s="1"/>
  <c r="S49" i="11"/>
  <c r="T49" i="11" s="1"/>
  <c r="S105" i="11"/>
  <c r="T105" i="11" s="1"/>
  <c r="S122" i="11"/>
  <c r="T122" i="11" s="1"/>
  <c r="Q180" i="11"/>
  <c r="Q181" i="11" s="1"/>
  <c r="R172" i="11"/>
  <c r="S74" i="11"/>
  <c r="T74" i="11" s="1"/>
  <c r="S130" i="11"/>
  <c r="T130" i="11" s="1"/>
  <c r="S99" i="11"/>
  <c r="T99" i="11" s="1"/>
  <c r="S293" i="11"/>
  <c r="T293" i="11" s="1"/>
  <c r="S80" i="11"/>
  <c r="T80" i="11" s="1"/>
  <c r="S47" i="11"/>
  <c r="T47" i="11" s="1"/>
  <c r="S118" i="11"/>
  <c r="T118" i="11" s="1"/>
  <c r="S46" i="11"/>
  <c r="T46" i="11" s="1"/>
  <c r="S131" i="11"/>
  <c r="T131" i="11" s="1"/>
  <c r="S32" i="11"/>
  <c r="T32" i="11" s="1"/>
  <c r="S58" i="11"/>
  <c r="T58" i="11" s="1"/>
  <c r="T287" i="11"/>
  <c r="T248" i="11"/>
  <c r="T91" i="11"/>
  <c r="T100" i="11"/>
  <c r="T66" i="11"/>
  <c r="R305" i="11"/>
  <c r="R306" i="11" s="1"/>
  <c r="S303" i="11"/>
  <c r="T280" i="11"/>
  <c r="T135" i="11"/>
  <c r="T132" i="11"/>
  <c r="T45" i="11"/>
  <c r="T38" i="11"/>
  <c r="T107" i="11"/>
  <c r="T127" i="11"/>
  <c r="T230" i="11"/>
  <c r="T111" i="11"/>
  <c r="T199" i="11"/>
  <c r="T133" i="11"/>
  <c r="Q18" i="11"/>
  <c r="Q19" i="11" s="1"/>
  <c r="R15" i="11"/>
  <c r="T35" i="11"/>
  <c r="T34" i="11"/>
  <c r="T146" i="11"/>
  <c r="R57" i="11"/>
  <c r="Q60" i="11"/>
  <c r="Q61" i="11" s="1"/>
  <c r="T116" i="11"/>
  <c r="T42" i="11"/>
  <c r="T247" i="11"/>
  <c r="Q232" i="11"/>
  <c r="Q233" i="11" s="1"/>
  <c r="R227" i="11"/>
  <c r="T277" i="11"/>
  <c r="T197" i="11"/>
  <c r="T295" i="11"/>
  <c r="T173" i="11"/>
  <c r="T101" i="11"/>
  <c r="T121" i="11"/>
  <c r="T145" i="11"/>
  <c r="T108" i="11"/>
  <c r="Q323" i="11"/>
  <c r="Q324" i="11" s="1"/>
  <c r="R318" i="11"/>
  <c r="T147" i="11"/>
  <c r="T319" i="11"/>
  <c r="S276" i="11"/>
  <c r="R298" i="11"/>
  <c r="R299" i="11" s="1"/>
  <c r="T117" i="11"/>
  <c r="T39" i="11"/>
  <c r="T103" i="11"/>
  <c r="T27" i="11"/>
  <c r="T36" i="11"/>
  <c r="T40" i="11"/>
  <c r="T176" i="11"/>
  <c r="T128" i="11"/>
  <c r="S175" i="11"/>
  <c r="T175" i="11" s="1"/>
  <c r="S30" i="11"/>
  <c r="T30" i="11" s="1"/>
  <c r="S120" i="11"/>
  <c r="T120" i="11" s="1"/>
  <c r="S134" i="11"/>
  <c r="T134" i="11" s="1"/>
  <c r="S329" i="11"/>
  <c r="R331" i="11"/>
  <c r="R332" i="11" s="1"/>
  <c r="S25" i="11"/>
  <c r="T25" i="11" s="1"/>
  <c r="S156" i="11"/>
  <c r="T156" i="11" s="1"/>
  <c r="S123" i="11"/>
  <c r="T123" i="11" s="1"/>
  <c r="S16" i="11"/>
  <c r="T16" i="11" s="1"/>
  <c r="S201" i="11"/>
  <c r="T201" i="11" s="1"/>
  <c r="S125" i="11"/>
  <c r="T125" i="11" s="1"/>
  <c r="Q264" i="11"/>
  <c r="Q265" i="11" s="1"/>
  <c r="R262" i="11"/>
  <c r="Q214" i="11"/>
  <c r="Q215" i="11" s="1"/>
  <c r="R208" i="11"/>
  <c r="S110" i="11"/>
  <c r="T110" i="11" s="1"/>
  <c r="S129" i="11"/>
  <c r="T129" i="11" s="1"/>
  <c r="S124" i="11"/>
  <c r="T124" i="11" s="1"/>
  <c r="S78" i="11"/>
  <c r="T78" i="11" s="1"/>
  <c r="S136" i="11"/>
  <c r="T136" i="11" s="1"/>
  <c r="S77" i="11"/>
  <c r="T77" i="11" s="1"/>
  <c r="S296" i="11"/>
  <c r="T296" i="11" s="1"/>
  <c r="S228" i="11"/>
  <c r="T228" i="11" s="1"/>
  <c r="S282" i="11"/>
  <c r="T282" i="11" s="1"/>
  <c r="S126" i="11"/>
  <c r="T126" i="11" s="1"/>
  <c r="S210" i="11"/>
  <c r="T210" i="11" s="1"/>
  <c r="S188" i="11"/>
  <c r="T188" i="11" s="1"/>
  <c r="S281" i="11"/>
  <c r="T281" i="11" s="1"/>
  <c r="Q69" i="11"/>
  <c r="R65" i="11"/>
  <c r="S88" i="11"/>
  <c r="T88" i="11" s="1"/>
  <c r="S291" i="11"/>
  <c r="T291" i="11" s="1"/>
  <c r="S177" i="11"/>
  <c r="T177" i="11" s="1"/>
  <c r="S144" i="11"/>
  <c r="R149" i="11"/>
  <c r="R150" i="11" s="1"/>
  <c r="S246" i="11"/>
  <c r="T246" i="11" s="1"/>
  <c r="S137" i="11"/>
  <c r="T137" i="11" s="1"/>
  <c r="S102" i="11"/>
  <c r="T102" i="11" s="1"/>
  <c r="S198" i="11"/>
  <c r="T198" i="11" s="1"/>
  <c r="V82" i="8"/>
  <c r="U88" i="8"/>
  <c r="T125" i="8"/>
  <c r="T124" i="8" s="1"/>
  <c r="U108" i="8"/>
  <c r="AX134" i="8"/>
  <c r="AW135" i="8"/>
  <c r="AB1" i="8"/>
  <c r="AA7" i="8"/>
  <c r="AA150" i="8"/>
  <c r="AA6" i="8"/>
  <c r="V100" i="8"/>
  <c r="W96" i="8"/>
  <c r="V84" i="8"/>
  <c r="U90" i="8"/>
  <c r="Z83" i="8"/>
  <c r="Y89" i="8"/>
  <c r="X104" i="8"/>
  <c r="W105" i="8"/>
  <c r="U92" i="8"/>
  <c r="U93" i="8" s="1"/>
  <c r="U86" i="8"/>
  <c r="V81" i="8"/>
  <c r="U85" i="8"/>
  <c r="U91" i="8" s="1"/>
  <c r="U87" i="8"/>
  <c r="T190" i="8"/>
  <c r="T191" i="8" s="1"/>
  <c r="AF120" i="8"/>
  <c r="AE121" i="8"/>
  <c r="U176" i="11" l="1"/>
  <c r="S298" i="11"/>
  <c r="S299" i="11" s="1"/>
  <c r="T276" i="11"/>
  <c r="U146" i="11"/>
  <c r="U75" i="11"/>
  <c r="U200" i="11"/>
  <c r="U136" i="11"/>
  <c r="S331" i="11"/>
  <c r="S332" i="11" s="1"/>
  <c r="T329" i="11"/>
  <c r="U319" i="11"/>
  <c r="R232" i="11"/>
  <c r="R233" i="11" s="1"/>
  <c r="S227" i="11"/>
  <c r="U127" i="11"/>
  <c r="U80" i="11"/>
  <c r="U31" i="11"/>
  <c r="U115" i="11"/>
  <c r="P154" i="11"/>
  <c r="O159" i="11"/>
  <c r="O160" i="11" s="1"/>
  <c r="O334" i="11" s="1"/>
  <c r="R221" i="11"/>
  <c r="R222" i="11" s="1"/>
  <c r="S219" i="11"/>
  <c r="S186" i="11"/>
  <c r="R190" i="11"/>
  <c r="R191" i="11" s="1"/>
  <c r="T28" i="11"/>
  <c r="T211" i="11"/>
  <c r="U137" i="11"/>
  <c r="R264" i="11"/>
  <c r="R265" i="11" s="1"/>
  <c r="S262" i="11"/>
  <c r="U103" i="11"/>
  <c r="T303" i="11"/>
  <c r="S305" i="11"/>
  <c r="S306" i="11" s="1"/>
  <c r="U91" i="11"/>
  <c r="S196" i="11"/>
  <c r="R203" i="11"/>
  <c r="R204" i="11" s="1"/>
  <c r="S245" i="11"/>
  <c r="R250" i="11"/>
  <c r="R251" i="11" s="1"/>
  <c r="R139" i="11"/>
  <c r="R140" i="11" s="1"/>
  <c r="S98" i="11"/>
  <c r="U188" i="11"/>
  <c r="R214" i="11"/>
  <c r="R215" i="11" s="1"/>
  <c r="S208" i="11"/>
  <c r="U36" i="11"/>
  <c r="U295" i="11"/>
  <c r="U135" i="11"/>
  <c r="U293" i="11"/>
  <c r="R180" i="11"/>
  <c r="R181" i="11" s="1"/>
  <c r="S172" i="11"/>
  <c r="U37" i="11"/>
  <c r="U157" i="11"/>
  <c r="R167" i="11"/>
  <c r="R168" i="11" s="1"/>
  <c r="S164" i="11"/>
  <c r="U90" i="11"/>
  <c r="S237" i="11"/>
  <c r="R240" i="11"/>
  <c r="R241" i="11" s="1"/>
  <c r="S256" i="11"/>
  <c r="S257" i="11" s="1"/>
  <c r="T254" i="11"/>
  <c r="T310" i="11"/>
  <c r="S312" i="11"/>
  <c r="S313" i="11" s="1"/>
  <c r="T165" i="11"/>
  <c r="T112" i="11"/>
  <c r="T114" i="11"/>
  <c r="U114" i="11" s="1"/>
  <c r="T294" i="11"/>
  <c r="T320" i="11"/>
  <c r="Q70" i="11"/>
  <c r="Q82" i="11" s="1"/>
  <c r="Q83" i="11" s="1"/>
  <c r="U42" i="11"/>
  <c r="T144" i="11"/>
  <c r="S149" i="11"/>
  <c r="S150" i="11" s="1"/>
  <c r="S65" i="11"/>
  <c r="R69" i="11"/>
  <c r="U210" i="11"/>
  <c r="U25" i="11"/>
  <c r="R323" i="11"/>
  <c r="R324" i="11" s="1"/>
  <c r="S318" i="11"/>
  <c r="U247" i="11"/>
  <c r="S57" i="11"/>
  <c r="R60" i="11"/>
  <c r="R61" i="11" s="1"/>
  <c r="R18" i="11"/>
  <c r="S15" i="11"/>
  <c r="U100" i="11"/>
  <c r="U113" i="11"/>
  <c r="T23" i="11"/>
  <c r="S52" i="11"/>
  <c r="S53" i="11" s="1"/>
  <c r="R93" i="11"/>
  <c r="R94" i="11" s="1"/>
  <c r="S87" i="11"/>
  <c r="U109" i="11"/>
  <c r="U26" i="11"/>
  <c r="T41" i="11"/>
  <c r="T286" i="11"/>
  <c r="T67" i="11"/>
  <c r="U67" i="11" s="1"/>
  <c r="T79" i="11"/>
  <c r="R271" i="11"/>
  <c r="R272" i="11" s="1"/>
  <c r="S269" i="11"/>
  <c r="T11" i="11"/>
  <c r="T7" i="11"/>
  <c r="U1" i="11"/>
  <c r="U16" i="11" s="1"/>
  <c r="T8" i="11"/>
  <c r="T6" i="11"/>
  <c r="T12" i="11"/>
  <c r="T174" i="11"/>
  <c r="U174" i="11" s="1"/>
  <c r="T278" i="11"/>
  <c r="U278" i="11" s="1"/>
  <c r="T48" i="11"/>
  <c r="W100" i="8"/>
  <c r="X96" i="8"/>
  <c r="U125" i="8"/>
  <c r="U124" i="8" s="1"/>
  <c r="V108" i="8"/>
  <c r="U190" i="8"/>
  <c r="U191" i="8" s="1"/>
  <c r="AA83" i="8"/>
  <c r="Z89" i="8"/>
  <c r="AB150" i="8"/>
  <c r="AB7" i="8"/>
  <c r="AB6" i="8"/>
  <c r="AC1" i="8"/>
  <c r="AG120" i="8"/>
  <c r="AF121" i="8"/>
  <c r="V190" i="8"/>
  <c r="V191" i="8" s="1"/>
  <c r="V86" i="8"/>
  <c r="W81" i="8"/>
  <c r="V92" i="8"/>
  <c r="V93" i="8" s="1"/>
  <c r="V85" i="8"/>
  <c r="V91" i="8" s="1"/>
  <c r="V87" i="8"/>
  <c r="Y104" i="8"/>
  <c r="X105" i="8"/>
  <c r="W84" i="8"/>
  <c r="V90" i="8"/>
  <c r="AY134" i="8"/>
  <c r="AX135" i="8"/>
  <c r="W82" i="8"/>
  <c r="V88" i="8"/>
  <c r="U290" i="11" l="1"/>
  <c r="U178" i="11"/>
  <c r="U131" i="11"/>
  <c r="V131" i="11" s="1"/>
  <c r="U133" i="11"/>
  <c r="U39" i="11"/>
  <c r="U282" i="11"/>
  <c r="U24" i="11"/>
  <c r="V24" i="11" s="1"/>
  <c r="U122" i="11"/>
  <c r="U101" i="11"/>
  <c r="T269" i="11"/>
  <c r="S271" i="11"/>
  <c r="S272" i="11" s="1"/>
  <c r="T149" i="11"/>
  <c r="T150" i="11" s="1"/>
  <c r="U144" i="11"/>
  <c r="V37" i="11"/>
  <c r="V103" i="11"/>
  <c r="S232" i="11"/>
  <c r="S233" i="11" s="1"/>
  <c r="T227" i="11"/>
  <c r="T331" i="11"/>
  <c r="T332" i="11" s="1"/>
  <c r="U329" i="11"/>
  <c r="V176" i="11"/>
  <c r="U8" i="11"/>
  <c r="U6" i="11"/>
  <c r="U12" i="11"/>
  <c r="U11" i="11"/>
  <c r="U7" i="11"/>
  <c r="V1" i="11"/>
  <c r="V25" i="11" s="1"/>
  <c r="U286" i="11"/>
  <c r="V286" i="11" s="1"/>
  <c r="T52" i="11"/>
  <c r="T53" i="11" s="1"/>
  <c r="U23" i="11"/>
  <c r="U99" i="11"/>
  <c r="V99" i="11" s="1"/>
  <c r="U280" i="11"/>
  <c r="V280" i="11" s="1"/>
  <c r="U201" i="11"/>
  <c r="V201" i="11" s="1"/>
  <c r="U112" i="11"/>
  <c r="V112" i="11" s="1"/>
  <c r="U33" i="11"/>
  <c r="V33" i="11" s="1"/>
  <c r="U44" i="11"/>
  <c r="V44" i="11" s="1"/>
  <c r="U49" i="11"/>
  <c r="V49" i="11" s="1"/>
  <c r="U46" i="11"/>
  <c r="V46" i="11" s="1"/>
  <c r="U107" i="11"/>
  <c r="V107" i="11" s="1"/>
  <c r="U145" i="11"/>
  <c r="V145" i="11" s="1"/>
  <c r="U134" i="11"/>
  <c r="V134" i="11" s="1"/>
  <c r="U88" i="11"/>
  <c r="V88" i="11" s="1"/>
  <c r="S203" i="11"/>
  <c r="S204" i="11" s="1"/>
  <c r="T196" i="11"/>
  <c r="T262" i="11"/>
  <c r="S264" i="11"/>
  <c r="S265" i="11" s="1"/>
  <c r="U211" i="11"/>
  <c r="V211" i="11" s="1"/>
  <c r="S190" i="11"/>
  <c r="S191" i="11" s="1"/>
  <c r="T186" i="11"/>
  <c r="U41" i="11"/>
  <c r="V41" i="11" s="1"/>
  <c r="U43" i="11"/>
  <c r="V43" i="11" s="1"/>
  <c r="U288" i="11"/>
  <c r="V288" i="11" s="1"/>
  <c r="U118" i="11"/>
  <c r="V118" i="11" s="1"/>
  <c r="U38" i="11"/>
  <c r="V38" i="11" s="1"/>
  <c r="U121" i="11"/>
  <c r="V121" i="11" s="1"/>
  <c r="U128" i="11"/>
  <c r="V128" i="11" s="1"/>
  <c r="U124" i="11"/>
  <c r="V124" i="11" s="1"/>
  <c r="T65" i="11"/>
  <c r="S69" i="11"/>
  <c r="U32" i="11"/>
  <c r="V32" i="11" s="1"/>
  <c r="U129" i="11"/>
  <c r="V129" i="11" s="1"/>
  <c r="U320" i="11"/>
  <c r="V320" i="11" s="1"/>
  <c r="U165" i="11"/>
  <c r="V165" i="11" s="1"/>
  <c r="U321" i="11"/>
  <c r="V321" i="11" s="1"/>
  <c r="S240" i="11"/>
  <c r="S241" i="11" s="1"/>
  <c r="T237" i="11"/>
  <c r="S167" i="11"/>
  <c r="S168" i="11" s="1"/>
  <c r="T164" i="11"/>
  <c r="U285" i="11"/>
  <c r="V285" i="11" s="1"/>
  <c r="S180" i="11"/>
  <c r="S181" i="11" s="1"/>
  <c r="T172" i="11"/>
  <c r="U287" i="11"/>
  <c r="V287" i="11" s="1"/>
  <c r="U199" i="11"/>
  <c r="V199" i="11" s="1"/>
  <c r="U147" i="11"/>
  <c r="V147" i="11" s="1"/>
  <c r="U156" i="11"/>
  <c r="V156" i="11" s="1"/>
  <c r="U78" i="11"/>
  <c r="V78" i="11" s="1"/>
  <c r="U198" i="11"/>
  <c r="V198" i="11" s="1"/>
  <c r="U50" i="11"/>
  <c r="V50" i="11" s="1"/>
  <c r="T305" i="11"/>
  <c r="T306" i="11" s="1"/>
  <c r="U303" i="11"/>
  <c r="U28" i="11"/>
  <c r="V28" i="11" s="1"/>
  <c r="U284" i="11"/>
  <c r="V284" i="11" s="1"/>
  <c r="P159" i="11"/>
  <c r="P160" i="11" s="1"/>
  <c r="P334" i="11" s="1"/>
  <c r="Q154" i="11"/>
  <c r="U279" i="11"/>
  <c r="V279" i="11" s="1"/>
  <c r="U105" i="11"/>
  <c r="V105" i="11" s="1"/>
  <c r="U248" i="11"/>
  <c r="V248" i="11" s="1"/>
  <c r="U34" i="11"/>
  <c r="V34" i="11" s="1"/>
  <c r="U173" i="11"/>
  <c r="V173" i="11" s="1"/>
  <c r="U40" i="11"/>
  <c r="V40" i="11" s="1"/>
  <c r="U123" i="11"/>
  <c r="V123" i="11" s="1"/>
  <c r="U281" i="11"/>
  <c r="V281" i="11" s="1"/>
  <c r="U212" i="11"/>
  <c r="V212" i="11" s="1"/>
  <c r="U47" i="11"/>
  <c r="V47" i="11" s="1"/>
  <c r="T298" i="11"/>
  <c r="T299" i="11" s="1"/>
  <c r="U276" i="11"/>
  <c r="U126" i="11"/>
  <c r="V126" i="11" s="1"/>
  <c r="V278" i="11"/>
  <c r="V67" i="11"/>
  <c r="V26" i="11"/>
  <c r="V109" i="11"/>
  <c r="V113" i="11"/>
  <c r="S18" i="11"/>
  <c r="S19" i="11" s="1"/>
  <c r="T15" i="11"/>
  <c r="V210" i="11"/>
  <c r="V42" i="11"/>
  <c r="V90" i="11"/>
  <c r="V293" i="11"/>
  <c r="V295" i="11"/>
  <c r="S214" i="11"/>
  <c r="S215" i="11" s="1"/>
  <c r="T208" i="11"/>
  <c r="S139" i="11"/>
  <c r="S140" i="11" s="1"/>
  <c r="T98" i="11"/>
  <c r="V91" i="11"/>
  <c r="V137" i="11"/>
  <c r="V31" i="11"/>
  <c r="V127" i="11"/>
  <c r="V319" i="11"/>
  <c r="V136" i="11"/>
  <c r="V200" i="11"/>
  <c r="V146" i="11"/>
  <c r="V174" i="11"/>
  <c r="U89" i="11"/>
  <c r="V89" i="11" s="1"/>
  <c r="T87" i="11"/>
  <c r="S93" i="11"/>
  <c r="S94" i="11" s="1"/>
  <c r="R19" i="11"/>
  <c r="U197" i="11"/>
  <c r="V197" i="11" s="1"/>
  <c r="U27" i="11"/>
  <c r="V27" i="11" s="1"/>
  <c r="R70" i="11"/>
  <c r="R82" i="11"/>
  <c r="R83" i="11" s="1"/>
  <c r="U102" i="11"/>
  <c r="V102" i="11" s="1"/>
  <c r="U30" i="11"/>
  <c r="V30" i="11" s="1"/>
  <c r="U177" i="11"/>
  <c r="V177" i="11" s="1"/>
  <c r="T312" i="11"/>
  <c r="T313" i="11" s="1"/>
  <c r="U310" i="11"/>
  <c r="U238" i="11"/>
  <c r="V238" i="11" s="1"/>
  <c r="U48" i="11"/>
  <c r="V48" i="11" s="1"/>
  <c r="U79" i="11"/>
  <c r="V79" i="11" s="1"/>
  <c r="U283" i="11"/>
  <c r="V283" i="11" s="1"/>
  <c r="U29" i="11"/>
  <c r="V29" i="11" s="1"/>
  <c r="U76" i="11"/>
  <c r="V76" i="11" s="1"/>
  <c r="U187" i="11"/>
  <c r="V187" i="11" s="1"/>
  <c r="U58" i="11"/>
  <c r="V58" i="11" s="1"/>
  <c r="U111" i="11"/>
  <c r="V111" i="11" s="1"/>
  <c r="S60" i="11"/>
  <c r="S61" i="11" s="1"/>
  <c r="T57" i="11"/>
  <c r="S323" i="11"/>
  <c r="S324" i="11" s="1"/>
  <c r="T318" i="11"/>
  <c r="U120" i="11"/>
  <c r="V120" i="11" s="1"/>
  <c r="U296" i="11"/>
  <c r="V296" i="11" s="1"/>
  <c r="U230" i="11"/>
  <c r="V230" i="11" s="1"/>
  <c r="U294" i="11"/>
  <c r="V294" i="11" s="1"/>
  <c r="T256" i="11"/>
  <c r="T257" i="11" s="1"/>
  <c r="U254" i="11"/>
  <c r="U104" i="11"/>
  <c r="V104" i="11" s="1"/>
  <c r="U209" i="11"/>
  <c r="V209" i="11" s="1"/>
  <c r="U66" i="11"/>
  <c r="V66" i="11" s="1"/>
  <c r="U35" i="11"/>
  <c r="V35" i="11" s="1"/>
  <c r="U117" i="11"/>
  <c r="V117" i="11" s="1"/>
  <c r="U125" i="11"/>
  <c r="V125" i="11" s="1"/>
  <c r="U228" i="11"/>
  <c r="V228" i="11" s="1"/>
  <c r="U291" i="11"/>
  <c r="V291" i="11" s="1"/>
  <c r="T245" i="11"/>
  <c r="S250" i="11"/>
  <c r="S251" i="11" s="1"/>
  <c r="U130" i="11"/>
  <c r="V130" i="11" s="1"/>
  <c r="U277" i="11"/>
  <c r="V277" i="11" s="1"/>
  <c r="U77" i="11"/>
  <c r="V77" i="11" s="1"/>
  <c r="U106" i="11"/>
  <c r="V106" i="11" s="1"/>
  <c r="S221" i="11"/>
  <c r="S222" i="11" s="1"/>
  <c r="T219" i="11"/>
  <c r="U229" i="11"/>
  <c r="V229" i="11" s="1"/>
  <c r="U155" i="11"/>
  <c r="V155" i="11" s="1"/>
  <c r="U74" i="11"/>
  <c r="V74" i="11" s="1"/>
  <c r="U132" i="11"/>
  <c r="V132" i="11" s="1"/>
  <c r="U116" i="11"/>
  <c r="V116" i="11" s="1"/>
  <c r="U108" i="11"/>
  <c r="V108" i="11" s="1"/>
  <c r="U175" i="11"/>
  <c r="V175" i="11" s="1"/>
  <c r="U110" i="11"/>
  <c r="V110" i="11" s="1"/>
  <c r="U246" i="11"/>
  <c r="V246" i="11" s="1"/>
  <c r="U119" i="11"/>
  <c r="V119" i="11" s="1"/>
  <c r="U45" i="11"/>
  <c r="V45" i="11" s="1"/>
  <c r="U289" i="11"/>
  <c r="V289" i="11" s="1"/>
  <c r="X84" i="8"/>
  <c r="W90" i="8"/>
  <c r="AZ134" i="8"/>
  <c r="AZ135" i="8" s="1"/>
  <c r="AY135" i="8"/>
  <c r="Z104" i="8"/>
  <c r="Y105" i="8"/>
  <c r="W85" i="8"/>
  <c r="W91" i="8" s="1"/>
  <c r="W190" i="8"/>
  <c r="W191" i="8" s="1"/>
  <c r="W86" i="8"/>
  <c r="W92" i="8"/>
  <c r="W93" i="8" s="1"/>
  <c r="X81" i="8"/>
  <c r="W87" i="8"/>
  <c r="AH120" i="8"/>
  <c r="AG121" i="8"/>
  <c r="W108" i="8"/>
  <c r="V125" i="8"/>
  <c r="V124" i="8" s="1"/>
  <c r="W88" i="8"/>
  <c r="X82" i="8"/>
  <c r="AC6" i="8"/>
  <c r="AC150" i="8"/>
  <c r="AD1" i="8"/>
  <c r="AC7" i="8"/>
  <c r="AB83" i="8"/>
  <c r="AA89" i="8"/>
  <c r="X100" i="8"/>
  <c r="Y96" i="8"/>
  <c r="V254" i="11" l="1"/>
  <c r="U256" i="11"/>
  <c r="U257" i="11" s="1"/>
  <c r="U186" i="11"/>
  <c r="T190" i="11"/>
  <c r="T191" i="11" s="1"/>
  <c r="T221" i="11"/>
  <c r="T222" i="11" s="1"/>
  <c r="U219" i="11"/>
  <c r="T139" i="11"/>
  <c r="T140" i="11" s="1"/>
  <c r="U98" i="11"/>
  <c r="T264" i="11"/>
  <c r="T265" i="11" s="1"/>
  <c r="U262" i="11"/>
  <c r="T232" i="11"/>
  <c r="T233" i="11" s="1"/>
  <c r="U227" i="11"/>
  <c r="T60" i="11"/>
  <c r="T61" i="11" s="1"/>
  <c r="U57" i="11"/>
  <c r="V310" i="11"/>
  <c r="U312" i="11"/>
  <c r="U313" i="11" s="1"/>
  <c r="T93" i="11"/>
  <c r="T94" i="11" s="1"/>
  <c r="U87" i="11"/>
  <c r="U15" i="11"/>
  <c r="T18" i="11"/>
  <c r="U298" i="11"/>
  <c r="U299" i="11" s="1"/>
  <c r="V276" i="11"/>
  <c r="Q159" i="11"/>
  <c r="Q160" i="11" s="1"/>
  <c r="Q334" i="11" s="1"/>
  <c r="R154" i="11"/>
  <c r="U305" i="11"/>
  <c r="U306" i="11" s="1"/>
  <c r="V303" i="11"/>
  <c r="W78" i="11"/>
  <c r="U164" i="11"/>
  <c r="T167" i="11"/>
  <c r="T168" i="11" s="1"/>
  <c r="W321" i="11"/>
  <c r="T203" i="11"/>
  <c r="T204" i="11" s="1"/>
  <c r="U196" i="11"/>
  <c r="W280" i="11"/>
  <c r="V75" i="11"/>
  <c r="V188" i="11"/>
  <c r="V157" i="11"/>
  <c r="W157" i="11" s="1"/>
  <c r="U269" i="11"/>
  <c r="T271" i="11"/>
  <c r="T272" i="11" s="1"/>
  <c r="V282" i="11"/>
  <c r="V178" i="11"/>
  <c r="W178" i="11" s="1"/>
  <c r="T180" i="11"/>
  <c r="T181" i="11" s="1"/>
  <c r="U172" i="11"/>
  <c r="W165" i="11"/>
  <c r="S70" i="11"/>
  <c r="W43" i="11"/>
  <c r="W99" i="11"/>
  <c r="V8" i="11"/>
  <c r="V6" i="11"/>
  <c r="V12" i="11"/>
  <c r="V11" i="11"/>
  <c r="V7" i="11"/>
  <c r="W1" i="11"/>
  <c r="U331" i="11"/>
  <c r="U332" i="11" s="1"/>
  <c r="V329" i="11"/>
  <c r="V80" i="11"/>
  <c r="V36" i="11"/>
  <c r="W36" i="11" s="1"/>
  <c r="V114" i="11"/>
  <c r="V247" i="11"/>
  <c r="W247" i="11" s="1"/>
  <c r="V101" i="11"/>
  <c r="V39" i="11"/>
  <c r="W39" i="11" s="1"/>
  <c r="V290" i="11"/>
  <c r="W108" i="11"/>
  <c r="W106" i="11"/>
  <c r="W209" i="11"/>
  <c r="W76" i="11"/>
  <c r="W89" i="11"/>
  <c r="W137" i="11"/>
  <c r="T214" i="11"/>
  <c r="T215" i="11" s="1"/>
  <c r="U208" i="11"/>
  <c r="W67" i="11"/>
  <c r="W123" i="11"/>
  <c r="W248" i="11"/>
  <c r="W116" i="11"/>
  <c r="W229" i="11"/>
  <c r="W77" i="11"/>
  <c r="U245" i="11"/>
  <c r="T250" i="11"/>
  <c r="T251" i="11" s="1"/>
  <c r="W117" i="11"/>
  <c r="W104" i="11"/>
  <c r="T323" i="11"/>
  <c r="T324" i="11" s="1"/>
  <c r="U318" i="11"/>
  <c r="W111" i="11"/>
  <c r="W48" i="11"/>
  <c r="W177" i="11"/>
  <c r="W174" i="11"/>
  <c r="W91" i="11"/>
  <c r="W42" i="11"/>
  <c r="W113" i="11"/>
  <c r="W47" i="11"/>
  <c r="W40" i="11"/>
  <c r="W105" i="11"/>
  <c r="W50" i="11"/>
  <c r="W147" i="11"/>
  <c r="T240" i="11"/>
  <c r="T241" i="11" s="1"/>
  <c r="U237" i="11"/>
  <c r="W320" i="11"/>
  <c r="T69" i="11"/>
  <c r="U65" i="11"/>
  <c r="W41" i="11"/>
  <c r="W88" i="11"/>
  <c r="W46" i="11"/>
  <c r="U52" i="11"/>
  <c r="U53" i="11" s="1"/>
  <c r="V23" i="11"/>
  <c r="V115" i="11"/>
  <c r="W115" i="11" s="1"/>
  <c r="V135" i="11"/>
  <c r="V144" i="11"/>
  <c r="U149" i="11"/>
  <c r="U150" i="11" s="1"/>
  <c r="V100" i="11"/>
  <c r="W100" i="11" s="1"/>
  <c r="V122" i="11"/>
  <c r="V133" i="11"/>
  <c r="W133" i="11" s="1"/>
  <c r="V16" i="11"/>
  <c r="W16" i="11" s="1"/>
  <c r="X108" i="8"/>
  <c r="W125" i="8"/>
  <c r="W124" i="8" s="1"/>
  <c r="X92" i="8"/>
  <c r="X93" i="8" s="1"/>
  <c r="X190" i="8"/>
  <c r="X191" i="8" s="1"/>
  <c r="X85" i="8"/>
  <c r="X91" i="8" s="1"/>
  <c r="Y81" i="8"/>
  <c r="X86" i="8"/>
  <c r="X87" i="8"/>
  <c r="AC83" i="8"/>
  <c r="AB89" i="8"/>
  <c r="Y82" i="8"/>
  <c r="X88" i="8"/>
  <c r="Y100" i="8"/>
  <c r="Z96" i="8"/>
  <c r="AD150" i="8"/>
  <c r="AE1" i="8"/>
  <c r="AD7" i="8"/>
  <c r="AD6" i="8"/>
  <c r="AI120" i="8"/>
  <c r="AH121" i="8"/>
  <c r="AA104" i="8"/>
  <c r="Z105" i="8"/>
  <c r="Y84" i="8"/>
  <c r="X90" i="8"/>
  <c r="V208" i="11" l="1"/>
  <c r="U214" i="11"/>
  <c r="U215" i="11" s="1"/>
  <c r="W144" i="11"/>
  <c r="V149" i="11"/>
  <c r="V150" i="11" s="1"/>
  <c r="W12" i="11"/>
  <c r="W11" i="11"/>
  <c r="W7" i="11"/>
  <c r="X1" i="11"/>
  <c r="X46" i="11" s="1"/>
  <c r="W8" i="11"/>
  <c r="W6" i="11"/>
  <c r="W107" i="11"/>
  <c r="W75" i="11"/>
  <c r="W145" i="11"/>
  <c r="W128" i="11"/>
  <c r="V164" i="11"/>
  <c r="U167" i="11"/>
  <c r="U168" i="11" s="1"/>
  <c r="W281" i="11"/>
  <c r="T19" i="11"/>
  <c r="W200" i="11"/>
  <c r="W102" i="11"/>
  <c r="W187" i="11"/>
  <c r="W66" i="11"/>
  <c r="X66" i="11" s="1"/>
  <c r="W175" i="11"/>
  <c r="V227" i="11"/>
  <c r="U232" i="11"/>
  <c r="U233" i="11" s="1"/>
  <c r="W134" i="11"/>
  <c r="X134" i="11" s="1"/>
  <c r="W129" i="11"/>
  <c r="W212" i="11"/>
  <c r="W122" i="11"/>
  <c r="W135" i="11"/>
  <c r="X135" i="11" s="1"/>
  <c r="W112" i="11"/>
  <c r="W38" i="11"/>
  <c r="U240" i="11"/>
  <c r="U241" i="11" s="1"/>
  <c r="V237" i="11"/>
  <c r="W284" i="11"/>
  <c r="W278" i="11"/>
  <c r="W319" i="11"/>
  <c r="W29" i="11"/>
  <c r="X29" i="11" s="1"/>
  <c r="W294" i="11"/>
  <c r="U250" i="11"/>
  <c r="U251" i="11" s="1"/>
  <c r="V245" i="11"/>
  <c r="W246" i="11"/>
  <c r="X246" i="11" s="1"/>
  <c r="W90" i="11"/>
  <c r="W136" i="11"/>
  <c r="W120" i="11"/>
  <c r="W155" i="11"/>
  <c r="X155" i="11" s="1"/>
  <c r="W101" i="11"/>
  <c r="W80" i="11"/>
  <c r="W211" i="11"/>
  <c r="S82" i="11"/>
  <c r="S83" i="11" s="1"/>
  <c r="W156" i="11"/>
  <c r="U271" i="11"/>
  <c r="U272" i="11" s="1"/>
  <c r="V269" i="11"/>
  <c r="W286" i="11"/>
  <c r="X286" i="11" s="1"/>
  <c r="U203" i="11"/>
  <c r="U204" i="11" s="1"/>
  <c r="V196" i="11"/>
  <c r="W32" i="11"/>
  <c r="W287" i="11"/>
  <c r="X287" i="11" s="1"/>
  <c r="R159" i="11"/>
  <c r="S154" i="11"/>
  <c r="V298" i="11"/>
  <c r="V299" i="11" s="1"/>
  <c r="W276" i="11"/>
  <c r="U18" i="11"/>
  <c r="U19" i="11" s="1"/>
  <c r="V15" i="11"/>
  <c r="U93" i="11"/>
  <c r="U94" i="11" s="1"/>
  <c r="V87" i="11"/>
  <c r="V57" i="11"/>
  <c r="U60" i="11"/>
  <c r="U61" i="11" s="1"/>
  <c r="W228" i="11"/>
  <c r="W45" i="11"/>
  <c r="X45" i="11" s="1"/>
  <c r="U264" i="11"/>
  <c r="U265" i="11" s="1"/>
  <c r="V262" i="11"/>
  <c r="W285" i="11"/>
  <c r="W109" i="11"/>
  <c r="X109" i="11" s="1"/>
  <c r="W146" i="11"/>
  <c r="W230" i="11"/>
  <c r="W132" i="11"/>
  <c r="W176" i="11"/>
  <c r="X176" i="11" s="1"/>
  <c r="W124" i="11"/>
  <c r="W126" i="11"/>
  <c r="W283" i="11"/>
  <c r="W277" i="11"/>
  <c r="X277" i="11" s="1"/>
  <c r="W293" i="11"/>
  <c r="V312" i="11"/>
  <c r="V313" i="11" s="1"/>
  <c r="W310" i="11"/>
  <c r="W130" i="11"/>
  <c r="X130" i="11" s="1"/>
  <c r="W24" i="11"/>
  <c r="W198" i="11"/>
  <c r="W210" i="11"/>
  <c r="X210" i="11" s="1"/>
  <c r="W27" i="11"/>
  <c r="W291" i="11"/>
  <c r="W289" i="11"/>
  <c r="W49" i="11"/>
  <c r="X49" i="11" s="1"/>
  <c r="W199" i="11"/>
  <c r="W295" i="11"/>
  <c r="W110" i="11"/>
  <c r="X115" i="11"/>
  <c r="V65" i="11"/>
  <c r="U69" i="11"/>
  <c r="X174" i="11"/>
  <c r="X247" i="11"/>
  <c r="W329" i="11"/>
  <c r="V331" i="11"/>
  <c r="V332" i="11" s="1"/>
  <c r="X178" i="11"/>
  <c r="V52" i="11"/>
  <c r="V53" i="11" s="1"/>
  <c r="W23" i="11"/>
  <c r="X88" i="11"/>
  <c r="T70" i="11"/>
  <c r="T82" i="11" s="1"/>
  <c r="X40" i="11"/>
  <c r="U323" i="11"/>
  <c r="U324" i="11" s="1"/>
  <c r="V318" i="11"/>
  <c r="W125" i="11"/>
  <c r="X125" i="11" s="1"/>
  <c r="W290" i="11"/>
  <c r="W114" i="11"/>
  <c r="W33" i="11"/>
  <c r="W121" i="11"/>
  <c r="X121" i="11" s="1"/>
  <c r="U180" i="11"/>
  <c r="U181" i="11" s="1"/>
  <c r="V172" i="11"/>
  <c r="W282" i="11"/>
  <c r="W188" i="11"/>
  <c r="X188" i="11" s="1"/>
  <c r="W44" i="11"/>
  <c r="W288" i="11"/>
  <c r="V305" i="11"/>
  <c r="V306" i="11" s="1"/>
  <c r="W303" i="11"/>
  <c r="W34" i="11"/>
  <c r="W26" i="11"/>
  <c r="W31" i="11"/>
  <c r="W197" i="11"/>
  <c r="X197" i="11" s="1"/>
  <c r="W79" i="11"/>
  <c r="W296" i="11"/>
  <c r="W74" i="11"/>
  <c r="W37" i="11"/>
  <c r="X37" i="11" s="1"/>
  <c r="W201" i="11"/>
  <c r="W118" i="11"/>
  <c r="W279" i="11"/>
  <c r="U139" i="11"/>
  <c r="U140" i="11" s="1"/>
  <c r="V98" i="11"/>
  <c r="W238" i="11"/>
  <c r="U221" i="11"/>
  <c r="U222" i="11" s="1"/>
  <c r="V219" i="11"/>
  <c r="W131" i="11"/>
  <c r="W28" i="11"/>
  <c r="W127" i="11"/>
  <c r="V256" i="11"/>
  <c r="V257" i="11" s="1"/>
  <c r="W254" i="11"/>
  <c r="W119" i="11"/>
  <c r="W58" i="11"/>
  <c r="W103" i="11"/>
  <c r="X103" i="11" s="1"/>
  <c r="V186" i="11"/>
  <c r="U190" i="11"/>
  <c r="U191" i="11" s="1"/>
  <c r="W173" i="11"/>
  <c r="W30" i="11"/>
  <c r="X30" i="11" s="1"/>
  <c r="W35" i="11"/>
  <c r="W25" i="11"/>
  <c r="AE150" i="8"/>
  <c r="AF1" i="8"/>
  <c r="AE7" i="8"/>
  <c r="AE6" i="8"/>
  <c r="Z84" i="8"/>
  <c r="Y90" i="8"/>
  <c r="Z82" i="8"/>
  <c r="Y88" i="8"/>
  <c r="Z100" i="8"/>
  <c r="AA96" i="8"/>
  <c r="Y190" i="8"/>
  <c r="Y191" i="8" s="1"/>
  <c r="Y85" i="8"/>
  <c r="Y91" i="8" s="1"/>
  <c r="Y92" i="8"/>
  <c r="Y93" i="8" s="1"/>
  <c r="Y86" i="8"/>
  <c r="Z81" i="8"/>
  <c r="Y87" i="8"/>
  <c r="AJ120" i="8"/>
  <c r="AI121" i="8"/>
  <c r="AB104" i="8"/>
  <c r="AA105" i="8"/>
  <c r="AD83" i="8"/>
  <c r="AC89" i="8"/>
  <c r="X125" i="8"/>
  <c r="X124" i="8" s="1"/>
  <c r="Y108" i="8"/>
  <c r="T83" i="11" l="1"/>
  <c r="X36" i="11"/>
  <c r="X165" i="11"/>
  <c r="X127" i="11"/>
  <c r="X74" i="11"/>
  <c r="X282" i="11"/>
  <c r="X123" i="11"/>
  <c r="X110" i="11"/>
  <c r="X132" i="11"/>
  <c r="V271" i="11"/>
  <c r="V272" i="11" s="1"/>
  <c r="W269" i="11"/>
  <c r="X319" i="11"/>
  <c r="X122" i="11"/>
  <c r="X187" i="11"/>
  <c r="X107" i="11"/>
  <c r="X39" i="11"/>
  <c r="X67" i="11"/>
  <c r="X47" i="11"/>
  <c r="X321" i="11"/>
  <c r="X43" i="11"/>
  <c r="X113" i="11"/>
  <c r="X303" i="11"/>
  <c r="W305" i="11"/>
  <c r="W306" i="11" s="1"/>
  <c r="V93" i="11"/>
  <c r="V94" i="11" s="1"/>
  <c r="W87" i="11"/>
  <c r="X137" i="11"/>
  <c r="X41" i="11"/>
  <c r="X111" i="11"/>
  <c r="X58" i="11"/>
  <c r="X279" i="11"/>
  <c r="X31" i="11"/>
  <c r="X33" i="11"/>
  <c r="W52" i="11"/>
  <c r="W53" i="11" s="1"/>
  <c r="X23" i="11"/>
  <c r="X89" i="11"/>
  <c r="X289" i="11"/>
  <c r="W312" i="11"/>
  <c r="W313" i="11" s="1"/>
  <c r="X310" i="11"/>
  <c r="X285" i="11"/>
  <c r="X228" i="11"/>
  <c r="X32" i="11"/>
  <c r="X120" i="11"/>
  <c r="X128" i="11"/>
  <c r="X28" i="11"/>
  <c r="X296" i="11"/>
  <c r="X288" i="11"/>
  <c r="U70" i="11"/>
  <c r="U82" i="11"/>
  <c r="U83" i="11" s="1"/>
  <c r="X291" i="11"/>
  <c r="X126" i="11"/>
  <c r="X230" i="11"/>
  <c r="V264" i="11"/>
  <c r="V265" i="11" s="1"/>
  <c r="W262" i="11"/>
  <c r="V18" i="11"/>
  <c r="V19" i="11" s="1"/>
  <c r="W15" i="11"/>
  <c r="T154" i="11"/>
  <c r="S159" i="11"/>
  <c r="S160" i="11" s="1"/>
  <c r="S334" i="11" s="1"/>
  <c r="W196" i="11"/>
  <c r="V203" i="11"/>
  <c r="V204" i="11" s="1"/>
  <c r="X80" i="11"/>
  <c r="X136" i="11"/>
  <c r="Y136" i="11" s="1"/>
  <c r="X278" i="11"/>
  <c r="X38" i="11"/>
  <c r="X212" i="11"/>
  <c r="V232" i="11"/>
  <c r="V233" i="11" s="1"/>
  <c r="W227" i="11"/>
  <c r="X102" i="11"/>
  <c r="X281" i="11"/>
  <c r="X145" i="11"/>
  <c r="Y145" i="11" s="1"/>
  <c r="X106" i="11"/>
  <c r="X116" i="11"/>
  <c r="X50" i="11"/>
  <c r="Y50" i="11" s="1"/>
  <c r="X144" i="11"/>
  <c r="W149" i="11"/>
  <c r="W150" i="11" s="1"/>
  <c r="X280" i="11"/>
  <c r="V214" i="11"/>
  <c r="V215" i="11" s="1"/>
  <c r="W208" i="11"/>
  <c r="V221" i="11"/>
  <c r="V222" i="11" s="1"/>
  <c r="W219" i="11"/>
  <c r="W318" i="11"/>
  <c r="V323" i="11"/>
  <c r="V324" i="11" s="1"/>
  <c r="Y49" i="11"/>
  <c r="W298" i="11"/>
  <c r="W299" i="11" s="1"/>
  <c r="X276" i="11"/>
  <c r="W237" i="11"/>
  <c r="V240" i="11"/>
  <c r="V241" i="11" s="1"/>
  <c r="V167" i="11"/>
  <c r="V168" i="11" s="1"/>
  <c r="W164" i="11"/>
  <c r="X11" i="11"/>
  <c r="X7" i="11"/>
  <c r="Y1" i="11"/>
  <c r="Y178" i="11" s="1"/>
  <c r="X8" i="11"/>
  <c r="X6" i="11"/>
  <c r="X12" i="11"/>
  <c r="X91" i="11"/>
  <c r="Y91" i="11" s="1"/>
  <c r="X78" i="11"/>
  <c r="Y78" i="11" s="1"/>
  <c r="X209" i="11"/>
  <c r="X173" i="11"/>
  <c r="X147" i="11"/>
  <c r="Y147" i="11" s="1"/>
  <c r="X99" i="11"/>
  <c r="Y99" i="11" s="1"/>
  <c r="X105" i="11"/>
  <c r="X198" i="11"/>
  <c r="X283" i="11"/>
  <c r="Y283" i="11" s="1"/>
  <c r="X211" i="11"/>
  <c r="Y211" i="11" s="1"/>
  <c r="V250" i="11"/>
  <c r="V251" i="11" s="1"/>
  <c r="W245" i="11"/>
  <c r="X25" i="11"/>
  <c r="Y25" i="11" s="1"/>
  <c r="X119" i="11"/>
  <c r="Y119" i="11" s="1"/>
  <c r="X238" i="11"/>
  <c r="X118" i="11"/>
  <c r="X26" i="11"/>
  <c r="Y26" i="11" s="1"/>
  <c r="V180" i="11"/>
  <c r="V181" i="11" s="1"/>
  <c r="W172" i="11"/>
  <c r="X114" i="11"/>
  <c r="X229" i="11"/>
  <c r="Y229" i="11" s="1"/>
  <c r="X177" i="11"/>
  <c r="Y177" i="11" s="1"/>
  <c r="X248" i="11"/>
  <c r="X295" i="11"/>
  <c r="X35" i="11"/>
  <c r="Y35" i="11" s="1"/>
  <c r="W186" i="11"/>
  <c r="V190" i="11"/>
  <c r="V191" i="11" s="1"/>
  <c r="W256" i="11"/>
  <c r="W257" i="11" s="1"/>
  <c r="X254" i="11"/>
  <c r="X131" i="11"/>
  <c r="V139" i="11"/>
  <c r="V140" i="11" s="1"/>
  <c r="W98" i="11"/>
  <c r="X201" i="11"/>
  <c r="Y201" i="11" s="1"/>
  <c r="X79" i="11"/>
  <c r="X34" i="11"/>
  <c r="X44" i="11"/>
  <c r="Y44" i="11" s="1"/>
  <c r="X290" i="11"/>
  <c r="Y290" i="11" s="1"/>
  <c r="X117" i="11"/>
  <c r="X42" i="11"/>
  <c r="X16" i="11"/>
  <c r="Y16" i="11" s="1"/>
  <c r="X329" i="11"/>
  <c r="W331" i="11"/>
  <c r="W332" i="11" s="1"/>
  <c r="X104" i="11"/>
  <c r="W65" i="11"/>
  <c r="V69" i="11"/>
  <c r="X199" i="11"/>
  <c r="X27" i="11"/>
  <c r="X24" i="11"/>
  <c r="Y24" i="11" s="1"/>
  <c r="X293" i="11"/>
  <c r="Y293" i="11" s="1"/>
  <c r="X124" i="11"/>
  <c r="X146" i="11"/>
  <c r="V60" i="11"/>
  <c r="V61" i="11" s="1"/>
  <c r="W57" i="11"/>
  <c r="R160" i="11"/>
  <c r="R334" i="11" s="1"/>
  <c r="X156" i="11"/>
  <c r="Y156" i="11" s="1"/>
  <c r="X101" i="11"/>
  <c r="Y101" i="11" s="1"/>
  <c r="X90" i="11"/>
  <c r="X294" i="11"/>
  <c r="X284" i="11"/>
  <c r="Y284" i="11" s="1"/>
  <c r="X112" i="11"/>
  <c r="Y112" i="11" s="1"/>
  <c r="X129" i="11"/>
  <c r="X175" i="11"/>
  <c r="X200" i="11"/>
  <c r="Y200" i="11" s="1"/>
  <c r="X75" i="11"/>
  <c r="Y75" i="11" s="1"/>
  <c r="X76" i="11"/>
  <c r="X48" i="11"/>
  <c r="X320" i="11"/>
  <c r="Y320" i="11" s="1"/>
  <c r="X133" i="11"/>
  <c r="Y133" i="11" s="1"/>
  <c r="X157" i="11"/>
  <c r="X108" i="11"/>
  <c r="X77" i="11"/>
  <c r="Y77" i="11" s="1"/>
  <c r="X100" i="11"/>
  <c r="Y100" i="11" s="1"/>
  <c r="Y125" i="8"/>
  <c r="Y124" i="8" s="1"/>
  <c r="Z108" i="8"/>
  <c r="AA82" i="8"/>
  <c r="Z88" i="8"/>
  <c r="AC104" i="8"/>
  <c r="AB105" i="8"/>
  <c r="AB96" i="8"/>
  <c r="AA100" i="8"/>
  <c r="AF150" i="8"/>
  <c r="AF7" i="8"/>
  <c r="AF6" i="8"/>
  <c r="AG1" i="8"/>
  <c r="Z86" i="8"/>
  <c r="Z92" i="8"/>
  <c r="Z93" i="8" s="1"/>
  <c r="AA81" i="8"/>
  <c r="Z87" i="8"/>
  <c r="Z85" i="8"/>
  <c r="Z91" i="8" s="1"/>
  <c r="AE83" i="8"/>
  <c r="AD89" i="8"/>
  <c r="AK120" i="8"/>
  <c r="AJ121" i="8"/>
  <c r="AA84" i="8"/>
  <c r="Z90" i="8"/>
  <c r="W60" i="11" l="1"/>
  <c r="W61" i="11" s="1"/>
  <c r="X57" i="11"/>
  <c r="V70" i="11"/>
  <c r="V82" i="11" s="1"/>
  <c r="X256" i="11"/>
  <c r="X257" i="11" s="1"/>
  <c r="Y254" i="11"/>
  <c r="X318" i="11"/>
  <c r="W323" i="11"/>
  <c r="W324" i="11" s="1"/>
  <c r="X237" i="11"/>
  <c r="W240" i="11"/>
  <c r="W241" i="11" s="1"/>
  <c r="Y280" i="11"/>
  <c r="Y281" i="11"/>
  <c r="Y212" i="11"/>
  <c r="T159" i="11"/>
  <c r="T160" i="11" s="1"/>
  <c r="T334" i="11" s="1"/>
  <c r="U154" i="11"/>
  <c r="Y28" i="11"/>
  <c r="Y289" i="11"/>
  <c r="Y303" i="11"/>
  <c r="X305" i="11"/>
  <c r="X306" i="11" s="1"/>
  <c r="Y282" i="11"/>
  <c r="Y108" i="11"/>
  <c r="Y48" i="11"/>
  <c r="Y175" i="11"/>
  <c r="Y294" i="11"/>
  <c r="Y157" i="11"/>
  <c r="Y76" i="11"/>
  <c r="Y129" i="11"/>
  <c r="Y90" i="11"/>
  <c r="Y124" i="11"/>
  <c r="Y199" i="11"/>
  <c r="Y117" i="11"/>
  <c r="Y79" i="11"/>
  <c r="Y131" i="11"/>
  <c r="W190" i="11"/>
  <c r="W191" i="11" s="1"/>
  <c r="X186" i="11"/>
  <c r="Y248" i="11"/>
  <c r="W180" i="11"/>
  <c r="W181" i="11" s="1"/>
  <c r="X172" i="11"/>
  <c r="Y238" i="11"/>
  <c r="Y105" i="11"/>
  <c r="Y209" i="11"/>
  <c r="Y135" i="11"/>
  <c r="Y286" i="11"/>
  <c r="Y277" i="11"/>
  <c r="W221" i="11"/>
  <c r="W222" i="11" s="1"/>
  <c r="X219" i="11"/>
  <c r="X149" i="11"/>
  <c r="X150" i="11" s="1"/>
  <c r="Y144" i="11"/>
  <c r="W232" i="11"/>
  <c r="W233" i="11" s="1"/>
  <c r="X227" i="11"/>
  <c r="Y278" i="11"/>
  <c r="W203" i="11"/>
  <c r="W204" i="11" s="1"/>
  <c r="X196" i="11"/>
  <c r="Y126" i="11"/>
  <c r="Y288" i="11"/>
  <c r="Y120" i="11"/>
  <c r="X312" i="11"/>
  <c r="X313" i="11" s="1"/>
  <c r="Y310" i="11"/>
  <c r="X52" i="11"/>
  <c r="X53" i="11" s="1"/>
  <c r="Y23" i="11"/>
  <c r="Y279" i="11"/>
  <c r="Y137" i="11"/>
  <c r="Y130" i="11"/>
  <c r="Y121" i="11"/>
  <c r="Y43" i="11"/>
  <c r="Y39" i="11"/>
  <c r="Y319" i="11"/>
  <c r="Y110" i="11"/>
  <c r="Y127" i="11"/>
  <c r="Y29" i="11"/>
  <c r="Y210" i="11"/>
  <c r="Y103" i="11"/>
  <c r="X262" i="11"/>
  <c r="W264" i="11"/>
  <c r="W265" i="11" s="1"/>
  <c r="Y291" i="11"/>
  <c r="Y296" i="11"/>
  <c r="Y32" i="11"/>
  <c r="Y58" i="11"/>
  <c r="X87" i="11"/>
  <c r="W93" i="11"/>
  <c r="W94" i="11" s="1"/>
  <c r="Y115" i="11"/>
  <c r="Y321" i="11"/>
  <c r="Y107" i="11"/>
  <c r="X269" i="11"/>
  <c r="W271" i="11"/>
  <c r="W272" i="11" s="1"/>
  <c r="Y123" i="11"/>
  <c r="Y165" i="11"/>
  <c r="Y155" i="11"/>
  <c r="X331" i="11"/>
  <c r="X332" i="11" s="1"/>
  <c r="Y329" i="11"/>
  <c r="W167" i="11"/>
  <c r="W168" i="11" s="1"/>
  <c r="X164" i="11"/>
  <c r="X298" i="11"/>
  <c r="X299" i="11" s="1"/>
  <c r="Y276" i="11"/>
  <c r="X65" i="11"/>
  <c r="W69" i="11"/>
  <c r="W139" i="11"/>
  <c r="W140" i="11" s="1"/>
  <c r="X98" i="11"/>
  <c r="Y8" i="11"/>
  <c r="Y6" i="11"/>
  <c r="Y12" i="11"/>
  <c r="Y11" i="11"/>
  <c r="Y7" i="11"/>
  <c r="Z1" i="11"/>
  <c r="Z290" i="11" s="1"/>
  <c r="Y174" i="11"/>
  <c r="Y188" i="11"/>
  <c r="Y30" i="11"/>
  <c r="Y116" i="11"/>
  <c r="Z116" i="11" s="1"/>
  <c r="Y80" i="11"/>
  <c r="Y228" i="11"/>
  <c r="Y33" i="11"/>
  <c r="Y111" i="11"/>
  <c r="Z111" i="11" s="1"/>
  <c r="Y247" i="11"/>
  <c r="Y47" i="11"/>
  <c r="Y187" i="11"/>
  <c r="Y36" i="11"/>
  <c r="Z36" i="11" s="1"/>
  <c r="Y287" i="11"/>
  <c r="Y125" i="11"/>
  <c r="Y146" i="11"/>
  <c r="Y27" i="11"/>
  <c r="Z27" i="11" s="1"/>
  <c r="Y104" i="11"/>
  <c r="Y42" i="11"/>
  <c r="Y34" i="11"/>
  <c r="Y295" i="11"/>
  <c r="Z295" i="11" s="1"/>
  <c r="Y114" i="11"/>
  <c r="Y118" i="11"/>
  <c r="X245" i="11"/>
  <c r="W250" i="11"/>
  <c r="W251" i="11" s="1"/>
  <c r="Y198" i="11"/>
  <c r="Y173" i="11"/>
  <c r="Y66" i="11"/>
  <c r="Y246" i="11"/>
  <c r="Z246" i="11" s="1"/>
  <c r="Y45" i="11"/>
  <c r="Y88" i="11"/>
  <c r="Y197" i="11"/>
  <c r="X208" i="11"/>
  <c r="W214" i="11"/>
  <c r="W215" i="11" s="1"/>
  <c r="Y106" i="11"/>
  <c r="Y102" i="11"/>
  <c r="Y38" i="11"/>
  <c r="Z38" i="11" s="1"/>
  <c r="W18" i="11"/>
  <c r="X15" i="11"/>
  <c r="Y230" i="11"/>
  <c r="Y128" i="11"/>
  <c r="Z128" i="11" s="1"/>
  <c r="Y285" i="11"/>
  <c r="Y89" i="11"/>
  <c r="Y31" i="11"/>
  <c r="Y41" i="11"/>
  <c r="Z41" i="11" s="1"/>
  <c r="Y176" i="11"/>
  <c r="Y40" i="11"/>
  <c r="Y113" i="11"/>
  <c r="Y67" i="11"/>
  <c r="Z67" i="11" s="1"/>
  <c r="Y122" i="11"/>
  <c r="Y132" i="11"/>
  <c r="Y74" i="11"/>
  <c r="Y134" i="11"/>
  <c r="Z134" i="11" s="1"/>
  <c r="Y109" i="11"/>
  <c r="Y37" i="11"/>
  <c r="Y46" i="11"/>
  <c r="AL120" i="8"/>
  <c r="AK121" i="8"/>
  <c r="AA85" i="8"/>
  <c r="AA91" i="8" s="1"/>
  <c r="AA86" i="8"/>
  <c r="AB81" i="8"/>
  <c r="AA92" i="8"/>
  <c r="AA93" i="8" s="1"/>
  <c r="AA87" i="8"/>
  <c r="AG150" i="8"/>
  <c r="AG6" i="8"/>
  <c r="AG7" i="8"/>
  <c r="AH1" i="8"/>
  <c r="AB84" i="8"/>
  <c r="AA90" i="8"/>
  <c r="AB100" i="8"/>
  <c r="AC96" i="8"/>
  <c r="AB82" i="8"/>
  <c r="AA88" i="8"/>
  <c r="Z125" i="8"/>
  <c r="Z124" i="8" s="1"/>
  <c r="AA108" i="8"/>
  <c r="AF83" i="8"/>
  <c r="AE89" i="8"/>
  <c r="Z190" i="8"/>
  <c r="Z191" i="8" s="1"/>
  <c r="AD104" i="8"/>
  <c r="AC105" i="8"/>
  <c r="V83" i="11" l="1"/>
  <c r="AA38" i="11"/>
  <c r="Y208" i="11"/>
  <c r="X214" i="11"/>
  <c r="X215" i="11" s="1"/>
  <c r="AA111" i="11"/>
  <c r="Z229" i="11"/>
  <c r="AA229" i="11" s="1"/>
  <c r="W82" i="11"/>
  <c r="W83" i="11" s="1"/>
  <c r="W70" i="11"/>
  <c r="Z200" i="11"/>
  <c r="AA200" i="11" s="1"/>
  <c r="Z165" i="11"/>
  <c r="AA165" i="11" s="1"/>
  <c r="X93" i="11"/>
  <c r="X94" i="11" s="1"/>
  <c r="Y87" i="11"/>
  <c r="Z291" i="11"/>
  <c r="AA291" i="11" s="1"/>
  <c r="Z319" i="11"/>
  <c r="AA319" i="11" s="1"/>
  <c r="Z130" i="11"/>
  <c r="Z288" i="11"/>
  <c r="Z278" i="11"/>
  <c r="AA278" i="11" s="1"/>
  <c r="Z286" i="11"/>
  <c r="AA286" i="11" s="1"/>
  <c r="Z79" i="11"/>
  <c r="Z294" i="11"/>
  <c r="Z28" i="11"/>
  <c r="AA28" i="11" s="1"/>
  <c r="Z281" i="11"/>
  <c r="AA281" i="11" s="1"/>
  <c r="Z91" i="11"/>
  <c r="Z284" i="11"/>
  <c r="Z46" i="11"/>
  <c r="AA46" i="11" s="1"/>
  <c r="Z113" i="11"/>
  <c r="AA113" i="11" s="1"/>
  <c r="Z230" i="11"/>
  <c r="Z197" i="11"/>
  <c r="Y245" i="11"/>
  <c r="X250" i="11"/>
  <c r="X251" i="11" s="1"/>
  <c r="Z146" i="11"/>
  <c r="Z33" i="11"/>
  <c r="X69" i="11"/>
  <c r="Y65" i="11"/>
  <c r="Z77" i="11"/>
  <c r="Z201" i="11"/>
  <c r="Z123" i="11"/>
  <c r="AA123" i="11" s="1"/>
  <c r="Z58" i="11"/>
  <c r="AA58" i="11" s="1"/>
  <c r="Z29" i="11"/>
  <c r="Z137" i="11"/>
  <c r="Z126" i="11"/>
  <c r="AA126" i="11" s="1"/>
  <c r="X221" i="11"/>
  <c r="X222" i="11" s="1"/>
  <c r="Y219" i="11"/>
  <c r="Z238" i="11"/>
  <c r="Z117" i="11"/>
  <c r="AA117" i="11" s="1"/>
  <c r="Z175" i="11"/>
  <c r="AA175" i="11" s="1"/>
  <c r="U159" i="11"/>
  <c r="U160" i="11" s="1"/>
  <c r="V154" i="11"/>
  <c r="U334" i="11"/>
  <c r="Z211" i="11"/>
  <c r="AA211" i="11" s="1"/>
  <c r="X60" i="11"/>
  <c r="X61" i="11" s="1"/>
  <c r="Y57" i="11"/>
  <c r="Z132" i="11"/>
  <c r="AA132" i="11" s="1"/>
  <c r="Z89" i="11"/>
  <c r="AA89" i="11" s="1"/>
  <c r="Z106" i="11"/>
  <c r="Z173" i="11"/>
  <c r="Z125" i="11"/>
  <c r="AA125" i="11" s="1"/>
  <c r="Z228" i="11"/>
  <c r="AA228" i="11" s="1"/>
  <c r="Z24" i="11"/>
  <c r="Z50" i="11"/>
  <c r="Y331" i="11"/>
  <c r="Y332" i="11" s="1"/>
  <c r="Z329" i="11"/>
  <c r="Z115" i="11"/>
  <c r="Z32" i="11"/>
  <c r="X264" i="11"/>
  <c r="X265" i="11" s="1"/>
  <c r="Y262" i="11"/>
  <c r="Z127" i="11"/>
  <c r="Z43" i="11"/>
  <c r="Z279" i="11"/>
  <c r="AA279" i="11" s="1"/>
  <c r="X203" i="11"/>
  <c r="X204" i="11" s="1"/>
  <c r="Y196" i="11"/>
  <c r="X180" i="11"/>
  <c r="X181" i="11" s="1"/>
  <c r="Y172" i="11"/>
  <c r="Z199" i="11"/>
  <c r="AA199" i="11" s="1"/>
  <c r="Z76" i="11"/>
  <c r="Z48" i="11"/>
  <c r="Y305" i="11"/>
  <c r="Y306" i="11" s="1"/>
  <c r="Z303" i="11"/>
  <c r="Z26" i="11"/>
  <c r="Z136" i="11"/>
  <c r="X323" i="11"/>
  <c r="X324" i="11" s="1"/>
  <c r="Y318" i="11"/>
  <c r="Z119" i="11"/>
  <c r="AA128" i="11"/>
  <c r="AA246" i="11"/>
  <c r="AA116" i="11"/>
  <c r="Z8" i="11"/>
  <c r="Z6" i="11"/>
  <c r="Z12" i="11"/>
  <c r="Z11" i="11"/>
  <c r="Z7" i="11"/>
  <c r="AA1" i="11"/>
  <c r="AA290" i="11" s="1"/>
  <c r="Z35" i="11"/>
  <c r="AA35" i="11" s="1"/>
  <c r="Z293" i="11"/>
  <c r="AA293" i="11" s="1"/>
  <c r="Z107" i="11"/>
  <c r="AA107" i="11" s="1"/>
  <c r="Z210" i="11"/>
  <c r="AA210" i="11" s="1"/>
  <c r="Z105" i="11"/>
  <c r="AA105" i="11" s="1"/>
  <c r="Z248" i="11"/>
  <c r="AA248" i="11" s="1"/>
  <c r="Z90" i="11"/>
  <c r="AA90" i="11" s="1"/>
  <c r="Z282" i="11"/>
  <c r="AA282" i="11" s="1"/>
  <c r="Z78" i="11"/>
  <c r="AA78" i="11" s="1"/>
  <c r="Z254" i="11"/>
  <c r="Y256" i="11"/>
  <c r="Y257" i="11" s="1"/>
  <c r="Z75" i="11"/>
  <c r="AA75" i="11" s="1"/>
  <c r="Z74" i="11"/>
  <c r="AA74" i="11" s="1"/>
  <c r="Z31" i="11"/>
  <c r="AA31" i="11" s="1"/>
  <c r="Z102" i="11"/>
  <c r="AA102" i="11" s="1"/>
  <c r="Z66" i="11"/>
  <c r="AA66" i="11" s="1"/>
  <c r="Z34" i="11"/>
  <c r="AA34" i="11" s="1"/>
  <c r="Z187" i="11"/>
  <c r="AA187" i="11" s="1"/>
  <c r="Z30" i="11"/>
  <c r="AA30" i="11" s="1"/>
  <c r="X139" i="11"/>
  <c r="X140" i="11" s="1"/>
  <c r="Y98" i="11"/>
  <c r="Y164" i="11"/>
  <c r="X167" i="11"/>
  <c r="X168" i="11" s="1"/>
  <c r="Z112" i="11"/>
  <c r="AA112" i="11" s="1"/>
  <c r="Z321" i="11"/>
  <c r="AA321" i="11" s="1"/>
  <c r="Z39" i="11"/>
  <c r="AA39" i="11" s="1"/>
  <c r="Z310" i="11"/>
  <c r="Y312" i="11"/>
  <c r="Y313" i="11" s="1"/>
  <c r="X232" i="11"/>
  <c r="X233" i="11" s="1"/>
  <c r="Y227" i="11"/>
  <c r="Z135" i="11"/>
  <c r="AA135" i="11" s="1"/>
  <c r="Y186" i="11"/>
  <c r="X190" i="11"/>
  <c r="X191" i="11" s="1"/>
  <c r="Z129" i="11"/>
  <c r="AA129" i="11" s="1"/>
  <c r="Z280" i="11"/>
  <c r="AA280" i="11" s="1"/>
  <c r="Z283" i="11"/>
  <c r="AA283" i="11" s="1"/>
  <c r="Z320" i="11"/>
  <c r="AA320" i="11" s="1"/>
  <c r="Z100" i="11"/>
  <c r="AA100" i="11" s="1"/>
  <c r="Z37" i="11"/>
  <c r="AA37" i="11" s="1"/>
  <c r="Z40" i="11"/>
  <c r="AA40" i="11" s="1"/>
  <c r="Y15" i="11"/>
  <c r="X18" i="11"/>
  <c r="X19" i="11" s="1"/>
  <c r="Z88" i="11"/>
  <c r="AA88" i="11" s="1"/>
  <c r="Z118" i="11"/>
  <c r="AA118" i="11" s="1"/>
  <c r="Z42" i="11"/>
  <c r="AA42" i="11" s="1"/>
  <c r="Z47" i="11"/>
  <c r="AA47" i="11" s="1"/>
  <c r="Z188" i="11"/>
  <c r="AA188" i="11" s="1"/>
  <c r="Z147" i="11"/>
  <c r="AA147" i="11" s="1"/>
  <c r="Z133" i="11"/>
  <c r="AA133" i="11" s="1"/>
  <c r="Z109" i="11"/>
  <c r="AA109" i="11" s="1"/>
  <c r="Z122" i="11"/>
  <c r="AA122" i="11" s="1"/>
  <c r="Z176" i="11"/>
  <c r="AA176" i="11" s="1"/>
  <c r="Z285" i="11"/>
  <c r="AA285" i="11" s="1"/>
  <c r="W19" i="11"/>
  <c r="Z45" i="11"/>
  <c r="AA45" i="11" s="1"/>
  <c r="Z198" i="11"/>
  <c r="AA198" i="11" s="1"/>
  <c r="Z114" i="11"/>
  <c r="AA114" i="11" s="1"/>
  <c r="Z104" i="11"/>
  <c r="AA104" i="11" s="1"/>
  <c r="Z287" i="11"/>
  <c r="AA287" i="11" s="1"/>
  <c r="Z247" i="11"/>
  <c r="AA247" i="11" s="1"/>
  <c r="Z80" i="11"/>
  <c r="AA80" i="11" s="1"/>
  <c r="Z174" i="11"/>
  <c r="AA174" i="11" s="1"/>
  <c r="Z25" i="11"/>
  <c r="AA25" i="11" s="1"/>
  <c r="Z44" i="11"/>
  <c r="AA44" i="11" s="1"/>
  <c r="Z156" i="11"/>
  <c r="AA156" i="11" s="1"/>
  <c r="Y298" i="11"/>
  <c r="Y299" i="11" s="1"/>
  <c r="Z276" i="11"/>
  <c r="Z99" i="11"/>
  <c r="AA99" i="11" s="1"/>
  <c r="Z155" i="11"/>
  <c r="AA155" i="11" s="1"/>
  <c r="X271" i="11"/>
  <c r="X272" i="11" s="1"/>
  <c r="Y269" i="11"/>
  <c r="Z296" i="11"/>
  <c r="AA296" i="11" s="1"/>
  <c r="Z103" i="11"/>
  <c r="AA103" i="11" s="1"/>
  <c r="Z110" i="11"/>
  <c r="AA110" i="11" s="1"/>
  <c r="Z121" i="11"/>
  <c r="AA121" i="11" s="1"/>
  <c r="Y52" i="11"/>
  <c r="Y53" i="11" s="1"/>
  <c r="Z23" i="11"/>
  <c r="Z120" i="11"/>
  <c r="AA120" i="11" s="1"/>
  <c r="Z144" i="11"/>
  <c r="Y149" i="11"/>
  <c r="Y150" i="11" s="1"/>
  <c r="Z277" i="11"/>
  <c r="AA277" i="11" s="1"/>
  <c r="Z209" i="11"/>
  <c r="AA209" i="11" s="1"/>
  <c r="Z131" i="11"/>
  <c r="AA131" i="11" s="1"/>
  <c r="Z124" i="11"/>
  <c r="AA124" i="11" s="1"/>
  <c r="Z157" i="11"/>
  <c r="AA157" i="11" s="1"/>
  <c r="Z108" i="11"/>
  <c r="AA108" i="11" s="1"/>
  <c r="Z289" i="11"/>
  <c r="AA289" i="11" s="1"/>
  <c r="Z212" i="11"/>
  <c r="AA212" i="11" s="1"/>
  <c r="X240" i="11"/>
  <c r="X241" i="11" s="1"/>
  <c r="Y237" i="11"/>
  <c r="Z16" i="11"/>
  <c r="AA16" i="11" s="1"/>
  <c r="Z145" i="11"/>
  <c r="AA145" i="11" s="1"/>
  <c r="Z49" i="11"/>
  <c r="AA49" i="11" s="1"/>
  <c r="Z177" i="11"/>
  <c r="AA177" i="11" s="1"/>
  <c r="Z101" i="11"/>
  <c r="AA101" i="11" s="1"/>
  <c r="Z178" i="11"/>
  <c r="AA178" i="11" s="1"/>
  <c r="AE104" i="8"/>
  <c r="AD105" i="8"/>
  <c r="AB108" i="8"/>
  <c r="AA125" i="8"/>
  <c r="AA124" i="8" s="1"/>
  <c r="AC100" i="8"/>
  <c r="AD96" i="8"/>
  <c r="AH150" i="8"/>
  <c r="AI1" i="8"/>
  <c r="AH7" i="8"/>
  <c r="AH6" i="8"/>
  <c r="AA190" i="8"/>
  <c r="AA191" i="8" s="1"/>
  <c r="AB92" i="8"/>
  <c r="AB93" i="8" s="1"/>
  <c r="AB85" i="8"/>
  <c r="AB91" i="8" s="1"/>
  <c r="AB86" i="8"/>
  <c r="AC81" i="8"/>
  <c r="AB87" i="8"/>
  <c r="AG83" i="8"/>
  <c r="AF89" i="8"/>
  <c r="AC82" i="8"/>
  <c r="AB88" i="8"/>
  <c r="AC84" i="8"/>
  <c r="AB90" i="8"/>
  <c r="AM120" i="8"/>
  <c r="AL121" i="8"/>
  <c r="Z52" i="11" l="1"/>
  <c r="Z53" i="11" s="1"/>
  <c r="AA23" i="11"/>
  <c r="Z312" i="11"/>
  <c r="Z313" i="11" s="1"/>
  <c r="AA310" i="11"/>
  <c r="Y323" i="11"/>
  <c r="Y324" i="11" s="1"/>
  <c r="Z318" i="11"/>
  <c r="Z305" i="11"/>
  <c r="Z306" i="11" s="1"/>
  <c r="AA303" i="11"/>
  <c r="Y264" i="11"/>
  <c r="Y265" i="11" s="1"/>
  <c r="Z262" i="11"/>
  <c r="AA329" i="11"/>
  <c r="Z331" i="11"/>
  <c r="Z332" i="11" s="1"/>
  <c r="Y69" i="11"/>
  <c r="Z65" i="11"/>
  <c r="Y214" i="11"/>
  <c r="Y215" i="11" s="1"/>
  <c r="Z208" i="11"/>
  <c r="Y232" i="11"/>
  <c r="Y233" i="11" s="1"/>
  <c r="Z227" i="11"/>
  <c r="Z164" i="11"/>
  <c r="Y167" i="11"/>
  <c r="Y168" i="11" s="1"/>
  <c r="Z256" i="11"/>
  <c r="Z257" i="11" s="1"/>
  <c r="AA254" i="11"/>
  <c r="Y180" i="11"/>
  <c r="Y181" i="11" s="1"/>
  <c r="Z172" i="11"/>
  <c r="AA144" i="11"/>
  <c r="Z149" i="11"/>
  <c r="Z150" i="11" s="1"/>
  <c r="Y271" i="11"/>
  <c r="Y272" i="11" s="1"/>
  <c r="Z269" i="11"/>
  <c r="Z298" i="11"/>
  <c r="Z299" i="11" s="1"/>
  <c r="AA276" i="11"/>
  <c r="Y18" i="11"/>
  <c r="Z15" i="11"/>
  <c r="Y139" i="11"/>
  <c r="Y140" i="11" s="1"/>
  <c r="Z98" i="11"/>
  <c r="AA36" i="11"/>
  <c r="AA67" i="11"/>
  <c r="AA136" i="11"/>
  <c r="AA48" i="11"/>
  <c r="AA43" i="11"/>
  <c r="AA32" i="11"/>
  <c r="AA50" i="11"/>
  <c r="AA173" i="11"/>
  <c r="Z57" i="11"/>
  <c r="Y60" i="11"/>
  <c r="Y61" i="11" s="1"/>
  <c r="V159" i="11"/>
  <c r="V160" i="11" s="1"/>
  <c r="V334" i="11" s="1"/>
  <c r="W154" i="11"/>
  <c r="AA238" i="11"/>
  <c r="AA137" i="11"/>
  <c r="AA201" i="11"/>
  <c r="AA33" i="11"/>
  <c r="AA197" i="11"/>
  <c r="AA284" i="11"/>
  <c r="AA294" i="11"/>
  <c r="AA288" i="11"/>
  <c r="Y93" i="11"/>
  <c r="Y94" i="11" s="1"/>
  <c r="Z87" i="11"/>
  <c r="AA27" i="11"/>
  <c r="AA41" i="11"/>
  <c r="X70" i="11"/>
  <c r="X82" i="11" s="1"/>
  <c r="X83" i="11" s="1"/>
  <c r="Y250" i="11"/>
  <c r="Y251" i="11" s="1"/>
  <c r="Z245" i="11"/>
  <c r="Y240" i="11"/>
  <c r="Y241" i="11" s="1"/>
  <c r="Z237" i="11"/>
  <c r="Z186" i="11"/>
  <c r="Y190" i="11"/>
  <c r="Y191" i="11" s="1"/>
  <c r="AA12" i="11"/>
  <c r="AA11" i="11"/>
  <c r="AA7" i="11"/>
  <c r="AB1" i="11"/>
  <c r="AA8" i="11"/>
  <c r="AA6" i="11"/>
  <c r="AA295" i="11"/>
  <c r="AA119" i="11"/>
  <c r="AB119" i="11" s="1"/>
  <c r="AA26" i="11"/>
  <c r="AA76" i="11"/>
  <c r="Y203" i="11"/>
  <c r="Y204" i="11" s="1"/>
  <c r="Z196" i="11"/>
  <c r="AA127" i="11"/>
  <c r="AA115" i="11"/>
  <c r="AA24" i="11"/>
  <c r="AA106" i="11"/>
  <c r="AB106" i="11" s="1"/>
  <c r="Z219" i="11"/>
  <c r="Y221" i="11"/>
  <c r="Y222" i="11" s="1"/>
  <c r="AA29" i="11"/>
  <c r="AA77" i="11"/>
  <c r="AB77" i="11" s="1"/>
  <c r="AA146" i="11"/>
  <c r="AA230" i="11"/>
  <c r="AA91" i="11"/>
  <c r="AA79" i="11"/>
  <c r="AB79" i="11" s="1"/>
  <c r="AA130" i="11"/>
  <c r="AA134" i="11"/>
  <c r="AD84" i="8"/>
  <c r="AC90" i="8"/>
  <c r="AH83" i="8"/>
  <c r="AG89" i="8"/>
  <c r="AN120" i="8"/>
  <c r="AM121" i="8"/>
  <c r="AD82" i="8"/>
  <c r="AC88" i="8"/>
  <c r="AC190" i="8"/>
  <c r="AC191" i="8" s="1"/>
  <c r="AC85" i="8"/>
  <c r="AC91" i="8" s="1"/>
  <c r="AD81" i="8"/>
  <c r="AC92" i="8"/>
  <c r="AC93" i="8" s="1"/>
  <c r="AC86" i="8"/>
  <c r="AC87" i="8"/>
  <c r="AI150" i="8"/>
  <c r="AJ1" i="8"/>
  <c r="AI7" i="8"/>
  <c r="AI6" i="8"/>
  <c r="AB125" i="8"/>
  <c r="AB124" i="8" s="1"/>
  <c r="AC108" i="8"/>
  <c r="AD100" i="8"/>
  <c r="AE96" i="8"/>
  <c r="AB190" i="8"/>
  <c r="AB191" i="8" s="1"/>
  <c r="AF104" i="8"/>
  <c r="AE105" i="8"/>
  <c r="AC106" i="11" l="1"/>
  <c r="AA196" i="11"/>
  <c r="Z203" i="11"/>
  <c r="Z204" i="11" s="1"/>
  <c r="AB11" i="11"/>
  <c r="AB7" i="11"/>
  <c r="AC1" i="11"/>
  <c r="AC77" i="11" s="1"/>
  <c r="AB8" i="11"/>
  <c r="AB6" i="11"/>
  <c r="AB12" i="11"/>
  <c r="AB210" i="11"/>
  <c r="AC210" i="11" s="1"/>
  <c r="AB112" i="11"/>
  <c r="AC112" i="11" s="1"/>
  <c r="AB40" i="11"/>
  <c r="AC40" i="11" s="1"/>
  <c r="AB174" i="11"/>
  <c r="AC174" i="11" s="1"/>
  <c r="AB108" i="11"/>
  <c r="AC108" i="11" s="1"/>
  <c r="AB38" i="11"/>
  <c r="AC38" i="11" s="1"/>
  <c r="AB41" i="11"/>
  <c r="AC41" i="11" s="1"/>
  <c r="AB288" i="11"/>
  <c r="AC288" i="11" s="1"/>
  <c r="AB33" i="11"/>
  <c r="AC33" i="11" s="1"/>
  <c r="X154" i="11"/>
  <c r="W159" i="11"/>
  <c r="W160" i="11" s="1"/>
  <c r="W334" i="11" s="1"/>
  <c r="AB173" i="11"/>
  <c r="AC173" i="11" s="1"/>
  <c r="AB48" i="11"/>
  <c r="AC48" i="11" s="1"/>
  <c r="AB35" i="11"/>
  <c r="AC35" i="11" s="1"/>
  <c r="AB34" i="11"/>
  <c r="AC34" i="11" s="1"/>
  <c r="AB320" i="11"/>
  <c r="AC320" i="11" s="1"/>
  <c r="AB147" i="11"/>
  <c r="AC147" i="11" s="1"/>
  <c r="AB25" i="11"/>
  <c r="AC25" i="11" s="1"/>
  <c r="AB131" i="11"/>
  <c r="AC131" i="11" s="1"/>
  <c r="AB111" i="11"/>
  <c r="AC111" i="11" s="1"/>
  <c r="AB123" i="11"/>
  <c r="AC123" i="11" s="1"/>
  <c r="AB279" i="11"/>
  <c r="AC279" i="11" s="1"/>
  <c r="AB116" i="11"/>
  <c r="AC116" i="11" s="1"/>
  <c r="AA256" i="11"/>
  <c r="AA257" i="11" s="1"/>
  <c r="AB254" i="11"/>
  <c r="AB133" i="11"/>
  <c r="AC133" i="11" s="1"/>
  <c r="AB44" i="11"/>
  <c r="AC44" i="11" s="1"/>
  <c r="AB212" i="11"/>
  <c r="AC212" i="11" s="1"/>
  <c r="AB286" i="11"/>
  <c r="AC286" i="11" s="1"/>
  <c r="Y70" i="11"/>
  <c r="Y82" i="11"/>
  <c r="Y83" i="11" s="1"/>
  <c r="AB89" i="11"/>
  <c r="AC89" i="11" s="1"/>
  <c r="Z264" i="11"/>
  <c r="Z265" i="11" s="1"/>
  <c r="AA262" i="11"/>
  <c r="AB107" i="11"/>
  <c r="AC107" i="11" s="1"/>
  <c r="AA312" i="11"/>
  <c r="AA313" i="11" s="1"/>
  <c r="AB310" i="11"/>
  <c r="AB37" i="11"/>
  <c r="AC37" i="11" s="1"/>
  <c r="AB114" i="11"/>
  <c r="AC114" i="11" s="1"/>
  <c r="AB103" i="11"/>
  <c r="AC103" i="11" s="1"/>
  <c r="AB157" i="11"/>
  <c r="AC157" i="11" s="1"/>
  <c r="AB91" i="11"/>
  <c r="AC91" i="11" s="1"/>
  <c r="AB29" i="11"/>
  <c r="AC29" i="11" s="1"/>
  <c r="AB24" i="11"/>
  <c r="AC24" i="11" s="1"/>
  <c r="AB295" i="11"/>
  <c r="AC295" i="11" s="1"/>
  <c r="AB282" i="11"/>
  <c r="AC282" i="11" s="1"/>
  <c r="AB118" i="11"/>
  <c r="AC118" i="11" s="1"/>
  <c r="AB110" i="11"/>
  <c r="AC110" i="11" s="1"/>
  <c r="AA237" i="11"/>
  <c r="Z240" i="11"/>
  <c r="Z241" i="11" s="1"/>
  <c r="AB291" i="11"/>
  <c r="AC291" i="11" s="1"/>
  <c r="AB27" i="11"/>
  <c r="AC27" i="11" s="1"/>
  <c r="AB294" i="11"/>
  <c r="AC294" i="11" s="1"/>
  <c r="AB201" i="11"/>
  <c r="AC201" i="11" s="1"/>
  <c r="AB50" i="11"/>
  <c r="AC50" i="11" s="1"/>
  <c r="Z139" i="11"/>
  <c r="Z140" i="11" s="1"/>
  <c r="AA98" i="11"/>
  <c r="AA298" i="11"/>
  <c r="AA299" i="11" s="1"/>
  <c r="AB276" i="11"/>
  <c r="Z180" i="11"/>
  <c r="Z181" i="11" s="1"/>
  <c r="AA172" i="11"/>
  <c r="Z167" i="11"/>
  <c r="Z168" i="11" s="1"/>
  <c r="AA164" i="11"/>
  <c r="AB129" i="11"/>
  <c r="AC129" i="11" s="1"/>
  <c r="AB99" i="11"/>
  <c r="AC99" i="11" s="1"/>
  <c r="AB145" i="11"/>
  <c r="AC145" i="11" s="1"/>
  <c r="AB229" i="11"/>
  <c r="AC229" i="11" s="1"/>
  <c r="AB281" i="11"/>
  <c r="AC281" i="11" s="1"/>
  <c r="AB58" i="11"/>
  <c r="AC58" i="11" s="1"/>
  <c r="AB228" i="11"/>
  <c r="AC228" i="11" s="1"/>
  <c r="AB88" i="11"/>
  <c r="AC88" i="11" s="1"/>
  <c r="AB80" i="11"/>
  <c r="AC80" i="11" s="1"/>
  <c r="AB49" i="11"/>
  <c r="AC49" i="11" s="1"/>
  <c r="AB230" i="11"/>
  <c r="AC230" i="11" s="1"/>
  <c r="AB115" i="11"/>
  <c r="AC115" i="11" s="1"/>
  <c r="AB76" i="11"/>
  <c r="AC76" i="11" s="1"/>
  <c r="AB75" i="11"/>
  <c r="AC75" i="11" s="1"/>
  <c r="AA186" i="11"/>
  <c r="Z190" i="11"/>
  <c r="Z191" i="11" s="1"/>
  <c r="AB122" i="11"/>
  <c r="AC122" i="11" s="1"/>
  <c r="AB120" i="11"/>
  <c r="AC120" i="11" s="1"/>
  <c r="AB28" i="11"/>
  <c r="AC28" i="11" s="1"/>
  <c r="Z93" i="11"/>
  <c r="Z94" i="11" s="1"/>
  <c r="AA87" i="11"/>
  <c r="AB284" i="11"/>
  <c r="AC284" i="11" s="1"/>
  <c r="AB137" i="11"/>
  <c r="AC137" i="11" s="1"/>
  <c r="AB32" i="11"/>
  <c r="AC32" i="11" s="1"/>
  <c r="AB67" i="11"/>
  <c r="AC67" i="11" s="1"/>
  <c r="AB78" i="11"/>
  <c r="AC78" i="11" s="1"/>
  <c r="Y19" i="11"/>
  <c r="AB45" i="11"/>
  <c r="AC45" i="11" s="1"/>
  <c r="AB16" i="11"/>
  <c r="AC16" i="11" s="1"/>
  <c r="AB278" i="11"/>
  <c r="AC278" i="11" s="1"/>
  <c r="AB132" i="11"/>
  <c r="AC132" i="11" s="1"/>
  <c r="AB293" i="11"/>
  <c r="AC293" i="11" s="1"/>
  <c r="AB31" i="11"/>
  <c r="AC31" i="11" s="1"/>
  <c r="AB39" i="11"/>
  <c r="AC39" i="11" s="1"/>
  <c r="AB100" i="11"/>
  <c r="AC100" i="11" s="1"/>
  <c r="AB198" i="11"/>
  <c r="AC198" i="11" s="1"/>
  <c r="AB296" i="11"/>
  <c r="AC296" i="11" s="1"/>
  <c r="AB178" i="11"/>
  <c r="AC178" i="11" s="1"/>
  <c r="AB165" i="11"/>
  <c r="AC165" i="11" s="1"/>
  <c r="AB113" i="11"/>
  <c r="AC113" i="11" s="1"/>
  <c r="AB175" i="11"/>
  <c r="AC175" i="11" s="1"/>
  <c r="AB199" i="11"/>
  <c r="AC199" i="11" s="1"/>
  <c r="AB102" i="11"/>
  <c r="AC102" i="11" s="1"/>
  <c r="AB135" i="11"/>
  <c r="AC135" i="11" s="1"/>
  <c r="AB188" i="11"/>
  <c r="AC188" i="11" s="1"/>
  <c r="AB156" i="11"/>
  <c r="AC156" i="11" s="1"/>
  <c r="AB290" i="11"/>
  <c r="AC290" i="11" s="1"/>
  <c r="AB136" i="11"/>
  <c r="AC136" i="11" s="1"/>
  <c r="AB105" i="11"/>
  <c r="AC105" i="11" s="1"/>
  <c r="Z18" i="11"/>
  <c r="Z19" i="11" s="1"/>
  <c r="AA15" i="11"/>
  <c r="AB176" i="11"/>
  <c r="AC176" i="11" s="1"/>
  <c r="AB121" i="11"/>
  <c r="AC121" i="11" s="1"/>
  <c r="AB289" i="11"/>
  <c r="AC289" i="11" s="1"/>
  <c r="AB200" i="11"/>
  <c r="AC200" i="11" s="1"/>
  <c r="AB117" i="11"/>
  <c r="AC117" i="11" s="1"/>
  <c r="AB285" i="11"/>
  <c r="AC285" i="11" s="1"/>
  <c r="Z323" i="11"/>
  <c r="Z324" i="11" s="1"/>
  <c r="AA318" i="11"/>
  <c r="AB90" i="11"/>
  <c r="AC90" i="11" s="1"/>
  <c r="AA52" i="11"/>
  <c r="AA53" i="11" s="1"/>
  <c r="AB23" i="11"/>
  <c r="AB134" i="11"/>
  <c r="AC134" i="11" s="1"/>
  <c r="AB130" i="11"/>
  <c r="AC130" i="11" s="1"/>
  <c r="AB146" i="11"/>
  <c r="AC146" i="11" s="1"/>
  <c r="Z221" i="11"/>
  <c r="Z222" i="11" s="1"/>
  <c r="AA219" i="11"/>
  <c r="AB127" i="11"/>
  <c r="AC127" i="11" s="1"/>
  <c r="AB26" i="11"/>
  <c r="AC26" i="11" s="1"/>
  <c r="AB66" i="11"/>
  <c r="AC66" i="11" s="1"/>
  <c r="AB283" i="11"/>
  <c r="AC283" i="11" s="1"/>
  <c r="AB104" i="11"/>
  <c r="AC104" i="11" s="1"/>
  <c r="AB209" i="11"/>
  <c r="AC209" i="11" s="1"/>
  <c r="AB177" i="11"/>
  <c r="AC177" i="11" s="1"/>
  <c r="AA245" i="11"/>
  <c r="Z250" i="11"/>
  <c r="Z251" i="11" s="1"/>
  <c r="AB126" i="11"/>
  <c r="AC126" i="11" s="1"/>
  <c r="AB197" i="11"/>
  <c r="AC197" i="11" s="1"/>
  <c r="AB238" i="11"/>
  <c r="AC238" i="11" s="1"/>
  <c r="Z60" i="11"/>
  <c r="Z61" i="11" s="1"/>
  <c r="AA57" i="11"/>
  <c r="AB43" i="11"/>
  <c r="AC43" i="11" s="1"/>
  <c r="AB36" i="11"/>
  <c r="AC36" i="11" s="1"/>
  <c r="AB74" i="11"/>
  <c r="AC74" i="11" s="1"/>
  <c r="AB321" i="11"/>
  <c r="AC321" i="11" s="1"/>
  <c r="AB42" i="11"/>
  <c r="AC42" i="11" s="1"/>
  <c r="AB287" i="11"/>
  <c r="AC287" i="11" s="1"/>
  <c r="Z271" i="11"/>
  <c r="Z272" i="11" s="1"/>
  <c r="AA269" i="11"/>
  <c r="AB144" i="11"/>
  <c r="AA149" i="11"/>
  <c r="AA150" i="11" s="1"/>
  <c r="AB101" i="11"/>
  <c r="AC101" i="11" s="1"/>
  <c r="AB46" i="11"/>
  <c r="AC46" i="11" s="1"/>
  <c r="AB125" i="11"/>
  <c r="AC125" i="11" s="1"/>
  <c r="AB128" i="11"/>
  <c r="AC128" i="11" s="1"/>
  <c r="AB248" i="11"/>
  <c r="AC248" i="11" s="1"/>
  <c r="AB187" i="11"/>
  <c r="AC187" i="11" s="1"/>
  <c r="Z232" i="11"/>
  <c r="Z233" i="11" s="1"/>
  <c r="AA227" i="11"/>
  <c r="AB47" i="11"/>
  <c r="AC47" i="11" s="1"/>
  <c r="AB247" i="11"/>
  <c r="AC247" i="11" s="1"/>
  <c r="AB124" i="11"/>
  <c r="AC124" i="11" s="1"/>
  <c r="Z214" i="11"/>
  <c r="Z215" i="11" s="1"/>
  <c r="AA208" i="11"/>
  <c r="AB319" i="11"/>
  <c r="AC319" i="11" s="1"/>
  <c r="AA65" i="11"/>
  <c r="Z69" i="11"/>
  <c r="AB211" i="11"/>
  <c r="AC211" i="11" s="1"/>
  <c r="AA331" i="11"/>
  <c r="AA332" i="11" s="1"/>
  <c r="AB329" i="11"/>
  <c r="AB303" i="11"/>
  <c r="AA305" i="11"/>
  <c r="AA306" i="11" s="1"/>
  <c r="AB246" i="11"/>
  <c r="AC246" i="11" s="1"/>
  <c r="AB30" i="11"/>
  <c r="AC30" i="11" s="1"/>
  <c r="AB280" i="11"/>
  <c r="AC280" i="11" s="1"/>
  <c r="AB109" i="11"/>
  <c r="AC109" i="11" s="1"/>
  <c r="AB155" i="11"/>
  <c r="AC155" i="11" s="1"/>
  <c r="AB277" i="11"/>
  <c r="AC277" i="11" s="1"/>
  <c r="AG104" i="8"/>
  <c r="AF105" i="8"/>
  <c r="AD108" i="8"/>
  <c r="AC125" i="8"/>
  <c r="AC124" i="8" s="1"/>
  <c r="AJ7" i="8"/>
  <c r="AJ6" i="8"/>
  <c r="AJ150" i="8"/>
  <c r="AK1" i="8"/>
  <c r="AD190" i="8"/>
  <c r="AD191" i="8" s="1"/>
  <c r="AD86" i="8"/>
  <c r="AD85" i="8"/>
  <c r="AD91" i="8" s="1"/>
  <c r="AE81" i="8"/>
  <c r="AD92" i="8"/>
  <c r="AD93" i="8" s="1"/>
  <c r="AD87" i="8"/>
  <c r="AE82" i="8"/>
  <c r="AD88" i="8"/>
  <c r="AI83" i="8"/>
  <c r="AH89" i="8"/>
  <c r="AE100" i="8"/>
  <c r="AF96" i="8"/>
  <c r="AO120" i="8"/>
  <c r="AN121" i="8"/>
  <c r="AE84" i="8"/>
  <c r="AD90" i="8"/>
  <c r="AD30" i="11" l="1"/>
  <c r="AB149" i="11"/>
  <c r="AB150" i="11" s="1"/>
  <c r="AC144" i="11"/>
  <c r="AD289" i="11"/>
  <c r="AD28" i="11"/>
  <c r="AA190" i="11"/>
  <c r="AA191" i="11" s="1"/>
  <c r="AB186" i="11"/>
  <c r="AD229" i="11"/>
  <c r="AA167" i="11"/>
  <c r="AA168" i="11" s="1"/>
  <c r="AB164" i="11"/>
  <c r="AB298" i="11"/>
  <c r="AB299" i="11" s="1"/>
  <c r="AC276" i="11"/>
  <c r="AD114" i="11"/>
  <c r="AD131" i="11"/>
  <c r="AD155" i="11"/>
  <c r="AD46" i="11"/>
  <c r="AB269" i="11"/>
  <c r="AA271" i="11"/>
  <c r="AA272" i="11" s="1"/>
  <c r="AA60" i="11"/>
  <c r="AA61" i="11" s="1"/>
  <c r="AB57" i="11"/>
  <c r="AD26" i="11"/>
  <c r="AD105" i="11"/>
  <c r="AD31" i="11"/>
  <c r="AD120" i="11"/>
  <c r="AD145" i="11"/>
  <c r="AD37" i="11"/>
  <c r="AB262" i="11"/>
  <c r="AA264" i="11"/>
  <c r="AA265" i="11" s="1"/>
  <c r="AD279" i="11"/>
  <c r="X159" i="11"/>
  <c r="X160" i="11" s="1"/>
  <c r="X334" i="11" s="1"/>
  <c r="Y154" i="11"/>
  <c r="AC119" i="11"/>
  <c r="AD40" i="11"/>
  <c r="AD211" i="11"/>
  <c r="AB208" i="11"/>
  <c r="AA214" i="11"/>
  <c r="AA215" i="11" s="1"/>
  <c r="AD248" i="11"/>
  <c r="AD127" i="11"/>
  <c r="AD176" i="11"/>
  <c r="AD198" i="11"/>
  <c r="AB87" i="11"/>
  <c r="AA93" i="11"/>
  <c r="AA94" i="11" s="1"/>
  <c r="AD58" i="11"/>
  <c r="AA180" i="11"/>
  <c r="AA181" i="11" s="1"/>
  <c r="AB172" i="11"/>
  <c r="AA139" i="11"/>
  <c r="AA140" i="11" s="1"/>
  <c r="AB98" i="11"/>
  <c r="AA240" i="11"/>
  <c r="AA241" i="11" s="1"/>
  <c r="AB237" i="11"/>
  <c r="AB312" i="11"/>
  <c r="AB313" i="11" s="1"/>
  <c r="AC310" i="11"/>
  <c r="AB256" i="11"/>
  <c r="AB257" i="11" s="1"/>
  <c r="AC254" i="11"/>
  <c r="AD123" i="11"/>
  <c r="AD108" i="11"/>
  <c r="AC8" i="11"/>
  <c r="AC6" i="11"/>
  <c r="AC12" i="11"/>
  <c r="AC11" i="11"/>
  <c r="AC7" i="11"/>
  <c r="AD1" i="11"/>
  <c r="AD66" i="11" s="1"/>
  <c r="AC79" i="11"/>
  <c r="AD79" i="11" s="1"/>
  <c r="AB331" i="11"/>
  <c r="AB332" i="11" s="1"/>
  <c r="AC329" i="11"/>
  <c r="AB65" i="11"/>
  <c r="AA69" i="11"/>
  <c r="AD197" i="11"/>
  <c r="AB52" i="11"/>
  <c r="AB53" i="11" s="1"/>
  <c r="AC23" i="11"/>
  <c r="AD39" i="11"/>
  <c r="AD137" i="11"/>
  <c r="AD115" i="11"/>
  <c r="AD280" i="11"/>
  <c r="AC303" i="11"/>
  <c r="AB305" i="11"/>
  <c r="AB306" i="11" s="1"/>
  <c r="Z70" i="11"/>
  <c r="Z82" i="11"/>
  <c r="Z83" i="11" s="1"/>
  <c r="AA232" i="11"/>
  <c r="AA233" i="11" s="1"/>
  <c r="AB227" i="11"/>
  <c r="AD287" i="11"/>
  <c r="AD36" i="11"/>
  <c r="AD238" i="11"/>
  <c r="AB245" i="11"/>
  <c r="AA250" i="11"/>
  <c r="AA251" i="11" s="1"/>
  <c r="AD283" i="11"/>
  <c r="AA221" i="11"/>
  <c r="AA222" i="11" s="1"/>
  <c r="AB219" i="11"/>
  <c r="AD134" i="11"/>
  <c r="AA323" i="11"/>
  <c r="AA324" i="11" s="1"/>
  <c r="AB318" i="11"/>
  <c r="AA18" i="11"/>
  <c r="AA19" i="11" s="1"/>
  <c r="AB15" i="11"/>
  <c r="AD290" i="11"/>
  <c r="AD165" i="11"/>
  <c r="AD100" i="11"/>
  <c r="AD132" i="11"/>
  <c r="AD76" i="11"/>
  <c r="AD80" i="11"/>
  <c r="AD281" i="11"/>
  <c r="AD27" i="11"/>
  <c r="AD110" i="11"/>
  <c r="AD24" i="11"/>
  <c r="AD89" i="11"/>
  <c r="AD212" i="11"/>
  <c r="AD111" i="11"/>
  <c r="AD173" i="11"/>
  <c r="AD288" i="11"/>
  <c r="AD174" i="11"/>
  <c r="AA203" i="11"/>
  <c r="AA204" i="11" s="1"/>
  <c r="AB196" i="11"/>
  <c r="AP120" i="8"/>
  <c r="AO121" i="8"/>
  <c r="AF100" i="8"/>
  <c r="AG96" i="8"/>
  <c r="AE85" i="8"/>
  <c r="AE91" i="8" s="1"/>
  <c r="AE92" i="8"/>
  <c r="AE93" i="8" s="1"/>
  <c r="AE86" i="8"/>
  <c r="AF81" i="8"/>
  <c r="AE87" i="8"/>
  <c r="AK150" i="8"/>
  <c r="AK6" i="8"/>
  <c r="AL1" i="8"/>
  <c r="AK7" i="8"/>
  <c r="AJ83" i="8"/>
  <c r="AI89" i="8"/>
  <c r="AF84" i="8"/>
  <c r="AE90" i="8"/>
  <c r="AF82" i="8"/>
  <c r="AE88" i="8"/>
  <c r="AD125" i="8"/>
  <c r="AD124" i="8" s="1"/>
  <c r="AE108" i="8"/>
  <c r="AH104" i="8"/>
  <c r="AG105" i="8"/>
  <c r="AD133" i="11" l="1"/>
  <c r="AD91" i="11"/>
  <c r="AD228" i="11"/>
  <c r="AD284" i="11"/>
  <c r="AD296" i="11"/>
  <c r="AD121" i="11"/>
  <c r="AD209" i="11"/>
  <c r="AD321" i="11"/>
  <c r="AD187" i="11"/>
  <c r="AD116" i="11"/>
  <c r="AD29" i="11"/>
  <c r="AD88" i="11"/>
  <c r="AD278" i="11"/>
  <c r="AC15" i="11"/>
  <c r="AB18" i="11"/>
  <c r="AB19" i="11" s="1"/>
  <c r="AB69" i="11"/>
  <c r="AC65" i="11"/>
  <c r="Y159" i="11"/>
  <c r="Y160" i="11" s="1"/>
  <c r="Y334" i="11" s="1"/>
  <c r="Z154" i="11"/>
  <c r="AC331" i="11"/>
  <c r="AC332" i="11" s="1"/>
  <c r="AD329" i="11"/>
  <c r="AD8" i="11"/>
  <c r="AD6" i="11"/>
  <c r="AD12" i="11"/>
  <c r="AD11" i="11"/>
  <c r="AD7" i="11"/>
  <c r="AE1" i="11"/>
  <c r="AE100" i="11" s="1"/>
  <c r="AD33" i="11"/>
  <c r="AD254" i="11"/>
  <c r="AC256" i="11"/>
  <c r="AC257" i="11" s="1"/>
  <c r="AB180" i="11"/>
  <c r="AB181" i="11" s="1"/>
  <c r="AC172" i="11"/>
  <c r="AD49" i="11"/>
  <c r="AD67" i="11"/>
  <c r="AD113" i="11"/>
  <c r="AE113" i="11" s="1"/>
  <c r="AD117" i="11"/>
  <c r="AD104" i="11"/>
  <c r="AD47" i="11"/>
  <c r="AD109" i="11"/>
  <c r="AE109" i="11" s="1"/>
  <c r="AD119" i="11"/>
  <c r="AD320" i="11"/>
  <c r="AD103" i="11"/>
  <c r="AD129" i="11"/>
  <c r="AE129" i="11" s="1"/>
  <c r="AD32" i="11"/>
  <c r="AD102" i="11"/>
  <c r="AD200" i="11"/>
  <c r="AB221" i="11"/>
  <c r="AB222" i="11" s="1"/>
  <c r="AC219" i="11"/>
  <c r="AC245" i="11"/>
  <c r="AB250" i="11"/>
  <c r="AB251" i="11" s="1"/>
  <c r="AD128" i="11"/>
  <c r="AE128" i="11" s="1"/>
  <c r="AD50" i="11"/>
  <c r="AD199" i="11"/>
  <c r="AD42" i="11"/>
  <c r="AD48" i="11"/>
  <c r="AE48" i="11" s="1"/>
  <c r="AD157" i="11"/>
  <c r="AD294" i="11"/>
  <c r="AD122" i="11"/>
  <c r="AD45" i="11"/>
  <c r="AE45" i="11" s="1"/>
  <c r="AD135" i="11"/>
  <c r="AD90" i="11"/>
  <c r="AD74" i="11"/>
  <c r="AD246" i="11"/>
  <c r="AE246" i="11" s="1"/>
  <c r="AD112" i="11"/>
  <c r="AD35" i="11"/>
  <c r="AD282" i="11"/>
  <c r="AD230" i="11"/>
  <c r="AE230" i="11" s="1"/>
  <c r="AD78" i="11"/>
  <c r="AD175" i="11"/>
  <c r="AD285" i="11"/>
  <c r="AD126" i="11"/>
  <c r="AE126" i="11" s="1"/>
  <c r="AD247" i="11"/>
  <c r="AD41" i="11"/>
  <c r="AD44" i="11"/>
  <c r="AD118" i="11"/>
  <c r="AE118" i="11" s="1"/>
  <c r="AC164" i="11"/>
  <c r="AB167" i="11"/>
  <c r="AB168" i="11" s="1"/>
  <c r="AC186" i="11"/>
  <c r="AB190" i="11"/>
  <c r="AB191" i="11" s="1"/>
  <c r="AD178" i="11"/>
  <c r="AD177" i="11"/>
  <c r="AD125" i="11"/>
  <c r="AD77" i="11"/>
  <c r="AE77" i="11" s="1"/>
  <c r="AD303" i="11"/>
  <c r="AC305" i="11"/>
  <c r="AC306" i="11" s="1"/>
  <c r="AE123" i="11"/>
  <c r="AD310" i="11"/>
  <c r="AC312" i="11"/>
  <c r="AC313" i="11" s="1"/>
  <c r="AB240" i="11"/>
  <c r="AB241" i="11" s="1"/>
  <c r="AC237" i="11"/>
  <c r="AB93" i="11"/>
  <c r="AB94" i="11" s="1"/>
  <c r="AC87" i="11"/>
  <c r="AE176" i="11"/>
  <c r="AE46" i="11"/>
  <c r="AC298" i="11"/>
  <c r="AC299" i="11" s="1"/>
  <c r="AD276" i="11"/>
  <c r="AE289" i="11"/>
  <c r="AD144" i="11"/>
  <c r="AC149" i="11"/>
  <c r="AC150" i="11" s="1"/>
  <c r="AB203" i="11"/>
  <c r="AB204" i="11" s="1"/>
  <c r="AC196" i="11"/>
  <c r="AE27" i="11"/>
  <c r="AE111" i="11"/>
  <c r="AE290" i="11"/>
  <c r="AB323" i="11"/>
  <c r="AB324" i="11" s="1"/>
  <c r="AC318" i="11"/>
  <c r="AB232" i="11"/>
  <c r="AB233" i="11" s="1"/>
  <c r="AC227" i="11"/>
  <c r="AC52" i="11"/>
  <c r="AC53" i="11" s="1"/>
  <c r="AD23" i="11"/>
  <c r="AA82" i="11"/>
  <c r="AA83" i="11" s="1"/>
  <c r="AA70" i="11"/>
  <c r="AD277" i="11"/>
  <c r="AD210" i="11"/>
  <c r="AD147" i="11"/>
  <c r="AD286" i="11"/>
  <c r="AD295" i="11"/>
  <c r="AE295" i="11" s="1"/>
  <c r="AC98" i="11"/>
  <c r="AB139" i="11"/>
  <c r="AB140" i="11" s="1"/>
  <c r="AD99" i="11"/>
  <c r="AD293" i="11"/>
  <c r="AE293" i="11" s="1"/>
  <c r="AD136" i="11"/>
  <c r="AD130" i="11"/>
  <c r="AD101" i="11"/>
  <c r="AC208" i="11"/>
  <c r="AB214" i="11"/>
  <c r="AB215" i="11" s="1"/>
  <c r="AD106" i="11"/>
  <c r="AD38" i="11"/>
  <c r="AD25" i="11"/>
  <c r="AE25" i="11" s="1"/>
  <c r="AB264" i="11"/>
  <c r="AB265" i="11" s="1"/>
  <c r="AC262" i="11"/>
  <c r="AD201" i="11"/>
  <c r="AD75" i="11"/>
  <c r="AE75" i="11" s="1"/>
  <c r="AD16" i="11"/>
  <c r="AD188" i="11"/>
  <c r="AD146" i="11"/>
  <c r="AB60" i="11"/>
  <c r="AB61" i="11" s="1"/>
  <c r="AC57" i="11"/>
  <c r="AC269" i="11"/>
  <c r="AB271" i="11"/>
  <c r="AB272" i="11" s="1"/>
  <c r="AD319" i="11"/>
  <c r="AE319" i="11" s="1"/>
  <c r="AD34" i="11"/>
  <c r="AD107" i="11"/>
  <c r="AD291" i="11"/>
  <c r="AD156" i="11"/>
  <c r="AE156" i="11" s="1"/>
  <c r="AD43" i="11"/>
  <c r="AD124" i="11"/>
  <c r="AG100" i="8"/>
  <c r="AH96" i="8"/>
  <c r="AI104" i="8"/>
  <c r="AH105" i="8"/>
  <c r="AG82" i="8"/>
  <c r="AF88" i="8"/>
  <c r="AK83" i="8"/>
  <c r="AJ89" i="8"/>
  <c r="AF108" i="8"/>
  <c r="AE125" i="8"/>
  <c r="AE124" i="8" s="1"/>
  <c r="AG84" i="8"/>
  <c r="AF90" i="8"/>
  <c r="AL150" i="8"/>
  <c r="AM1" i="8"/>
  <c r="AL6" i="8"/>
  <c r="AL7" i="8"/>
  <c r="AF92" i="8"/>
  <c r="AF93" i="8" s="1"/>
  <c r="AF86" i="8"/>
  <c r="AF85" i="8"/>
  <c r="AF91" i="8" s="1"/>
  <c r="AG81" i="8"/>
  <c r="AF87" i="8"/>
  <c r="AE190" i="8"/>
  <c r="AE191" i="8" s="1"/>
  <c r="AQ120" i="8"/>
  <c r="AP121" i="8"/>
  <c r="AC214" i="11" l="1"/>
  <c r="AC215" i="11" s="1"/>
  <c r="AD208" i="11"/>
  <c r="AD52" i="11"/>
  <c r="AD53" i="11" s="1"/>
  <c r="AE23" i="11"/>
  <c r="AF126" i="11"/>
  <c r="AF113" i="11"/>
  <c r="AE197" i="11"/>
  <c r="AE134" i="11"/>
  <c r="AE145" i="11"/>
  <c r="AE291" i="11"/>
  <c r="AF291" i="11" s="1"/>
  <c r="AE146" i="11"/>
  <c r="AE201" i="11"/>
  <c r="AE38" i="11"/>
  <c r="AE101" i="11"/>
  <c r="AF101" i="11" s="1"/>
  <c r="AE99" i="11"/>
  <c r="AE286" i="11"/>
  <c r="AE238" i="11"/>
  <c r="AE132" i="11"/>
  <c r="AF132" i="11" s="1"/>
  <c r="AE89" i="11"/>
  <c r="AE28" i="11"/>
  <c r="AD186" i="11"/>
  <c r="AC190" i="11"/>
  <c r="AC191" i="11" s="1"/>
  <c r="AE285" i="11"/>
  <c r="AE74" i="11"/>
  <c r="AE91" i="11"/>
  <c r="AE124" i="11"/>
  <c r="AF124" i="11" s="1"/>
  <c r="AE107" i="11"/>
  <c r="AC271" i="11"/>
  <c r="AC272" i="11" s="1"/>
  <c r="AD269" i="11"/>
  <c r="AE188" i="11"/>
  <c r="AF188" i="11" s="1"/>
  <c r="AC264" i="11"/>
  <c r="AC265" i="11" s="1"/>
  <c r="AD262" i="11"/>
  <c r="AE106" i="11"/>
  <c r="AE130" i="11"/>
  <c r="AF130" i="11" s="1"/>
  <c r="AE147" i="11"/>
  <c r="AE115" i="11"/>
  <c r="AC323" i="11"/>
  <c r="AC324" i="11" s="1"/>
  <c r="AD318" i="11"/>
  <c r="AE281" i="11"/>
  <c r="AE165" i="11"/>
  <c r="AE173" i="11"/>
  <c r="AE229" i="11"/>
  <c r="AF229" i="11" s="1"/>
  <c r="AE131" i="11"/>
  <c r="AE40" i="11"/>
  <c r="AE79" i="11"/>
  <c r="AE110" i="11"/>
  <c r="AF110" i="11" s="1"/>
  <c r="AE177" i="11"/>
  <c r="AE41" i="11"/>
  <c r="AE175" i="11"/>
  <c r="AE35" i="11"/>
  <c r="AF35" i="11" s="1"/>
  <c r="AE90" i="11"/>
  <c r="AE294" i="11"/>
  <c r="AE199" i="11"/>
  <c r="AC250" i="11"/>
  <c r="AC251" i="11" s="1"/>
  <c r="AD245" i="11"/>
  <c r="AE102" i="11"/>
  <c r="AE320" i="11"/>
  <c r="AE104" i="11"/>
  <c r="AF104" i="11" s="1"/>
  <c r="AE49" i="11"/>
  <c r="AD256" i="11"/>
  <c r="AD257" i="11" s="1"/>
  <c r="AE254" i="11"/>
  <c r="AE329" i="11"/>
  <c r="AD331" i="11"/>
  <c r="AD332" i="11" s="1"/>
  <c r="AE280" i="11"/>
  <c r="AE31" i="11"/>
  <c r="AF31" i="11" s="1"/>
  <c r="AE279" i="11"/>
  <c r="AE127" i="11"/>
  <c r="AE36" i="11"/>
  <c r="AE278" i="11"/>
  <c r="AF278" i="11" s="1"/>
  <c r="AE187" i="11"/>
  <c r="AE296" i="11"/>
  <c r="AE133" i="11"/>
  <c r="AF156" i="11"/>
  <c r="AF289" i="11"/>
  <c r="AC240" i="11"/>
  <c r="AC241" i="11" s="1"/>
  <c r="AD237" i="11"/>
  <c r="AF123" i="11"/>
  <c r="AF45" i="11"/>
  <c r="AE12" i="11"/>
  <c r="AE11" i="11"/>
  <c r="AE7" i="11"/>
  <c r="AF1" i="11"/>
  <c r="AF75" i="11" s="1"/>
  <c r="AE8" i="11"/>
  <c r="AE6" i="11"/>
  <c r="AE277" i="11"/>
  <c r="AE174" i="11"/>
  <c r="AF174" i="11" s="1"/>
  <c r="AE30" i="11"/>
  <c r="AE114" i="11"/>
  <c r="AF114" i="11" s="1"/>
  <c r="AE26" i="11"/>
  <c r="AC93" i="11"/>
  <c r="AC94" i="11" s="1"/>
  <c r="AD87" i="11"/>
  <c r="AE108" i="11"/>
  <c r="AF108" i="11" s="1"/>
  <c r="AD305" i="11"/>
  <c r="AD306" i="11" s="1"/>
  <c r="AE303" i="11"/>
  <c r="AE125" i="11"/>
  <c r="AF125" i="11" s="1"/>
  <c r="AE44" i="11"/>
  <c r="AF44" i="11" s="1"/>
  <c r="AE282" i="11"/>
  <c r="AE122" i="11"/>
  <c r="AF122" i="11" s="1"/>
  <c r="AE42" i="11"/>
  <c r="AF42" i="11" s="1"/>
  <c r="AE200" i="11"/>
  <c r="AF200" i="11" s="1"/>
  <c r="AE103" i="11"/>
  <c r="AE47" i="11"/>
  <c r="AF47" i="11" s="1"/>
  <c r="AE67" i="11"/>
  <c r="AF67" i="11" s="1"/>
  <c r="AE39" i="11"/>
  <c r="AF39" i="11" s="1"/>
  <c r="AE105" i="11"/>
  <c r="AE37" i="11"/>
  <c r="AF37" i="11" s="1"/>
  <c r="AE211" i="11"/>
  <c r="AF211" i="11" s="1"/>
  <c r="AB82" i="11"/>
  <c r="AB83" i="11" s="1"/>
  <c r="AB70" i="11"/>
  <c r="AC18" i="11"/>
  <c r="AD15" i="11"/>
  <c r="AE116" i="11"/>
  <c r="AF116" i="11" s="1"/>
  <c r="AE121" i="11"/>
  <c r="AE43" i="11"/>
  <c r="AF43" i="11" s="1"/>
  <c r="AE34" i="11"/>
  <c r="AF34" i="11" s="1"/>
  <c r="AD57" i="11"/>
  <c r="AC60" i="11"/>
  <c r="AC61" i="11" s="1"/>
  <c r="AE16" i="11"/>
  <c r="AF16" i="11" s="1"/>
  <c r="AE136" i="11"/>
  <c r="AF136" i="11" s="1"/>
  <c r="AC139" i="11"/>
  <c r="AC140" i="11" s="1"/>
  <c r="AD98" i="11"/>
  <c r="AE210" i="11"/>
  <c r="AF210" i="11" s="1"/>
  <c r="AD227" i="11"/>
  <c r="AC232" i="11"/>
  <c r="AC233" i="11" s="1"/>
  <c r="AE24" i="11"/>
  <c r="AF24" i="11" s="1"/>
  <c r="AE76" i="11"/>
  <c r="AF76" i="11" s="1"/>
  <c r="AC203" i="11"/>
  <c r="AC204" i="11" s="1"/>
  <c r="AD196" i="11"/>
  <c r="AE144" i="11"/>
  <c r="AD149" i="11"/>
  <c r="AD150" i="11" s="1"/>
  <c r="AD298" i="11"/>
  <c r="AD299" i="11" s="1"/>
  <c r="AE276" i="11"/>
  <c r="AE155" i="11"/>
  <c r="AF155" i="11" s="1"/>
  <c r="AE248" i="11"/>
  <c r="AF248" i="11" s="1"/>
  <c r="AE58" i="11"/>
  <c r="AF58" i="11" s="1"/>
  <c r="AD312" i="11"/>
  <c r="AD313" i="11" s="1"/>
  <c r="AE310" i="11"/>
  <c r="AE137" i="11"/>
  <c r="AF137" i="11" s="1"/>
  <c r="AE288" i="11"/>
  <c r="AF288" i="11" s="1"/>
  <c r="AE178" i="11"/>
  <c r="AF178" i="11" s="1"/>
  <c r="AD164" i="11"/>
  <c r="AC167" i="11"/>
  <c r="AC168" i="11" s="1"/>
  <c r="AE247" i="11"/>
  <c r="AF247" i="11" s="1"/>
  <c r="AE78" i="11"/>
  <c r="AF78" i="11" s="1"/>
  <c r="AE112" i="11"/>
  <c r="AF112" i="11" s="1"/>
  <c r="AE135" i="11"/>
  <c r="AF135" i="11" s="1"/>
  <c r="AE157" i="11"/>
  <c r="AF157" i="11" s="1"/>
  <c r="AE50" i="11"/>
  <c r="AF50" i="11" s="1"/>
  <c r="AC221" i="11"/>
  <c r="AC222" i="11" s="1"/>
  <c r="AD219" i="11"/>
  <c r="AE32" i="11"/>
  <c r="AF32" i="11" s="1"/>
  <c r="AE119" i="11"/>
  <c r="AF119" i="11" s="1"/>
  <c r="AE117" i="11"/>
  <c r="AF117" i="11" s="1"/>
  <c r="AC180" i="11"/>
  <c r="AC181" i="11" s="1"/>
  <c r="AD172" i="11"/>
  <c r="AE33" i="11"/>
  <c r="AF33" i="11" s="1"/>
  <c r="AE287" i="11"/>
  <c r="AF287" i="11" s="1"/>
  <c r="AE120" i="11"/>
  <c r="AF120" i="11" s="1"/>
  <c r="Z159" i="11"/>
  <c r="Z160" i="11" s="1"/>
  <c r="Z334" i="11" s="1"/>
  <c r="AA154" i="11"/>
  <c r="AE198" i="11"/>
  <c r="AF198" i="11" s="1"/>
  <c r="AE283" i="11"/>
  <c r="AF283" i="11" s="1"/>
  <c r="AE80" i="11"/>
  <c r="AF80" i="11" s="1"/>
  <c r="AE88" i="11"/>
  <c r="AF88" i="11" s="1"/>
  <c r="AE321" i="11"/>
  <c r="AF321" i="11" s="1"/>
  <c r="AE284" i="11"/>
  <c r="AF284" i="11" s="1"/>
  <c r="AE66" i="11"/>
  <c r="AF66" i="11" s="1"/>
  <c r="AD65" i="11"/>
  <c r="AC69" i="11"/>
  <c r="AE212" i="11"/>
  <c r="AF212" i="11" s="1"/>
  <c r="AE29" i="11"/>
  <c r="AF29" i="11" s="1"/>
  <c r="AE209" i="11"/>
  <c r="AF209" i="11" s="1"/>
  <c r="AE228" i="11"/>
  <c r="AF228" i="11" s="1"/>
  <c r="AR120" i="8"/>
  <c r="AQ121" i="8"/>
  <c r="AH84" i="8"/>
  <c r="AG90" i="8"/>
  <c r="AL83" i="8"/>
  <c r="AK89" i="8"/>
  <c r="AJ104" i="8"/>
  <c r="AI105" i="8"/>
  <c r="AM150" i="8"/>
  <c r="AN1" i="8"/>
  <c r="AM7" i="8"/>
  <c r="AM6" i="8"/>
  <c r="AH100" i="8"/>
  <c r="AI96" i="8"/>
  <c r="AH81" i="8"/>
  <c r="AG92" i="8"/>
  <c r="AG93" i="8" s="1"/>
  <c r="AG86" i="8"/>
  <c r="AG85" i="8"/>
  <c r="AG91" i="8" s="1"/>
  <c r="AG87" i="8"/>
  <c r="AF190" i="8"/>
  <c r="AF191" i="8" s="1"/>
  <c r="AF125" i="8"/>
  <c r="AF124" i="8" s="1"/>
  <c r="AG108" i="8"/>
  <c r="AH82" i="8"/>
  <c r="AG88" i="8"/>
  <c r="AD180" i="11" l="1"/>
  <c r="AD181" i="11" s="1"/>
  <c r="AE172" i="11"/>
  <c r="AG32" i="11"/>
  <c r="AG58" i="11"/>
  <c r="AD232" i="11"/>
  <c r="AD233" i="11" s="1"/>
  <c r="AE227" i="11"/>
  <c r="AG34" i="11"/>
  <c r="AD18" i="11"/>
  <c r="AE15" i="11"/>
  <c r="AG67" i="11"/>
  <c r="AD93" i="11"/>
  <c r="AD94" i="11" s="1"/>
  <c r="AE87" i="11"/>
  <c r="AF30" i="11"/>
  <c r="AF230" i="11"/>
  <c r="AE237" i="11"/>
  <c r="AD240" i="11"/>
  <c r="AD241" i="11" s="1"/>
  <c r="AF111" i="11"/>
  <c r="AF133" i="11"/>
  <c r="AF36" i="11"/>
  <c r="AF280" i="11"/>
  <c r="AG280" i="11" s="1"/>
  <c r="AE256" i="11"/>
  <c r="AE257" i="11" s="1"/>
  <c r="AF254" i="11"/>
  <c r="AF320" i="11"/>
  <c r="AF199" i="11"/>
  <c r="AG199" i="11" s="1"/>
  <c r="AF175" i="11"/>
  <c r="AF79" i="11"/>
  <c r="AF173" i="11"/>
  <c r="AF106" i="11"/>
  <c r="AG106" i="11" s="1"/>
  <c r="AD271" i="11"/>
  <c r="AD272" i="11" s="1"/>
  <c r="AE269" i="11"/>
  <c r="AF91" i="11"/>
  <c r="AE186" i="11"/>
  <c r="AD190" i="11"/>
  <c r="AD191" i="11" s="1"/>
  <c r="AF238" i="11"/>
  <c r="AF38" i="11"/>
  <c r="AF145" i="11"/>
  <c r="AG145" i="11" s="1"/>
  <c r="AF109" i="11"/>
  <c r="AG109" i="11" s="1"/>
  <c r="AF176" i="11"/>
  <c r="AG33" i="11"/>
  <c r="AG50" i="11"/>
  <c r="AE298" i="11"/>
  <c r="AE299" i="11" s="1"/>
  <c r="AF276" i="11"/>
  <c r="AG113" i="11"/>
  <c r="AF23" i="11"/>
  <c r="AE52" i="11"/>
  <c r="AE53" i="11" s="1"/>
  <c r="AG29" i="11"/>
  <c r="AG212" i="11"/>
  <c r="AG284" i="11"/>
  <c r="AE219" i="11"/>
  <c r="AD221" i="11"/>
  <c r="AD222" i="11" s="1"/>
  <c r="AG248" i="11"/>
  <c r="AG76" i="11"/>
  <c r="AG43" i="11"/>
  <c r="AC19" i="11"/>
  <c r="AG47" i="11"/>
  <c r="AG122" i="11"/>
  <c r="AF303" i="11"/>
  <c r="AE305" i="11"/>
  <c r="AE306" i="11" s="1"/>
  <c r="AG174" i="11"/>
  <c r="AF11" i="11"/>
  <c r="AF7" i="11"/>
  <c r="AG1" i="11"/>
  <c r="AF8" i="11"/>
  <c r="AF6" i="11"/>
  <c r="AF12" i="11"/>
  <c r="AF129" i="11"/>
  <c r="AG129" i="11" s="1"/>
  <c r="AF118" i="11"/>
  <c r="AG118" i="11" s="1"/>
  <c r="AF293" i="11"/>
  <c r="AG293" i="11" s="1"/>
  <c r="AF296" i="11"/>
  <c r="AF127" i="11"/>
  <c r="AG127" i="11" s="1"/>
  <c r="AF102" i="11"/>
  <c r="AG102" i="11" s="1"/>
  <c r="AF294" i="11"/>
  <c r="AG294" i="11" s="1"/>
  <c r="AF41" i="11"/>
  <c r="AF40" i="11"/>
  <c r="AG40" i="11" s="1"/>
  <c r="AF165" i="11"/>
  <c r="AG165" i="11" s="1"/>
  <c r="AF115" i="11"/>
  <c r="AG115" i="11" s="1"/>
  <c r="AD264" i="11"/>
  <c r="AD265" i="11" s="1"/>
  <c r="AE262" i="11"/>
  <c r="AF74" i="11"/>
  <c r="AG74" i="11" s="1"/>
  <c r="AF28" i="11"/>
  <c r="AG28" i="11" s="1"/>
  <c r="AF286" i="11"/>
  <c r="AG286" i="11" s="1"/>
  <c r="AF201" i="11"/>
  <c r="AG201" i="11" s="1"/>
  <c r="AF134" i="11"/>
  <c r="AG134" i="11" s="1"/>
  <c r="AF48" i="11"/>
  <c r="AG48" i="11" s="1"/>
  <c r="AF27" i="11"/>
  <c r="AG27" i="11" s="1"/>
  <c r="AF295" i="11"/>
  <c r="AG295" i="11" s="1"/>
  <c r="AF319" i="11"/>
  <c r="AG319" i="11" s="1"/>
  <c r="AG209" i="11"/>
  <c r="AE65" i="11"/>
  <c r="AD69" i="11"/>
  <c r="AB154" i="11"/>
  <c r="AA159" i="11"/>
  <c r="AA160" i="11" s="1"/>
  <c r="AA334" i="11" s="1"/>
  <c r="AG119" i="11"/>
  <c r="AG78" i="11"/>
  <c r="AE196" i="11"/>
  <c r="AD203" i="11"/>
  <c r="AD204" i="11" s="1"/>
  <c r="AD60" i="11"/>
  <c r="AD61" i="11" s="1"/>
  <c r="AE57" i="11"/>
  <c r="AG116" i="11"/>
  <c r="AG39" i="11"/>
  <c r="AG200" i="11"/>
  <c r="AG44" i="11"/>
  <c r="AG108" i="11"/>
  <c r="AG114" i="11"/>
  <c r="AG45" i="11"/>
  <c r="AG123" i="11"/>
  <c r="AG289" i="11"/>
  <c r="AG156" i="11"/>
  <c r="AG278" i="11"/>
  <c r="AG31" i="11"/>
  <c r="AG104" i="11"/>
  <c r="AG35" i="11"/>
  <c r="AG110" i="11"/>
  <c r="AG229" i="11"/>
  <c r="AE318" i="11"/>
  <c r="AD323" i="11"/>
  <c r="AD324" i="11" s="1"/>
  <c r="AG130" i="11"/>
  <c r="AG188" i="11"/>
  <c r="AG124" i="11"/>
  <c r="AG132" i="11"/>
  <c r="AG101" i="11"/>
  <c r="AG291" i="11"/>
  <c r="AG228" i="11"/>
  <c r="AC70" i="11"/>
  <c r="AC82" i="11"/>
  <c r="AC83" i="11" s="1"/>
  <c r="AG321" i="11"/>
  <c r="AG198" i="11"/>
  <c r="AG287" i="11"/>
  <c r="AG117" i="11"/>
  <c r="AG112" i="11"/>
  <c r="AD167" i="11"/>
  <c r="AD168" i="11" s="1"/>
  <c r="AE164" i="11"/>
  <c r="AE312" i="11"/>
  <c r="AE313" i="11" s="1"/>
  <c r="AF310" i="11"/>
  <c r="AG155" i="11"/>
  <c r="AF144" i="11"/>
  <c r="AE149" i="11"/>
  <c r="AE150" i="11" s="1"/>
  <c r="AG24" i="11"/>
  <c r="AD139" i="11"/>
  <c r="AD140" i="11" s="1"/>
  <c r="AE98" i="11"/>
  <c r="AF121" i="11"/>
  <c r="AG121" i="11" s="1"/>
  <c r="AF105" i="11"/>
  <c r="AG105" i="11" s="1"/>
  <c r="AF103" i="11"/>
  <c r="AG103" i="11" s="1"/>
  <c r="AF282" i="11"/>
  <c r="AG282" i="11" s="1"/>
  <c r="AF26" i="11"/>
  <c r="AG26" i="11" s="1"/>
  <c r="AF277" i="11"/>
  <c r="AG277" i="11" s="1"/>
  <c r="AF128" i="11"/>
  <c r="AG128" i="11" s="1"/>
  <c r="AF77" i="11"/>
  <c r="AG77" i="11" s="1"/>
  <c r="AF46" i="11"/>
  <c r="AG46" i="11" s="1"/>
  <c r="AF25" i="11"/>
  <c r="AG25" i="11" s="1"/>
  <c r="AF187" i="11"/>
  <c r="AG187" i="11" s="1"/>
  <c r="AF279" i="11"/>
  <c r="AG279" i="11" s="1"/>
  <c r="AF329" i="11"/>
  <c r="AE331" i="11"/>
  <c r="AE332" i="11" s="1"/>
  <c r="AF49" i="11"/>
  <c r="AG49" i="11" s="1"/>
  <c r="AD250" i="11"/>
  <c r="AD251" i="11" s="1"/>
  <c r="AE245" i="11"/>
  <c r="AF90" i="11"/>
  <c r="AG90" i="11" s="1"/>
  <c r="AF177" i="11"/>
  <c r="AG177" i="11" s="1"/>
  <c r="AF131" i="11"/>
  <c r="AG131" i="11" s="1"/>
  <c r="AF281" i="11"/>
  <c r="AG281" i="11" s="1"/>
  <c r="AF147" i="11"/>
  <c r="AG147" i="11" s="1"/>
  <c r="AF107" i="11"/>
  <c r="AG107" i="11" s="1"/>
  <c r="AF285" i="11"/>
  <c r="AG285" i="11" s="1"/>
  <c r="AF89" i="11"/>
  <c r="AG89" i="11" s="1"/>
  <c r="AF99" i="11"/>
  <c r="AG99" i="11" s="1"/>
  <c r="AF146" i="11"/>
  <c r="AG146" i="11" s="1"/>
  <c r="AF197" i="11"/>
  <c r="AG197" i="11" s="1"/>
  <c r="AF246" i="11"/>
  <c r="AG246" i="11" s="1"/>
  <c r="AF290" i="11"/>
  <c r="AG290" i="11" s="1"/>
  <c r="AD214" i="11"/>
  <c r="AD215" i="11" s="1"/>
  <c r="AE208" i="11"/>
  <c r="AF100" i="11"/>
  <c r="AG100" i="11" s="1"/>
  <c r="AI82" i="8"/>
  <c r="AH88" i="8"/>
  <c r="AH86" i="8"/>
  <c r="AI81" i="8"/>
  <c r="AH85" i="8"/>
  <c r="AH91" i="8" s="1"/>
  <c r="AH190" i="8"/>
  <c r="AH191" i="8" s="1"/>
  <c r="AH92" i="8"/>
  <c r="AH93" i="8" s="1"/>
  <c r="AH87" i="8"/>
  <c r="AG125" i="8"/>
  <c r="AG124" i="8" s="1"/>
  <c r="AH108" i="8"/>
  <c r="AG190" i="8"/>
  <c r="AG191" i="8" s="1"/>
  <c r="AK104" i="8"/>
  <c r="AJ105" i="8"/>
  <c r="AI84" i="8"/>
  <c r="AH90" i="8"/>
  <c r="AI100" i="8"/>
  <c r="AJ96" i="8"/>
  <c r="AN150" i="8"/>
  <c r="AN7" i="8"/>
  <c r="AN6" i="8"/>
  <c r="AO1" i="8"/>
  <c r="AM83" i="8"/>
  <c r="AL89" i="8"/>
  <c r="AS120" i="8"/>
  <c r="AR121" i="8"/>
  <c r="AH177" i="11" l="1"/>
  <c r="AH228" i="11"/>
  <c r="AH105" i="11"/>
  <c r="AF312" i="11"/>
  <c r="AF313" i="11" s="1"/>
  <c r="AG310" i="11"/>
  <c r="AH291" i="11"/>
  <c r="AH116" i="11"/>
  <c r="AB159" i="11"/>
  <c r="AB160" i="11" s="1"/>
  <c r="AB334" i="11" s="1"/>
  <c r="AC154" i="11"/>
  <c r="AH102" i="11"/>
  <c r="AH47" i="11"/>
  <c r="AE221" i="11"/>
  <c r="AE222" i="11" s="1"/>
  <c r="AF219" i="11"/>
  <c r="AF298" i="11"/>
  <c r="AF299" i="11" s="1"/>
  <c r="AG276" i="11"/>
  <c r="AH145" i="11"/>
  <c r="AF87" i="11"/>
  <c r="AE93" i="11"/>
  <c r="AE94" i="11" s="1"/>
  <c r="AH34" i="11"/>
  <c r="AH246" i="11"/>
  <c r="AH89" i="11"/>
  <c r="AF245" i="11"/>
  <c r="AE250" i="11"/>
  <c r="AE251" i="11" s="1"/>
  <c r="AF331" i="11"/>
  <c r="AF332" i="11" s="1"/>
  <c r="AG329" i="11"/>
  <c r="AH26" i="11"/>
  <c r="AH121" i="11"/>
  <c r="AH130" i="11"/>
  <c r="AH110" i="11"/>
  <c r="AH44" i="11"/>
  <c r="AE60" i="11"/>
  <c r="AE61" i="11" s="1"/>
  <c r="AF57" i="11"/>
  <c r="AD70" i="11"/>
  <c r="AD82" i="11"/>
  <c r="AD83" i="11" s="1"/>
  <c r="AF262" i="11"/>
  <c r="AE264" i="11"/>
  <c r="AE265" i="11" s="1"/>
  <c r="AH129" i="11"/>
  <c r="AG8" i="11"/>
  <c r="AG6" i="11"/>
  <c r="AG12" i="11"/>
  <c r="AG11" i="11"/>
  <c r="AG7" i="11"/>
  <c r="AH1" i="11"/>
  <c r="AH290" i="11" s="1"/>
  <c r="AG37" i="11"/>
  <c r="AH37" i="11" s="1"/>
  <c r="AG16" i="11"/>
  <c r="AH16" i="11" s="1"/>
  <c r="AG137" i="11"/>
  <c r="AH137" i="11" s="1"/>
  <c r="AG120" i="11"/>
  <c r="AH120" i="11" s="1"/>
  <c r="AG80" i="11"/>
  <c r="AH80" i="11" s="1"/>
  <c r="AF52" i="11"/>
  <c r="AF53" i="11" s="1"/>
  <c r="AG23" i="11"/>
  <c r="AG88" i="11"/>
  <c r="AH88" i="11" s="1"/>
  <c r="AG38" i="11"/>
  <c r="AH38" i="11" s="1"/>
  <c r="AG91" i="11"/>
  <c r="AH91" i="11" s="1"/>
  <c r="AG173" i="11"/>
  <c r="AH173" i="11" s="1"/>
  <c r="AG320" i="11"/>
  <c r="AH320" i="11" s="1"/>
  <c r="AG36" i="11"/>
  <c r="AH36" i="11" s="1"/>
  <c r="AE240" i="11"/>
  <c r="AE241" i="11" s="1"/>
  <c r="AF237" i="11"/>
  <c r="AG211" i="11"/>
  <c r="AH211" i="11" s="1"/>
  <c r="AG136" i="11"/>
  <c r="AH136" i="11" s="1"/>
  <c r="AG288" i="11"/>
  <c r="AH288" i="11" s="1"/>
  <c r="AE180" i="11"/>
  <c r="AE181" i="11" s="1"/>
  <c r="AF172" i="11"/>
  <c r="AH107" i="11"/>
  <c r="AH49" i="11"/>
  <c r="AH128" i="11"/>
  <c r="AH124" i="11"/>
  <c r="AF318" i="11"/>
  <c r="AE323" i="11"/>
  <c r="AE324" i="11" s="1"/>
  <c r="AH289" i="11"/>
  <c r="AH114" i="11"/>
  <c r="AH39" i="11"/>
  <c r="AH99" i="11"/>
  <c r="AH147" i="11"/>
  <c r="AH277" i="11"/>
  <c r="AH24" i="11"/>
  <c r="AH321" i="11"/>
  <c r="AH188" i="11"/>
  <c r="AH123" i="11"/>
  <c r="AE203" i="11"/>
  <c r="AE204" i="11" s="1"/>
  <c r="AF196" i="11"/>
  <c r="AH319" i="11"/>
  <c r="AH134" i="11"/>
  <c r="AH74" i="11"/>
  <c r="AH118" i="11"/>
  <c r="AH174" i="11"/>
  <c r="AH33" i="11"/>
  <c r="AE190" i="11"/>
  <c r="AE191" i="11" s="1"/>
  <c r="AF186" i="11"/>
  <c r="AH106" i="11"/>
  <c r="AH280" i="11"/>
  <c r="AH67" i="11"/>
  <c r="AH32" i="11"/>
  <c r="AE214" i="11"/>
  <c r="AE215" i="11" s="1"/>
  <c r="AF208" i="11"/>
  <c r="AH197" i="11"/>
  <c r="AH285" i="11"/>
  <c r="AH131" i="11"/>
  <c r="AH279" i="11"/>
  <c r="AH77" i="11"/>
  <c r="AH282" i="11"/>
  <c r="AE139" i="11"/>
  <c r="AE140" i="11" s="1"/>
  <c r="AF98" i="11"/>
  <c r="AF149" i="11"/>
  <c r="AF150" i="11" s="1"/>
  <c r="AG144" i="11"/>
  <c r="AE167" i="11"/>
  <c r="AE168" i="11" s="1"/>
  <c r="AF164" i="11"/>
  <c r="AH287" i="11"/>
  <c r="AH132" i="11"/>
  <c r="AH35" i="11"/>
  <c r="AH156" i="11"/>
  <c r="AH200" i="11"/>
  <c r="AH119" i="11"/>
  <c r="AF65" i="11"/>
  <c r="AE69" i="11"/>
  <c r="AH27" i="11"/>
  <c r="AH286" i="11"/>
  <c r="AG41" i="11"/>
  <c r="AH41" i="11" s="1"/>
  <c r="AG296" i="11"/>
  <c r="AH296" i="11" s="1"/>
  <c r="AG303" i="11"/>
  <c r="AF305" i="11"/>
  <c r="AF306" i="11" s="1"/>
  <c r="AG210" i="11"/>
  <c r="AH210" i="11" s="1"/>
  <c r="AG135" i="11"/>
  <c r="AH135" i="11" s="1"/>
  <c r="AG283" i="11"/>
  <c r="AH283" i="11" s="1"/>
  <c r="AG66" i="11"/>
  <c r="AH66" i="11" s="1"/>
  <c r="AG126" i="11"/>
  <c r="AH126" i="11" s="1"/>
  <c r="AG178" i="11"/>
  <c r="AH178" i="11" s="1"/>
  <c r="AG176" i="11"/>
  <c r="AH176" i="11" s="1"/>
  <c r="AG238" i="11"/>
  <c r="AH238" i="11" s="1"/>
  <c r="AF269" i="11"/>
  <c r="AE271" i="11"/>
  <c r="AE272" i="11" s="1"/>
  <c r="AG79" i="11"/>
  <c r="AH79" i="11" s="1"/>
  <c r="AF256" i="11"/>
  <c r="AF257" i="11" s="1"/>
  <c r="AG254" i="11"/>
  <c r="AG133" i="11"/>
  <c r="AH133" i="11" s="1"/>
  <c r="AG230" i="11"/>
  <c r="AH230" i="11" s="1"/>
  <c r="AG125" i="11"/>
  <c r="AH125" i="11" s="1"/>
  <c r="AE18" i="11"/>
  <c r="AF15" i="11"/>
  <c r="AE232" i="11"/>
  <c r="AE233" i="11" s="1"/>
  <c r="AF227" i="11"/>
  <c r="AG247" i="11"/>
  <c r="AH247" i="11" s="1"/>
  <c r="AH209" i="11"/>
  <c r="AH48" i="11"/>
  <c r="AH28" i="11"/>
  <c r="AH115" i="11"/>
  <c r="AH294" i="11"/>
  <c r="AH293" i="11"/>
  <c r="AH122" i="11"/>
  <c r="AH76" i="11"/>
  <c r="AH284" i="11"/>
  <c r="AH29" i="11"/>
  <c r="AH113" i="11"/>
  <c r="AH50" i="11"/>
  <c r="AH109" i="11"/>
  <c r="AG175" i="11"/>
  <c r="AH175" i="11" s="1"/>
  <c r="AG111" i="11"/>
  <c r="AH111" i="11" s="1"/>
  <c r="AG30" i="11"/>
  <c r="AH30" i="11" s="1"/>
  <c r="AG42" i="11"/>
  <c r="AH42" i="11" s="1"/>
  <c r="AD19" i="11"/>
  <c r="AG157" i="11"/>
  <c r="AH157" i="11" s="1"/>
  <c r="AG75" i="11"/>
  <c r="AH75" i="11" s="1"/>
  <c r="AT120" i="8"/>
  <c r="AS121" i="8"/>
  <c r="AL104" i="8"/>
  <c r="AK105" i="8"/>
  <c r="AI85" i="8"/>
  <c r="AI91" i="8" s="1"/>
  <c r="AI190" i="8"/>
  <c r="AI191" i="8" s="1"/>
  <c r="AI92" i="8"/>
  <c r="AI93" i="8" s="1"/>
  <c r="AJ81" i="8"/>
  <c r="AI86" i="8"/>
  <c r="AI87" i="8"/>
  <c r="AN83" i="8"/>
  <c r="AM89" i="8"/>
  <c r="AJ84" i="8"/>
  <c r="AI90" i="8"/>
  <c r="AH125" i="8"/>
  <c r="AH124" i="8" s="1"/>
  <c r="AI108" i="8"/>
  <c r="AO6" i="8"/>
  <c r="AO150" i="8"/>
  <c r="AO7" i="8"/>
  <c r="AP1" i="8"/>
  <c r="AK96" i="8"/>
  <c r="AJ100" i="8"/>
  <c r="AJ82" i="8"/>
  <c r="AI88" i="8"/>
  <c r="AH254" i="11" l="1"/>
  <c r="AG256" i="11"/>
  <c r="AG257" i="11" s="1"/>
  <c r="AF69" i="11"/>
  <c r="AG65" i="11"/>
  <c r="AF221" i="11"/>
  <c r="AF222" i="11" s="1"/>
  <c r="AG219" i="11"/>
  <c r="AH303" i="11"/>
  <c r="AG305" i="11"/>
  <c r="AG306" i="11" s="1"/>
  <c r="AF323" i="11"/>
  <c r="AF324" i="11" s="1"/>
  <c r="AG318" i="11"/>
  <c r="AH127" i="11"/>
  <c r="AH201" i="11"/>
  <c r="AH78" i="11"/>
  <c r="AH45" i="11"/>
  <c r="AH101" i="11"/>
  <c r="AH46" i="11"/>
  <c r="AG245" i="11"/>
  <c r="AF250" i="11"/>
  <c r="AF251" i="11" s="1"/>
  <c r="AH100" i="11"/>
  <c r="AF93" i="11"/>
  <c r="AF94" i="11" s="1"/>
  <c r="AG87" i="11"/>
  <c r="AH248" i="11"/>
  <c r="AH165" i="11"/>
  <c r="AH108" i="11"/>
  <c r="AH112" i="11"/>
  <c r="AH25" i="11"/>
  <c r="AH155" i="11"/>
  <c r="AH144" i="11"/>
  <c r="AG149" i="11"/>
  <c r="AG150" i="11" s="1"/>
  <c r="AG15" i="11"/>
  <c r="AF18" i="11"/>
  <c r="AE82" i="11"/>
  <c r="AE83" i="11" s="1"/>
  <c r="AE70" i="11"/>
  <c r="AG164" i="11"/>
  <c r="AF167" i="11"/>
  <c r="AF168" i="11" s="1"/>
  <c r="AG98" i="11"/>
  <c r="AF139" i="11"/>
  <c r="AF140" i="11" s="1"/>
  <c r="AG208" i="11"/>
  <c r="AF214" i="11"/>
  <c r="AF215" i="11" s="1"/>
  <c r="AI280" i="11"/>
  <c r="AI277" i="11"/>
  <c r="AG172" i="11"/>
  <c r="AF180" i="11"/>
  <c r="AF181" i="11" s="1"/>
  <c r="AI120" i="11"/>
  <c r="AH8" i="11"/>
  <c r="AH6" i="11"/>
  <c r="AH12" i="11"/>
  <c r="AH11" i="11"/>
  <c r="AH7" i="11"/>
  <c r="AI1" i="11"/>
  <c r="AH40" i="11"/>
  <c r="AH295" i="11"/>
  <c r="AI295" i="11" s="1"/>
  <c r="AF60" i="11"/>
  <c r="AF61" i="11" s="1"/>
  <c r="AG57" i="11"/>
  <c r="AH278" i="11"/>
  <c r="AH117" i="11"/>
  <c r="AI117" i="11" s="1"/>
  <c r="AG331" i="11"/>
  <c r="AG332" i="11" s="1"/>
  <c r="AH329" i="11"/>
  <c r="AH281" i="11"/>
  <c r="AH58" i="11"/>
  <c r="AI58" i="11" s="1"/>
  <c r="AH199" i="11"/>
  <c r="AI199" i="11" s="1"/>
  <c r="AH212" i="11"/>
  <c r="AI212" i="11" s="1"/>
  <c r="AH43" i="11"/>
  <c r="AC159" i="11"/>
  <c r="AC160" i="11" s="1"/>
  <c r="AC334" i="11" s="1"/>
  <c r="AD154" i="11"/>
  <c r="AH31" i="11"/>
  <c r="AI31" i="11" s="1"/>
  <c r="AH310" i="11"/>
  <c r="AG312" i="11"/>
  <c r="AG313" i="11" s="1"/>
  <c r="AH90" i="11"/>
  <c r="AI90" i="11" s="1"/>
  <c r="AH103" i="11"/>
  <c r="AI103" i="11" s="1"/>
  <c r="AH198" i="11"/>
  <c r="AH229" i="11"/>
  <c r="AI229" i="11" s="1"/>
  <c r="AH104" i="11"/>
  <c r="AI104" i="11" s="1"/>
  <c r="AH187" i="11"/>
  <c r="AI187" i="11" s="1"/>
  <c r="AH146" i="11"/>
  <c r="AI113" i="11"/>
  <c r="AI115" i="11"/>
  <c r="AE19" i="11"/>
  <c r="AF271" i="11"/>
  <c r="AF272" i="11" s="1"/>
  <c r="AG269" i="11"/>
  <c r="AI41" i="11"/>
  <c r="AI131" i="11"/>
  <c r="AI174" i="11"/>
  <c r="AI147" i="11"/>
  <c r="AI128" i="11"/>
  <c r="AF240" i="11"/>
  <c r="AF241" i="11" s="1"/>
  <c r="AG237" i="11"/>
  <c r="AG52" i="11"/>
  <c r="AG53" i="11" s="1"/>
  <c r="AH23" i="11"/>
  <c r="AI121" i="11"/>
  <c r="AI89" i="11"/>
  <c r="AI145" i="11"/>
  <c r="AI175" i="11"/>
  <c r="AG227" i="11"/>
  <c r="AF232" i="11"/>
  <c r="AF233" i="11" s="1"/>
  <c r="AI238" i="11"/>
  <c r="AI286" i="11"/>
  <c r="AI119" i="11"/>
  <c r="AI282" i="11"/>
  <c r="AI285" i="11"/>
  <c r="AI32" i="11"/>
  <c r="AG186" i="11"/>
  <c r="AF190" i="11"/>
  <c r="AF191" i="11" s="1"/>
  <c r="AI118" i="11"/>
  <c r="AF203" i="11"/>
  <c r="AF204" i="11" s="1"/>
  <c r="AG196" i="11"/>
  <c r="AI321" i="11"/>
  <c r="AI99" i="11"/>
  <c r="AI49" i="11"/>
  <c r="AI288" i="11"/>
  <c r="AI91" i="11"/>
  <c r="AI16" i="11"/>
  <c r="AI129" i="11"/>
  <c r="AF264" i="11"/>
  <c r="AF265" i="11" s="1"/>
  <c r="AG262" i="11"/>
  <c r="AI44" i="11"/>
  <c r="AI130" i="11"/>
  <c r="AI26" i="11"/>
  <c r="AI246" i="11"/>
  <c r="AH276" i="11"/>
  <c r="AG298" i="11"/>
  <c r="AG299" i="11" s="1"/>
  <c r="AI102" i="11"/>
  <c r="AI116" i="11"/>
  <c r="AI291" i="11"/>
  <c r="AI105" i="11"/>
  <c r="AI228" i="11"/>
  <c r="AI177" i="11"/>
  <c r="AK100" i="8"/>
  <c r="AL96" i="8"/>
  <c r="AK84" i="8"/>
  <c r="AJ90" i="8"/>
  <c r="AP150" i="8"/>
  <c r="AQ1" i="8"/>
  <c r="AP7" i="8"/>
  <c r="AP6" i="8"/>
  <c r="AJ108" i="8"/>
  <c r="AI125" i="8"/>
  <c r="AI124" i="8" s="1"/>
  <c r="AJ190" i="8"/>
  <c r="AJ191" i="8" s="1"/>
  <c r="AJ92" i="8"/>
  <c r="AJ93" i="8" s="1"/>
  <c r="AJ85" i="8"/>
  <c r="AJ91" i="8" s="1"/>
  <c r="AJ86" i="8"/>
  <c r="AK81" i="8"/>
  <c r="AJ87" i="8"/>
  <c r="AK82" i="8"/>
  <c r="AJ88" i="8"/>
  <c r="AO83" i="8"/>
  <c r="AN89" i="8"/>
  <c r="AL105" i="8"/>
  <c r="AM104" i="8"/>
  <c r="AU120" i="8"/>
  <c r="AT121" i="8"/>
  <c r="AG240" i="11" l="1"/>
  <c r="AG241" i="11" s="1"/>
  <c r="AH237" i="11"/>
  <c r="AH298" i="11"/>
  <c r="AH299" i="11" s="1"/>
  <c r="AI276" i="11"/>
  <c r="AJ286" i="11"/>
  <c r="AH52" i="11"/>
  <c r="AH53" i="11" s="1"/>
  <c r="AI23" i="11"/>
  <c r="AJ128" i="11"/>
  <c r="AJ31" i="11"/>
  <c r="AI329" i="11"/>
  <c r="AH331" i="11"/>
  <c r="AH332" i="11" s="1"/>
  <c r="AH57" i="11"/>
  <c r="AG60" i="11"/>
  <c r="AG61" i="11" s="1"/>
  <c r="AI12" i="11"/>
  <c r="AI11" i="11"/>
  <c r="AI7" i="11"/>
  <c r="AJ1" i="11"/>
  <c r="AJ26" i="11" s="1"/>
  <c r="AI8" i="11"/>
  <c r="AI6" i="11"/>
  <c r="AI320" i="11"/>
  <c r="AJ320" i="11" s="1"/>
  <c r="AI124" i="11"/>
  <c r="AJ124" i="11" s="1"/>
  <c r="AI134" i="11"/>
  <c r="AJ134" i="11" s="1"/>
  <c r="AG214" i="11"/>
  <c r="AG215" i="11" s="1"/>
  <c r="AH208" i="11"/>
  <c r="AI133" i="11"/>
  <c r="AJ133" i="11" s="1"/>
  <c r="AI294" i="11"/>
  <c r="AJ294" i="11" s="1"/>
  <c r="AI157" i="11"/>
  <c r="AJ157" i="11" s="1"/>
  <c r="AI125" i="11"/>
  <c r="AJ125" i="11" s="1"/>
  <c r="AI110" i="11"/>
  <c r="AJ110" i="11" s="1"/>
  <c r="AI188" i="11"/>
  <c r="AJ188" i="11" s="1"/>
  <c r="AI111" i="11"/>
  <c r="AJ111" i="11" s="1"/>
  <c r="AI108" i="11"/>
  <c r="AJ108" i="11" s="1"/>
  <c r="AI46" i="11"/>
  <c r="AJ46" i="11" s="1"/>
  <c r="AI201" i="11"/>
  <c r="AJ201" i="11" s="1"/>
  <c r="AI38" i="11"/>
  <c r="AJ38" i="11" s="1"/>
  <c r="AG323" i="11"/>
  <c r="AG324" i="11" s="1"/>
  <c r="AH318" i="11"/>
  <c r="AI74" i="11"/>
  <c r="AJ74" i="11" s="1"/>
  <c r="AI287" i="11"/>
  <c r="AJ287" i="11" s="1"/>
  <c r="AH305" i="11"/>
  <c r="AH306" i="11" s="1"/>
  <c r="AI303" i="11"/>
  <c r="AI230" i="11"/>
  <c r="AJ230" i="11" s="1"/>
  <c r="AI109" i="11"/>
  <c r="AJ109" i="11" s="1"/>
  <c r="AI28" i="11"/>
  <c r="AJ28" i="11" s="1"/>
  <c r="AI35" i="11"/>
  <c r="AJ35" i="11" s="1"/>
  <c r="AJ102" i="11"/>
  <c r="AJ91" i="11"/>
  <c r="AJ321" i="11"/>
  <c r="AJ113" i="11"/>
  <c r="AJ177" i="11"/>
  <c r="AJ116" i="11"/>
  <c r="AJ246" i="11"/>
  <c r="AG264" i="11"/>
  <c r="AG265" i="11" s="1"/>
  <c r="AH262" i="11"/>
  <c r="AJ16" i="11"/>
  <c r="AJ99" i="11"/>
  <c r="AJ118" i="11"/>
  <c r="AJ285" i="11"/>
  <c r="AJ238" i="11"/>
  <c r="AJ145" i="11"/>
  <c r="AJ147" i="11"/>
  <c r="AG271" i="11"/>
  <c r="AG272" i="11" s="1"/>
  <c r="AH269" i="11"/>
  <c r="AJ115" i="11"/>
  <c r="AJ104" i="11"/>
  <c r="AJ90" i="11"/>
  <c r="AD159" i="11"/>
  <c r="AD160" i="11" s="1"/>
  <c r="AE154" i="11"/>
  <c r="AD334" i="11"/>
  <c r="AJ199" i="11"/>
  <c r="AI211" i="11"/>
  <c r="AJ211" i="11" s="1"/>
  <c r="AI114" i="11"/>
  <c r="AJ114" i="11" s="1"/>
  <c r="AI33" i="11"/>
  <c r="AJ33" i="11" s="1"/>
  <c r="AI279" i="11"/>
  <c r="AJ279" i="11" s="1"/>
  <c r="AH164" i="11"/>
  <c r="AG167" i="11"/>
  <c r="AG168" i="11" s="1"/>
  <c r="AI296" i="11"/>
  <c r="AJ296" i="11" s="1"/>
  <c r="AF19" i="11"/>
  <c r="AI76" i="11"/>
  <c r="AJ76" i="11" s="1"/>
  <c r="AI29" i="11"/>
  <c r="AJ29" i="11" s="1"/>
  <c r="AI137" i="11"/>
  <c r="AJ137" i="11" s="1"/>
  <c r="AI106" i="11"/>
  <c r="AJ106" i="11" s="1"/>
  <c r="AI155" i="11"/>
  <c r="AJ155" i="11" s="1"/>
  <c r="AI165" i="11"/>
  <c r="AJ165" i="11" s="1"/>
  <c r="AI100" i="11"/>
  <c r="AJ100" i="11" s="1"/>
  <c r="AI101" i="11"/>
  <c r="AJ101" i="11" s="1"/>
  <c r="AI127" i="11"/>
  <c r="AJ127" i="11" s="1"/>
  <c r="AI36" i="11"/>
  <c r="AJ36" i="11" s="1"/>
  <c r="AI67" i="11"/>
  <c r="AJ67" i="11" s="1"/>
  <c r="AI200" i="11"/>
  <c r="AJ200" i="11" s="1"/>
  <c r="AI283" i="11"/>
  <c r="AJ283" i="11" s="1"/>
  <c r="AI48" i="11"/>
  <c r="AJ48" i="11" s="1"/>
  <c r="AI42" i="11"/>
  <c r="AJ42" i="11" s="1"/>
  <c r="AG221" i="11"/>
  <c r="AG222" i="11" s="1"/>
  <c r="AH219" i="11"/>
  <c r="AG69" i="11"/>
  <c r="AH65" i="11"/>
  <c r="AH256" i="11"/>
  <c r="AH257" i="11" s="1"/>
  <c r="AI254" i="11"/>
  <c r="AJ58" i="11"/>
  <c r="AJ117" i="11"/>
  <c r="AJ295" i="11"/>
  <c r="AJ120" i="11"/>
  <c r="AJ277" i="11"/>
  <c r="AJ280" i="11"/>
  <c r="AI156" i="11"/>
  <c r="AJ156" i="11" s="1"/>
  <c r="AI135" i="11"/>
  <c r="AJ135" i="11" s="1"/>
  <c r="AG18" i="11"/>
  <c r="AH15" i="11"/>
  <c r="AI50" i="11"/>
  <c r="AJ50" i="11" s="1"/>
  <c r="AI144" i="11"/>
  <c r="AH149" i="11"/>
  <c r="AH150" i="11" s="1"/>
  <c r="AI47" i="11"/>
  <c r="AJ47" i="11" s="1"/>
  <c r="AI173" i="11"/>
  <c r="AJ173" i="11" s="1"/>
  <c r="AI126" i="11"/>
  <c r="AJ126" i="11" s="1"/>
  <c r="AI25" i="11"/>
  <c r="AJ25" i="11" s="1"/>
  <c r="AI248" i="11"/>
  <c r="AJ248" i="11" s="1"/>
  <c r="AI45" i="11"/>
  <c r="AJ45" i="11" s="1"/>
  <c r="AI37" i="11"/>
  <c r="AJ37" i="11" s="1"/>
  <c r="AI136" i="11"/>
  <c r="AJ136" i="11" s="1"/>
  <c r="AI39" i="11"/>
  <c r="AJ39" i="11" s="1"/>
  <c r="AI197" i="11"/>
  <c r="AJ197" i="11" s="1"/>
  <c r="AI27" i="11"/>
  <c r="AJ27" i="11" s="1"/>
  <c r="AI176" i="11"/>
  <c r="AJ176" i="11" s="1"/>
  <c r="AI293" i="11"/>
  <c r="AJ293" i="11" s="1"/>
  <c r="AI75" i="11"/>
  <c r="AJ75" i="11" s="1"/>
  <c r="AF82" i="11"/>
  <c r="AF83" i="11" s="1"/>
  <c r="AF70" i="11"/>
  <c r="AI247" i="11"/>
  <c r="AJ247" i="11" s="1"/>
  <c r="AJ89" i="11"/>
  <c r="AJ174" i="11"/>
  <c r="AJ229" i="11"/>
  <c r="AJ105" i="11"/>
  <c r="AJ130" i="11"/>
  <c r="AJ129" i="11"/>
  <c r="AJ288" i="11"/>
  <c r="AG203" i="11"/>
  <c r="AG204" i="11" s="1"/>
  <c r="AH196" i="11"/>
  <c r="AH186" i="11"/>
  <c r="AG190" i="11"/>
  <c r="AG191" i="11" s="1"/>
  <c r="AJ119" i="11"/>
  <c r="AG232" i="11"/>
  <c r="AG233" i="11" s="1"/>
  <c r="AH227" i="11"/>
  <c r="AJ121" i="11"/>
  <c r="AJ131" i="11"/>
  <c r="AI146" i="11"/>
  <c r="AJ146" i="11" s="1"/>
  <c r="AI198" i="11"/>
  <c r="AJ198" i="11" s="1"/>
  <c r="AH312" i="11"/>
  <c r="AH313" i="11" s="1"/>
  <c r="AI310" i="11"/>
  <c r="AI43" i="11"/>
  <c r="AJ43" i="11" s="1"/>
  <c r="AI281" i="11"/>
  <c r="AJ281" i="11" s="1"/>
  <c r="AI278" i="11"/>
  <c r="AJ278" i="11" s="1"/>
  <c r="AI40" i="11"/>
  <c r="AJ40" i="11" s="1"/>
  <c r="AI88" i="11"/>
  <c r="AJ88" i="11" s="1"/>
  <c r="AG180" i="11"/>
  <c r="AG181" i="11" s="1"/>
  <c r="AH172" i="11"/>
  <c r="AI123" i="11"/>
  <c r="AJ123" i="11" s="1"/>
  <c r="AG139" i="11"/>
  <c r="AG140" i="11" s="1"/>
  <c r="AH98" i="11"/>
  <c r="AI178" i="11"/>
  <c r="AJ178" i="11" s="1"/>
  <c r="AI209" i="11"/>
  <c r="AJ209" i="11" s="1"/>
  <c r="AI30" i="11"/>
  <c r="AJ30" i="11" s="1"/>
  <c r="AI66" i="11"/>
  <c r="AJ66" i="11" s="1"/>
  <c r="AI34" i="11"/>
  <c r="AJ34" i="11" s="1"/>
  <c r="AI289" i="11"/>
  <c r="AJ289" i="11" s="1"/>
  <c r="AI122" i="11"/>
  <c r="AJ122" i="11" s="1"/>
  <c r="AI112" i="11"/>
  <c r="AJ112" i="11" s="1"/>
  <c r="AG93" i="11"/>
  <c r="AG94" i="11" s="1"/>
  <c r="AH87" i="11"/>
  <c r="AG250" i="11"/>
  <c r="AG251" i="11" s="1"/>
  <c r="AH245" i="11"/>
  <c r="AI78" i="11"/>
  <c r="AJ78" i="11" s="1"/>
  <c r="AI80" i="11"/>
  <c r="AJ80" i="11" s="1"/>
  <c r="AI107" i="11"/>
  <c r="AJ107" i="11" s="1"/>
  <c r="AI24" i="11"/>
  <c r="AJ24" i="11" s="1"/>
  <c r="AI77" i="11"/>
  <c r="AJ77" i="11" s="1"/>
  <c r="AI79" i="11"/>
  <c r="AJ79" i="11" s="1"/>
  <c r="AI284" i="11"/>
  <c r="AJ284" i="11" s="1"/>
  <c r="AI132" i="11"/>
  <c r="AJ132" i="11" s="1"/>
  <c r="AI319" i="11"/>
  <c r="AJ319" i="11" s="1"/>
  <c r="AI210" i="11"/>
  <c r="AJ210" i="11" s="1"/>
  <c r="AI290" i="11"/>
  <c r="AJ290" i="11" s="1"/>
  <c r="AP83" i="8"/>
  <c r="AO89" i="8"/>
  <c r="AV120" i="8"/>
  <c r="AU121" i="8"/>
  <c r="AK92" i="8"/>
  <c r="AK93" i="8" s="1"/>
  <c r="AK86" i="8"/>
  <c r="AL81" i="8"/>
  <c r="AK85" i="8"/>
  <c r="AK91" i="8" s="1"/>
  <c r="AK87" i="8"/>
  <c r="AL84" i="8"/>
  <c r="AK90" i="8"/>
  <c r="AR1" i="8"/>
  <c r="AQ150" i="8"/>
  <c r="AQ7" i="8"/>
  <c r="AQ6" i="8"/>
  <c r="AL100" i="8"/>
  <c r="AM96" i="8"/>
  <c r="AN104" i="8"/>
  <c r="AM105" i="8"/>
  <c r="AL82" i="8"/>
  <c r="AK88" i="8"/>
  <c r="AJ125" i="8"/>
  <c r="AJ124" i="8" s="1"/>
  <c r="AK108" i="8"/>
  <c r="AJ144" i="11" l="1"/>
  <c r="AI149" i="11"/>
  <c r="AI150" i="11" s="1"/>
  <c r="AH93" i="11"/>
  <c r="AH94" i="11" s="1"/>
  <c r="AI87" i="11"/>
  <c r="AK123" i="11"/>
  <c r="AI312" i="11"/>
  <c r="AI313" i="11" s="1"/>
  <c r="AJ310" i="11"/>
  <c r="AK131" i="11"/>
  <c r="AK293" i="11"/>
  <c r="AH18" i="11"/>
  <c r="AI15" i="11"/>
  <c r="AK200" i="11"/>
  <c r="AH167" i="11"/>
  <c r="AH168" i="11" s="1"/>
  <c r="AI164" i="11"/>
  <c r="AH271" i="11"/>
  <c r="AH272" i="11" s="1"/>
  <c r="AI269" i="11"/>
  <c r="AK238" i="11"/>
  <c r="AK109" i="11"/>
  <c r="AK157" i="11"/>
  <c r="AJ103" i="11"/>
  <c r="AI52" i="11"/>
  <c r="AI53" i="11" s="1"/>
  <c r="AJ23" i="11"/>
  <c r="AJ32" i="11"/>
  <c r="AJ282" i="11"/>
  <c r="AI245" i="11"/>
  <c r="AH250" i="11"/>
  <c r="AH251" i="11" s="1"/>
  <c r="AH232" i="11"/>
  <c r="AH233" i="11" s="1"/>
  <c r="AI227" i="11"/>
  <c r="AI186" i="11"/>
  <c r="AH190" i="11"/>
  <c r="AH191" i="11" s="1"/>
  <c r="AK37" i="11"/>
  <c r="AG70" i="11"/>
  <c r="AG82" i="11"/>
  <c r="AG83" i="11" s="1"/>
  <c r="AI196" i="11"/>
  <c r="AH203" i="11"/>
  <c r="AH204" i="11" s="1"/>
  <c r="AK77" i="11"/>
  <c r="AH180" i="11"/>
  <c r="AH181" i="11" s="1"/>
  <c r="AI172" i="11"/>
  <c r="AK288" i="11"/>
  <c r="AK25" i="11"/>
  <c r="AG19" i="11"/>
  <c r="AK117" i="11"/>
  <c r="AI65" i="11"/>
  <c r="AH69" i="11"/>
  <c r="AK67" i="11"/>
  <c r="AK137" i="11"/>
  <c r="AK199" i="11"/>
  <c r="AK285" i="11"/>
  <c r="AH264" i="11"/>
  <c r="AH265" i="11" s="1"/>
  <c r="AI262" i="11"/>
  <c r="AK102" i="11"/>
  <c r="AK74" i="11"/>
  <c r="AK188" i="11"/>
  <c r="AK294" i="11"/>
  <c r="AK134" i="11"/>
  <c r="AI331" i="11"/>
  <c r="AI332" i="11" s="1"/>
  <c r="AJ329" i="11"/>
  <c r="AJ187" i="11"/>
  <c r="AK187" i="11" s="1"/>
  <c r="AJ49" i="11"/>
  <c r="AK49" i="11" s="1"/>
  <c r="AJ291" i="11"/>
  <c r="AK104" i="11"/>
  <c r="AK147" i="11"/>
  <c r="AK118" i="11"/>
  <c r="AK35" i="11"/>
  <c r="AJ303" i="11"/>
  <c r="AI305" i="11"/>
  <c r="AI306" i="11" s="1"/>
  <c r="AH323" i="11"/>
  <c r="AH324" i="11" s="1"/>
  <c r="AI318" i="11"/>
  <c r="AK46" i="11"/>
  <c r="AK110" i="11"/>
  <c r="AK124" i="11"/>
  <c r="AJ11" i="11"/>
  <c r="AJ7" i="11"/>
  <c r="AK1" i="11"/>
  <c r="AK24" i="11" s="1"/>
  <c r="AJ8" i="11"/>
  <c r="AJ6" i="11"/>
  <c r="AJ12" i="11"/>
  <c r="AJ212" i="11"/>
  <c r="AK212" i="11" s="1"/>
  <c r="AJ41" i="11"/>
  <c r="AK41" i="11" s="1"/>
  <c r="AJ175" i="11"/>
  <c r="AK175" i="11" s="1"/>
  <c r="AJ44" i="11"/>
  <c r="AK44" i="11" s="1"/>
  <c r="AI237" i="11"/>
  <c r="AH240" i="11"/>
  <c r="AH241" i="11" s="1"/>
  <c r="AJ228" i="11"/>
  <c r="AK228" i="11" s="1"/>
  <c r="AK112" i="11"/>
  <c r="AH139" i="11"/>
  <c r="AH140" i="11" s="1"/>
  <c r="AI98" i="11"/>
  <c r="AK281" i="11"/>
  <c r="AK27" i="11"/>
  <c r="AK33" i="11"/>
  <c r="AK30" i="11"/>
  <c r="AK130" i="11"/>
  <c r="AK197" i="11"/>
  <c r="AK50" i="11"/>
  <c r="AK156" i="11"/>
  <c r="AI256" i="11"/>
  <c r="AI257" i="11" s="1"/>
  <c r="AJ254" i="11"/>
  <c r="AI219" i="11"/>
  <c r="AH221" i="11"/>
  <c r="AH222" i="11" s="1"/>
  <c r="AK283" i="11"/>
  <c r="AK127" i="11"/>
  <c r="AK155" i="11"/>
  <c r="AK76" i="11"/>
  <c r="AK114" i="11"/>
  <c r="AF154" i="11"/>
  <c r="AE159" i="11"/>
  <c r="AE160" i="11" s="1"/>
  <c r="AE334" i="11" s="1"/>
  <c r="AK115" i="11"/>
  <c r="AK145" i="11"/>
  <c r="AK99" i="11"/>
  <c r="AK246" i="11"/>
  <c r="AK321" i="11"/>
  <c r="AK28" i="11"/>
  <c r="AK108" i="11"/>
  <c r="AK125" i="11"/>
  <c r="AH214" i="11"/>
  <c r="AH215" i="11" s="1"/>
  <c r="AI208" i="11"/>
  <c r="AK320" i="11"/>
  <c r="AI57" i="11"/>
  <c r="AH60" i="11"/>
  <c r="AH61" i="11" s="1"/>
  <c r="AK31" i="11"/>
  <c r="AK128" i="11"/>
  <c r="AK286" i="11"/>
  <c r="AI298" i="11"/>
  <c r="AI299" i="11" s="1"/>
  <c r="AJ276" i="11"/>
  <c r="AL86" i="8"/>
  <c r="AM81" i="8"/>
  <c r="AL87" i="8"/>
  <c r="AL85" i="8"/>
  <c r="AL91" i="8" s="1"/>
  <c r="AL92" i="8"/>
  <c r="AL93" i="8" s="1"/>
  <c r="AM84" i="8"/>
  <c r="AL90" i="8"/>
  <c r="AW120" i="8"/>
  <c r="AV121" i="8"/>
  <c r="AL108" i="8"/>
  <c r="AK125" i="8"/>
  <c r="AK124" i="8" s="1"/>
  <c r="AO104" i="8"/>
  <c r="AN105" i="8"/>
  <c r="AM100" i="8"/>
  <c r="AN96" i="8"/>
  <c r="AM82" i="8"/>
  <c r="AL88" i="8"/>
  <c r="AR150" i="8"/>
  <c r="AR7" i="8"/>
  <c r="AR6" i="8"/>
  <c r="AS1" i="8"/>
  <c r="AK190" i="8"/>
  <c r="AK191" i="8" s="1"/>
  <c r="AQ83" i="8"/>
  <c r="AP89" i="8"/>
  <c r="AI60" i="11" l="1"/>
  <c r="AI61" i="11" s="1"/>
  <c r="AJ57" i="11"/>
  <c r="AJ298" i="11"/>
  <c r="AJ299" i="11" s="1"/>
  <c r="AK276" i="11"/>
  <c r="AI214" i="11"/>
  <c r="AI215" i="11" s="1"/>
  <c r="AJ208" i="11"/>
  <c r="AJ305" i="11"/>
  <c r="AJ306" i="11" s="1"/>
  <c r="AK303" i="11"/>
  <c r="AK230" i="11"/>
  <c r="AK279" i="11"/>
  <c r="AK42" i="11"/>
  <c r="AK277" i="11"/>
  <c r="AK136" i="11"/>
  <c r="AK121" i="11"/>
  <c r="AK178" i="11"/>
  <c r="AK319" i="11"/>
  <c r="AI203" i="11"/>
  <c r="AI204" i="11" s="1"/>
  <c r="AJ196" i="11"/>
  <c r="AK174" i="11"/>
  <c r="AI232" i="11"/>
  <c r="AI233" i="11" s="1"/>
  <c r="AJ227" i="11"/>
  <c r="AK132" i="11"/>
  <c r="AK111" i="11"/>
  <c r="AK91" i="11"/>
  <c r="AJ269" i="11"/>
  <c r="AI271" i="11"/>
  <c r="AI272" i="11" s="1"/>
  <c r="AK295" i="11"/>
  <c r="AK47" i="11"/>
  <c r="AK247" i="11"/>
  <c r="AJ312" i="11"/>
  <c r="AJ313" i="11" s="1"/>
  <c r="AK310" i="11"/>
  <c r="AK209" i="11"/>
  <c r="AK80" i="11"/>
  <c r="AK75" i="11"/>
  <c r="AK107" i="11"/>
  <c r="AK29" i="11"/>
  <c r="AK66" i="11"/>
  <c r="AF159" i="11"/>
  <c r="AF160" i="11" s="1"/>
  <c r="AF334" i="11" s="1"/>
  <c r="AG154" i="11"/>
  <c r="AL321" i="11"/>
  <c r="AL30" i="11"/>
  <c r="AI139" i="11"/>
  <c r="AI140" i="11" s="1"/>
  <c r="AJ98" i="11"/>
  <c r="AL124" i="11"/>
  <c r="AI323" i="11"/>
  <c r="AI324" i="11" s="1"/>
  <c r="AJ318" i="11"/>
  <c r="AL104" i="11"/>
  <c r="AJ331" i="11"/>
  <c r="AJ332" i="11" s="1"/>
  <c r="AK329" i="11"/>
  <c r="AL102" i="11"/>
  <c r="AH70" i="11"/>
  <c r="AH82" i="11"/>
  <c r="AH83" i="11" s="1"/>
  <c r="AK176" i="11"/>
  <c r="AK278" i="11"/>
  <c r="AK34" i="11"/>
  <c r="AL34" i="11" s="1"/>
  <c r="AK45" i="11"/>
  <c r="AK43" i="11"/>
  <c r="AK120" i="11"/>
  <c r="AK129" i="11"/>
  <c r="AL129" i="11" s="1"/>
  <c r="AK282" i="11"/>
  <c r="AK103" i="11"/>
  <c r="AK38" i="11"/>
  <c r="AK116" i="11"/>
  <c r="AL116" i="11" s="1"/>
  <c r="AK106" i="11"/>
  <c r="AK280" i="11"/>
  <c r="AK248" i="11"/>
  <c r="AK105" i="11"/>
  <c r="AL105" i="11" s="1"/>
  <c r="AK289" i="11"/>
  <c r="AK79" i="11"/>
  <c r="AK146" i="11"/>
  <c r="AK284" i="11"/>
  <c r="AL284" i="11" s="1"/>
  <c r="AK36" i="11"/>
  <c r="AJ149" i="11"/>
  <c r="AJ150" i="11" s="1"/>
  <c r="AK144" i="11"/>
  <c r="AL155" i="11"/>
  <c r="AI221" i="11"/>
  <c r="AI222" i="11" s="1"/>
  <c r="AJ219" i="11"/>
  <c r="AL33" i="11"/>
  <c r="AI240" i="11"/>
  <c r="AI241" i="11" s="1"/>
  <c r="AJ237" i="11"/>
  <c r="AK8" i="11"/>
  <c r="AK6" i="11"/>
  <c r="AK12" i="11"/>
  <c r="AK11" i="11"/>
  <c r="AK7" i="11"/>
  <c r="AL1" i="11"/>
  <c r="AL118" i="11" s="1"/>
  <c r="AK133" i="11"/>
  <c r="AK113" i="11"/>
  <c r="AK291" i="11"/>
  <c r="AL291" i="11" s="1"/>
  <c r="AK201" i="11"/>
  <c r="AL201" i="11" s="1"/>
  <c r="AK177" i="11"/>
  <c r="AK90" i="11"/>
  <c r="AK100" i="11"/>
  <c r="AL100" i="11" s="1"/>
  <c r="AJ65" i="11"/>
  <c r="AI69" i="11"/>
  <c r="AK229" i="11"/>
  <c r="AI180" i="11"/>
  <c r="AI181" i="11" s="1"/>
  <c r="AJ172" i="11"/>
  <c r="AK78" i="11"/>
  <c r="AK89" i="11"/>
  <c r="AK165" i="11"/>
  <c r="AL165" i="11" s="1"/>
  <c r="AK135" i="11"/>
  <c r="AL135" i="11" s="1"/>
  <c r="AK32" i="11"/>
  <c r="AK287" i="11"/>
  <c r="AK16" i="11"/>
  <c r="AL16" i="11" s="1"/>
  <c r="AK211" i="11"/>
  <c r="AL211" i="11" s="1"/>
  <c r="AK101" i="11"/>
  <c r="AI18" i="11"/>
  <c r="AJ15" i="11"/>
  <c r="AK39" i="11"/>
  <c r="AL39" i="11" s="1"/>
  <c r="AK119" i="11"/>
  <c r="AK40" i="11"/>
  <c r="AJ87" i="11"/>
  <c r="AI93" i="11"/>
  <c r="AI94" i="11" s="1"/>
  <c r="AK210" i="11"/>
  <c r="AK88" i="11"/>
  <c r="AK290" i="11"/>
  <c r="AL290" i="11" s="1"/>
  <c r="AK48" i="11"/>
  <c r="AL48" i="11" s="1"/>
  <c r="AK126" i="11"/>
  <c r="AK26" i="11"/>
  <c r="AL286" i="11"/>
  <c r="AL125" i="11"/>
  <c r="AJ256" i="11"/>
  <c r="AJ257" i="11" s="1"/>
  <c r="AK254" i="11"/>
  <c r="AL44" i="11"/>
  <c r="AL49" i="11"/>
  <c r="AL74" i="11"/>
  <c r="AJ262" i="11"/>
  <c r="AI264" i="11"/>
  <c r="AI265" i="11" s="1"/>
  <c r="AL67" i="11"/>
  <c r="AL117" i="11"/>
  <c r="AL25" i="11"/>
  <c r="AL77" i="11"/>
  <c r="AL37" i="11"/>
  <c r="AI190" i="11"/>
  <c r="AI191" i="11" s="1"/>
  <c r="AJ186" i="11"/>
  <c r="AJ245" i="11"/>
  <c r="AI250" i="11"/>
  <c r="AI251" i="11" s="1"/>
  <c r="AJ52" i="11"/>
  <c r="AJ53" i="11" s="1"/>
  <c r="AK23" i="11"/>
  <c r="AL157" i="11"/>
  <c r="AL109" i="11"/>
  <c r="AL238" i="11"/>
  <c r="AI167" i="11"/>
  <c r="AI168" i="11" s="1"/>
  <c r="AJ164" i="11"/>
  <c r="AL200" i="11"/>
  <c r="AH19" i="11"/>
  <c r="AL293" i="11"/>
  <c r="AL131" i="11"/>
  <c r="AL123" i="11"/>
  <c r="AK173" i="11"/>
  <c r="AL173" i="11" s="1"/>
  <c r="AK122" i="11"/>
  <c r="AL122" i="11" s="1"/>
  <c r="AK296" i="11"/>
  <c r="AL296" i="11" s="1"/>
  <c r="AK58" i="11"/>
  <c r="AL58" i="11" s="1"/>
  <c r="AK198" i="11"/>
  <c r="AL198" i="11" s="1"/>
  <c r="AR83" i="8"/>
  <c r="AQ89" i="8"/>
  <c r="AN100" i="8"/>
  <c r="AO96" i="8"/>
  <c r="AL125" i="8"/>
  <c r="AL124" i="8" s="1"/>
  <c r="AM108" i="8"/>
  <c r="AN84" i="8"/>
  <c r="AM90" i="8"/>
  <c r="AM85" i="8"/>
  <c r="AM91" i="8" s="1"/>
  <c r="AM190" i="8"/>
  <c r="AM191" i="8" s="1"/>
  <c r="AM92" i="8"/>
  <c r="AM93" i="8" s="1"/>
  <c r="AM86" i="8"/>
  <c r="AN81" i="8"/>
  <c r="AM87" i="8"/>
  <c r="AS150" i="8"/>
  <c r="AS6" i="8"/>
  <c r="AT1" i="8"/>
  <c r="AS7" i="8"/>
  <c r="AN82" i="8"/>
  <c r="AM88" i="8"/>
  <c r="AP104" i="8"/>
  <c r="AO105" i="8"/>
  <c r="AX120" i="8"/>
  <c r="AW121" i="8"/>
  <c r="AL190" i="8"/>
  <c r="AL191" i="8" s="1"/>
  <c r="AK245" i="11" l="1"/>
  <c r="AJ250" i="11"/>
  <c r="AJ251" i="11" s="1"/>
  <c r="AK52" i="11"/>
  <c r="AK53" i="11" s="1"/>
  <c r="AL23" i="11"/>
  <c r="AK186" i="11"/>
  <c r="AJ190" i="11"/>
  <c r="AJ191" i="11" s="1"/>
  <c r="AL288" i="11"/>
  <c r="AM288" i="11" s="1"/>
  <c r="AL110" i="11"/>
  <c r="AL99" i="11"/>
  <c r="AL26" i="11"/>
  <c r="AL88" i="11"/>
  <c r="AM88" i="11" s="1"/>
  <c r="AL40" i="11"/>
  <c r="AI19" i="11"/>
  <c r="AL287" i="11"/>
  <c r="AM287" i="11" s="1"/>
  <c r="AL89" i="11"/>
  <c r="AM89" i="11" s="1"/>
  <c r="AL229" i="11"/>
  <c r="AL90" i="11"/>
  <c r="AL113" i="11"/>
  <c r="AM113" i="11" s="1"/>
  <c r="AL212" i="11"/>
  <c r="AL50" i="11"/>
  <c r="AL144" i="11"/>
  <c r="AK149" i="11"/>
  <c r="AK150" i="11" s="1"/>
  <c r="AL146" i="11"/>
  <c r="AL248" i="11"/>
  <c r="AL38" i="11"/>
  <c r="AM38" i="11" s="1"/>
  <c r="AL120" i="11"/>
  <c r="AM120" i="11" s="1"/>
  <c r="AL278" i="11"/>
  <c r="AL188" i="11"/>
  <c r="AL35" i="11"/>
  <c r="AM35" i="11" s="1"/>
  <c r="AL41" i="11"/>
  <c r="AM41" i="11" s="1"/>
  <c r="AL156" i="11"/>
  <c r="AL112" i="11"/>
  <c r="AL128" i="11"/>
  <c r="AM128" i="11" s="1"/>
  <c r="AL107" i="11"/>
  <c r="AM107" i="11" s="1"/>
  <c r="AL310" i="11"/>
  <c r="AK312" i="11"/>
  <c r="AK313" i="11" s="1"/>
  <c r="AL295" i="11"/>
  <c r="AM295" i="11" s="1"/>
  <c r="AL111" i="11"/>
  <c r="AM111" i="11" s="1"/>
  <c r="AL174" i="11"/>
  <c r="AL178" i="11"/>
  <c r="AL42" i="11"/>
  <c r="AM42" i="11" s="1"/>
  <c r="AL187" i="11"/>
  <c r="AM187" i="11" s="1"/>
  <c r="AL46" i="11"/>
  <c r="AL281" i="11"/>
  <c r="AL145" i="11"/>
  <c r="AM145" i="11" s="1"/>
  <c r="AL31" i="11"/>
  <c r="AM31" i="11" s="1"/>
  <c r="AL134" i="11"/>
  <c r="AL108" i="11"/>
  <c r="AM122" i="11"/>
  <c r="AM157" i="11"/>
  <c r="AJ93" i="11"/>
  <c r="AJ94" i="11" s="1"/>
  <c r="AK87" i="11"/>
  <c r="AM33" i="11"/>
  <c r="AM155" i="11"/>
  <c r="AM58" i="11"/>
  <c r="AM123" i="11"/>
  <c r="AJ264" i="11"/>
  <c r="AJ265" i="11" s="1"/>
  <c r="AK262" i="11"/>
  <c r="AL320" i="11"/>
  <c r="AL126" i="11"/>
  <c r="AM126" i="11" s="1"/>
  <c r="AL210" i="11"/>
  <c r="AM210" i="11" s="1"/>
  <c r="AL119" i="11"/>
  <c r="AL101" i="11"/>
  <c r="AL32" i="11"/>
  <c r="AM32" i="11" s="1"/>
  <c r="AL78" i="11"/>
  <c r="AM78" i="11" s="1"/>
  <c r="AI82" i="11"/>
  <c r="AI83" i="11" s="1"/>
  <c r="AI70" i="11"/>
  <c r="AL177" i="11"/>
  <c r="AM177" i="11" s="1"/>
  <c r="AL133" i="11"/>
  <c r="AM133" i="11" s="1"/>
  <c r="AJ240" i="11"/>
  <c r="AJ241" i="11" s="1"/>
  <c r="AK237" i="11"/>
  <c r="AJ221" i="11"/>
  <c r="AJ222" i="11" s="1"/>
  <c r="AK219" i="11"/>
  <c r="AL79" i="11"/>
  <c r="AL280" i="11"/>
  <c r="AL103" i="11"/>
  <c r="AM103" i="11" s="1"/>
  <c r="AL43" i="11"/>
  <c r="AM43" i="11" s="1"/>
  <c r="AL176" i="11"/>
  <c r="AL137" i="11"/>
  <c r="AK331" i="11"/>
  <c r="AK332" i="11" s="1"/>
  <c r="AL329" i="11"/>
  <c r="AJ323" i="11"/>
  <c r="AJ324" i="11" s="1"/>
  <c r="AK318" i="11"/>
  <c r="AJ139" i="11"/>
  <c r="AJ140" i="11" s="1"/>
  <c r="AK98" i="11"/>
  <c r="AL76" i="11"/>
  <c r="AL197" i="11"/>
  <c r="AL246" i="11"/>
  <c r="AM246" i="11" s="1"/>
  <c r="AL75" i="11"/>
  <c r="AM75" i="11" s="1"/>
  <c r="AL132" i="11"/>
  <c r="AJ203" i="11"/>
  <c r="AJ204" i="11" s="1"/>
  <c r="AK196" i="11"/>
  <c r="AL121" i="11"/>
  <c r="AM121" i="11" s="1"/>
  <c r="AL279" i="11"/>
  <c r="AL147" i="11"/>
  <c r="AL130" i="11"/>
  <c r="AM130" i="11" s="1"/>
  <c r="AL28" i="11"/>
  <c r="AM28" i="11" s="1"/>
  <c r="AK298" i="11"/>
  <c r="AK299" i="11" s="1"/>
  <c r="AL276" i="11"/>
  <c r="AJ60" i="11"/>
  <c r="AJ61" i="11" s="1"/>
  <c r="AK57" i="11"/>
  <c r="AK164" i="11"/>
  <c r="AJ167" i="11"/>
  <c r="AJ168" i="11" s="1"/>
  <c r="AM67" i="11"/>
  <c r="AK15" i="11"/>
  <c r="AJ18" i="11"/>
  <c r="AJ19" i="11" s="1"/>
  <c r="AM131" i="11"/>
  <c r="AM200" i="11"/>
  <c r="AM109" i="11"/>
  <c r="AM117" i="11"/>
  <c r="AM74" i="11"/>
  <c r="AL254" i="11"/>
  <c r="AK256" i="11"/>
  <c r="AK257" i="11" s="1"/>
  <c r="AM125" i="11"/>
  <c r="AM48" i="11"/>
  <c r="AM39" i="11"/>
  <c r="AM135" i="11"/>
  <c r="AJ180" i="11"/>
  <c r="AJ181" i="11" s="1"/>
  <c r="AK172" i="11"/>
  <c r="AJ69" i="11"/>
  <c r="AK65" i="11"/>
  <c r="AM201" i="11"/>
  <c r="AL8" i="11"/>
  <c r="AL6" i="11"/>
  <c r="AL12" i="11"/>
  <c r="AL11" i="11"/>
  <c r="AL7" i="11"/>
  <c r="AM1" i="11"/>
  <c r="AL36" i="11"/>
  <c r="AM36" i="11" s="1"/>
  <c r="AL289" i="11"/>
  <c r="AM289" i="11" s="1"/>
  <c r="AL106" i="11"/>
  <c r="AM106" i="11" s="1"/>
  <c r="AL282" i="11"/>
  <c r="AM282" i="11" s="1"/>
  <c r="AL45" i="11"/>
  <c r="AM45" i="11" s="1"/>
  <c r="AL285" i="11"/>
  <c r="AM285" i="11" s="1"/>
  <c r="AL115" i="11"/>
  <c r="AM115" i="11" s="1"/>
  <c r="AG159" i="11"/>
  <c r="AH154" i="11"/>
  <c r="AL66" i="11"/>
  <c r="AM66" i="11" s="1"/>
  <c r="AL80" i="11"/>
  <c r="AM80" i="11" s="1"/>
  <c r="AL247" i="11"/>
  <c r="AM247" i="11" s="1"/>
  <c r="AK269" i="11"/>
  <c r="AJ271" i="11"/>
  <c r="AJ272" i="11" s="1"/>
  <c r="AJ232" i="11"/>
  <c r="AJ233" i="11" s="1"/>
  <c r="AK227" i="11"/>
  <c r="AL136" i="11"/>
  <c r="AM136" i="11" s="1"/>
  <c r="AL230" i="11"/>
  <c r="AM230" i="11" s="1"/>
  <c r="AK305" i="11"/>
  <c r="AK306" i="11" s="1"/>
  <c r="AL303" i="11"/>
  <c r="AL175" i="11"/>
  <c r="AM175" i="11" s="1"/>
  <c r="AL283" i="11"/>
  <c r="AM283" i="11" s="1"/>
  <c r="AJ214" i="11"/>
  <c r="AJ215" i="11" s="1"/>
  <c r="AK208" i="11"/>
  <c r="AL27" i="11"/>
  <c r="AM27" i="11" s="1"/>
  <c r="AL29" i="11"/>
  <c r="AM29" i="11" s="1"/>
  <c r="AL209" i="11"/>
  <c r="AM209" i="11" s="1"/>
  <c r="AL47" i="11"/>
  <c r="AM47" i="11" s="1"/>
  <c r="AL91" i="11"/>
  <c r="AM91" i="11" s="1"/>
  <c r="AL319" i="11"/>
  <c r="AM319" i="11" s="1"/>
  <c r="AL277" i="11"/>
  <c r="AM277" i="11" s="1"/>
  <c r="AL294" i="11"/>
  <c r="AM294" i="11" s="1"/>
  <c r="AL228" i="11"/>
  <c r="AM228" i="11" s="1"/>
  <c r="AL114" i="11"/>
  <c r="AM114" i="11" s="1"/>
  <c r="AL199" i="11"/>
  <c r="AM199" i="11" s="1"/>
  <c r="AL127" i="11"/>
  <c r="AM127" i="11" s="1"/>
  <c r="AL24" i="11"/>
  <c r="AM24" i="11" s="1"/>
  <c r="AO100" i="8"/>
  <c r="AP96" i="8"/>
  <c r="AY120" i="8"/>
  <c r="AX121" i="8"/>
  <c r="AO82" i="8"/>
  <c r="AN88" i="8"/>
  <c r="AO84" i="8"/>
  <c r="AN90" i="8"/>
  <c r="AN108" i="8"/>
  <c r="AM125" i="8"/>
  <c r="AM124" i="8" s="1"/>
  <c r="AQ104" i="8"/>
  <c r="AP105" i="8"/>
  <c r="AT150" i="8"/>
  <c r="AU1" i="8"/>
  <c r="AT6" i="8"/>
  <c r="AT7" i="8"/>
  <c r="AN92" i="8"/>
  <c r="AN93" i="8" s="1"/>
  <c r="AN85" i="8"/>
  <c r="AN91" i="8" s="1"/>
  <c r="AN86" i="8"/>
  <c r="AO81" i="8"/>
  <c r="AN87" i="8"/>
  <c r="AS83" i="8"/>
  <c r="AR89" i="8"/>
  <c r="AN228" i="11" l="1"/>
  <c r="AK271" i="11"/>
  <c r="AK272" i="11" s="1"/>
  <c r="AL269" i="11"/>
  <c r="AN36" i="11"/>
  <c r="AN103" i="11"/>
  <c r="AN33" i="11"/>
  <c r="AN294" i="11"/>
  <c r="AL208" i="11"/>
  <c r="AK214" i="11"/>
  <c r="AK215" i="11" s="1"/>
  <c r="AL305" i="11"/>
  <c r="AL306" i="11" s="1"/>
  <c r="AM303" i="11"/>
  <c r="AL227" i="11"/>
  <c r="AK232" i="11"/>
  <c r="AK233" i="11" s="1"/>
  <c r="AN247" i="11"/>
  <c r="AG160" i="11"/>
  <c r="AG334" i="11"/>
  <c r="AM12" i="11"/>
  <c r="AM11" i="11"/>
  <c r="AM7" i="11"/>
  <c r="AN1" i="11"/>
  <c r="AM8" i="11"/>
  <c r="AM6" i="11"/>
  <c r="AJ82" i="11"/>
  <c r="AJ83" i="11" s="1"/>
  <c r="AJ70" i="11"/>
  <c r="AM211" i="11"/>
  <c r="AN211" i="11" s="1"/>
  <c r="AM37" i="11"/>
  <c r="AM296" i="11"/>
  <c r="AN296" i="11" s="1"/>
  <c r="AM276" i="11"/>
  <c r="AL298" i="11"/>
  <c r="AL299" i="11" s="1"/>
  <c r="AM147" i="11"/>
  <c r="AN147" i="11" s="1"/>
  <c r="AM197" i="11"/>
  <c r="AN197" i="11" s="1"/>
  <c r="AK323" i="11"/>
  <c r="AK324" i="11" s="1"/>
  <c r="AL318" i="11"/>
  <c r="AM137" i="11"/>
  <c r="AN137" i="11" s="1"/>
  <c r="AM280" i="11"/>
  <c r="AN280" i="11" s="1"/>
  <c r="AK240" i="11"/>
  <c r="AK241" i="11" s="1"/>
  <c r="AL237" i="11"/>
  <c r="AM101" i="11"/>
  <c r="AN101" i="11" s="1"/>
  <c r="AM320" i="11"/>
  <c r="AN320" i="11" s="1"/>
  <c r="AM25" i="11"/>
  <c r="AN25" i="11" s="1"/>
  <c r="AM129" i="11"/>
  <c r="AN129" i="11" s="1"/>
  <c r="AM100" i="11"/>
  <c r="AN100" i="11" s="1"/>
  <c r="AM290" i="11"/>
  <c r="AN290" i="11" s="1"/>
  <c r="AM108" i="11"/>
  <c r="AN108" i="11" s="1"/>
  <c r="AM281" i="11"/>
  <c r="AN281" i="11" s="1"/>
  <c r="AM178" i="11"/>
  <c r="AN178" i="11" s="1"/>
  <c r="AM112" i="11"/>
  <c r="AN112" i="11" s="1"/>
  <c r="AM188" i="11"/>
  <c r="AN188" i="11" s="1"/>
  <c r="AM248" i="11"/>
  <c r="AN248" i="11" s="1"/>
  <c r="AM50" i="11"/>
  <c r="AN50" i="11" s="1"/>
  <c r="AM90" i="11"/>
  <c r="AN90" i="11" s="1"/>
  <c r="AM26" i="11"/>
  <c r="AN26" i="11" s="1"/>
  <c r="AM173" i="11"/>
  <c r="AN173" i="11" s="1"/>
  <c r="AM124" i="11"/>
  <c r="AN124" i="11" s="1"/>
  <c r="AM116" i="11"/>
  <c r="AN116" i="11" s="1"/>
  <c r="AM286" i="11"/>
  <c r="AN286" i="11" s="1"/>
  <c r="AM293" i="11"/>
  <c r="AN293" i="11" s="1"/>
  <c r="AN319" i="11"/>
  <c r="AN66" i="11"/>
  <c r="AN200" i="11"/>
  <c r="AN91" i="11"/>
  <c r="AN136" i="11"/>
  <c r="AH159" i="11"/>
  <c r="AH160" i="11" s="1"/>
  <c r="AH334" i="11" s="1"/>
  <c r="AI154" i="11"/>
  <c r="AN125" i="11"/>
  <c r="AN67" i="11"/>
  <c r="AN199" i="11"/>
  <c r="AN277" i="11"/>
  <c r="AN209" i="11"/>
  <c r="AN80" i="11"/>
  <c r="AN115" i="11"/>
  <c r="AN106" i="11"/>
  <c r="AK180" i="11"/>
  <c r="AK181" i="11" s="1"/>
  <c r="AL172" i="11"/>
  <c r="AN39" i="11"/>
  <c r="AL256" i="11"/>
  <c r="AL257" i="11" s="1"/>
  <c r="AM254" i="11"/>
  <c r="AN109" i="11"/>
  <c r="AL164" i="11"/>
  <c r="AK167" i="11"/>
  <c r="AK168" i="11" s="1"/>
  <c r="AM279" i="11"/>
  <c r="AN279" i="11" s="1"/>
  <c r="AM132" i="11"/>
  <c r="AN132" i="11" s="1"/>
  <c r="AM76" i="11"/>
  <c r="AN76" i="11" s="1"/>
  <c r="AM176" i="11"/>
  <c r="AN176" i="11" s="1"/>
  <c r="AM79" i="11"/>
  <c r="AN79" i="11" s="1"/>
  <c r="AM119" i="11"/>
  <c r="AN119" i="11" s="1"/>
  <c r="AM44" i="11"/>
  <c r="AN44" i="11" s="1"/>
  <c r="AM238" i="11"/>
  <c r="AN238" i="11" s="1"/>
  <c r="AM105" i="11"/>
  <c r="AN105" i="11" s="1"/>
  <c r="AM165" i="11"/>
  <c r="AN165" i="11" s="1"/>
  <c r="AM77" i="11"/>
  <c r="AN77" i="11" s="1"/>
  <c r="AM134" i="11"/>
  <c r="AN134" i="11" s="1"/>
  <c r="AM46" i="11"/>
  <c r="AN46" i="11" s="1"/>
  <c r="AM174" i="11"/>
  <c r="AN174" i="11" s="1"/>
  <c r="AL312" i="11"/>
  <c r="AL313" i="11" s="1"/>
  <c r="AM310" i="11"/>
  <c r="AM156" i="11"/>
  <c r="AN156" i="11" s="1"/>
  <c r="AM278" i="11"/>
  <c r="AN278" i="11" s="1"/>
  <c r="AM146" i="11"/>
  <c r="AN146" i="11" s="1"/>
  <c r="AM212" i="11"/>
  <c r="AN212" i="11" s="1"/>
  <c r="AM229" i="11"/>
  <c r="AN229" i="11" s="1"/>
  <c r="AM99" i="11"/>
  <c r="AN99" i="11" s="1"/>
  <c r="AL186" i="11"/>
  <c r="AK190" i="11"/>
  <c r="AK191" i="11" s="1"/>
  <c r="AM198" i="11"/>
  <c r="AN198" i="11" s="1"/>
  <c r="AM104" i="11"/>
  <c r="AN104" i="11" s="1"/>
  <c r="AM284" i="11"/>
  <c r="AN284" i="11" s="1"/>
  <c r="AM49" i="11"/>
  <c r="AN49" i="11" s="1"/>
  <c r="AN283" i="11"/>
  <c r="AN285" i="11"/>
  <c r="AN201" i="11"/>
  <c r="AN48" i="11"/>
  <c r="AK18" i="11"/>
  <c r="AK19" i="11" s="1"/>
  <c r="AL15" i="11"/>
  <c r="AL57" i="11"/>
  <c r="AK60" i="11"/>
  <c r="AK61" i="11" s="1"/>
  <c r="AN28" i="11"/>
  <c r="AN121" i="11"/>
  <c r="AN75" i="11"/>
  <c r="AK139" i="11"/>
  <c r="AK140" i="11" s="1"/>
  <c r="AL98" i="11"/>
  <c r="AM329" i="11"/>
  <c r="AL331" i="11"/>
  <c r="AL332" i="11" s="1"/>
  <c r="AN43" i="11"/>
  <c r="AK221" i="11"/>
  <c r="AK222" i="11" s="1"/>
  <c r="AL219" i="11"/>
  <c r="AN133" i="11"/>
  <c r="AN78" i="11"/>
  <c r="AN210" i="11"/>
  <c r="AK264" i="11"/>
  <c r="AK265" i="11" s="1"/>
  <c r="AL262" i="11"/>
  <c r="AN123" i="11"/>
  <c r="AN155" i="11"/>
  <c r="AK93" i="11"/>
  <c r="AK94" i="11" s="1"/>
  <c r="AL87" i="11"/>
  <c r="AN157" i="11"/>
  <c r="AN31" i="11"/>
  <c r="AN187" i="11"/>
  <c r="AN111" i="11"/>
  <c r="AN107" i="11"/>
  <c r="AN41" i="11"/>
  <c r="AN120" i="11"/>
  <c r="AN89" i="11"/>
  <c r="AM40" i="11"/>
  <c r="AN40" i="11" s="1"/>
  <c r="AM110" i="11"/>
  <c r="AN110" i="11" s="1"/>
  <c r="AL52" i="11"/>
  <c r="AL53" i="11" s="1"/>
  <c r="AM23" i="11"/>
  <c r="AM321" i="11"/>
  <c r="AN321" i="11" s="1"/>
  <c r="AM102" i="11"/>
  <c r="AN102" i="11" s="1"/>
  <c r="AM291" i="11"/>
  <c r="AN291" i="11" s="1"/>
  <c r="AN114" i="11"/>
  <c r="AN230" i="11"/>
  <c r="AN289" i="11"/>
  <c r="AN24" i="11"/>
  <c r="AN27" i="11"/>
  <c r="AN45" i="11"/>
  <c r="AL65" i="11"/>
  <c r="AK69" i="11"/>
  <c r="AN117" i="11"/>
  <c r="AN130" i="11"/>
  <c r="AK203" i="11"/>
  <c r="AK204" i="11" s="1"/>
  <c r="AL196" i="11"/>
  <c r="AN32" i="11"/>
  <c r="AN145" i="11"/>
  <c r="AN295" i="11"/>
  <c r="AN128" i="11"/>
  <c r="AN35" i="11"/>
  <c r="AN38" i="11"/>
  <c r="AM144" i="11"/>
  <c r="AL149" i="11"/>
  <c r="AL150" i="11" s="1"/>
  <c r="AN113" i="11"/>
  <c r="AN287" i="11"/>
  <c r="AN88" i="11"/>
  <c r="AN288" i="11"/>
  <c r="AM30" i="11"/>
  <c r="AN30" i="11" s="1"/>
  <c r="AM34" i="11"/>
  <c r="AN34" i="11" s="1"/>
  <c r="AM16" i="11"/>
  <c r="AN16" i="11" s="1"/>
  <c r="AK250" i="11"/>
  <c r="AK251" i="11" s="1"/>
  <c r="AL245" i="11"/>
  <c r="AM118" i="11"/>
  <c r="AN118" i="11" s="1"/>
  <c r="AR104" i="8"/>
  <c r="AQ105" i="8"/>
  <c r="AP84" i="8"/>
  <c r="AO90" i="8"/>
  <c r="AZ120" i="8"/>
  <c r="AZ121" i="8" s="1"/>
  <c r="AY121" i="8"/>
  <c r="AT83" i="8"/>
  <c r="AS89" i="8"/>
  <c r="AU150" i="8"/>
  <c r="AV1" i="8"/>
  <c r="AU7" i="8"/>
  <c r="AU6" i="8"/>
  <c r="AP100" i="8"/>
  <c r="AQ96" i="8"/>
  <c r="AO190" i="8"/>
  <c r="AO191" i="8" s="1"/>
  <c r="AO85" i="8"/>
  <c r="AO91" i="8" s="1"/>
  <c r="AO92" i="8"/>
  <c r="AO93" i="8" s="1"/>
  <c r="AO86" i="8"/>
  <c r="AP81" i="8"/>
  <c r="AO87" i="8"/>
  <c r="AN190" i="8"/>
  <c r="AN191" i="8" s="1"/>
  <c r="AN125" i="8"/>
  <c r="AN124" i="8" s="1"/>
  <c r="AO108" i="8"/>
  <c r="AP82" i="8"/>
  <c r="AO88" i="8"/>
  <c r="AN144" i="11" l="1"/>
  <c r="AM149" i="11"/>
  <c r="AM150" i="11" s="1"/>
  <c r="AL264" i="11"/>
  <c r="AL265" i="11" s="1"/>
  <c r="AM262" i="11"/>
  <c r="AL167" i="11"/>
  <c r="AL168" i="11" s="1"/>
  <c r="AM164" i="11"/>
  <c r="AM196" i="11"/>
  <c r="AL203" i="11"/>
  <c r="AL204" i="11" s="1"/>
  <c r="AK70" i="11"/>
  <c r="AK82" i="11"/>
  <c r="AK83" i="11" s="1"/>
  <c r="AN23" i="11"/>
  <c r="AM52" i="11"/>
  <c r="AM53" i="11" s="1"/>
  <c r="AM312" i="11"/>
  <c r="AM313" i="11" s="1"/>
  <c r="AN310" i="11"/>
  <c r="AJ154" i="11"/>
  <c r="AI159" i="11"/>
  <c r="AI160" i="11" s="1"/>
  <c r="AI334" i="11" s="1"/>
  <c r="AO188" i="11"/>
  <c r="AM298" i="11"/>
  <c r="AM299" i="11" s="1"/>
  <c r="AN276" i="11"/>
  <c r="AN11" i="11"/>
  <c r="AN7" i="11"/>
  <c r="AO1" i="11"/>
  <c r="AN8" i="11"/>
  <c r="AN6" i="11"/>
  <c r="AN12" i="11"/>
  <c r="AN282" i="11"/>
  <c r="AO282" i="11" s="1"/>
  <c r="AN127" i="11"/>
  <c r="AO127" i="11" s="1"/>
  <c r="AN58" i="11"/>
  <c r="AN246" i="11"/>
  <c r="AO246" i="11" s="1"/>
  <c r="AL271" i="11"/>
  <c r="AL272" i="11" s="1"/>
  <c r="AM269" i="11"/>
  <c r="AN74" i="11"/>
  <c r="AL232" i="11"/>
  <c r="AL233" i="11" s="1"/>
  <c r="AM227" i="11"/>
  <c r="AL214" i="11"/>
  <c r="AL215" i="11" s="1"/>
  <c r="AM208" i="11"/>
  <c r="AN42" i="11"/>
  <c r="AO42" i="11" s="1"/>
  <c r="AN126" i="11"/>
  <c r="AO126" i="11" s="1"/>
  <c r="AN131" i="11"/>
  <c r="AO131" i="11" s="1"/>
  <c r="AM65" i="11"/>
  <c r="AL69" i="11"/>
  <c r="AO291" i="11"/>
  <c r="AL93" i="11"/>
  <c r="AL94" i="11" s="1"/>
  <c r="AM87" i="11"/>
  <c r="AL60" i="11"/>
  <c r="AL61" i="11" s="1"/>
  <c r="AM57" i="11"/>
  <c r="AM186" i="11"/>
  <c r="AL190" i="11"/>
  <c r="AL191" i="11" s="1"/>
  <c r="AO77" i="11"/>
  <c r="AO39" i="11"/>
  <c r="AO199" i="11"/>
  <c r="AO66" i="11"/>
  <c r="AO290" i="11"/>
  <c r="AO320" i="11"/>
  <c r="AO280" i="11"/>
  <c r="AO296" i="11"/>
  <c r="AO118" i="11"/>
  <c r="AO34" i="11"/>
  <c r="AO38" i="11"/>
  <c r="AO145" i="11"/>
  <c r="AO130" i="11"/>
  <c r="AO230" i="11"/>
  <c r="AO102" i="11"/>
  <c r="AO110" i="11"/>
  <c r="AO120" i="11"/>
  <c r="AO187" i="11"/>
  <c r="AM219" i="11"/>
  <c r="AL221" i="11"/>
  <c r="AL222" i="11" s="1"/>
  <c r="AN329" i="11"/>
  <c r="AM331" i="11"/>
  <c r="AM332" i="11" s="1"/>
  <c r="AO121" i="11"/>
  <c r="AL18" i="11"/>
  <c r="AL19" i="11" s="1"/>
  <c r="AM15" i="11"/>
  <c r="AO285" i="11"/>
  <c r="AO104" i="11"/>
  <c r="AO99" i="11"/>
  <c r="AO278" i="11"/>
  <c r="AO174" i="11"/>
  <c r="AO165" i="11"/>
  <c r="AO119" i="11"/>
  <c r="AO132" i="11"/>
  <c r="AO109" i="11"/>
  <c r="AL180" i="11"/>
  <c r="AL181" i="11" s="1"/>
  <c r="AM172" i="11"/>
  <c r="AO80" i="11"/>
  <c r="AO67" i="11"/>
  <c r="AO136" i="11"/>
  <c r="AO319" i="11"/>
  <c r="AO124" i="11"/>
  <c r="AO50" i="11"/>
  <c r="AO178" i="11"/>
  <c r="AO100" i="11"/>
  <c r="AO101" i="11"/>
  <c r="AO137" i="11"/>
  <c r="AO147" i="11"/>
  <c r="AN37" i="11"/>
  <c r="AO37" i="11" s="1"/>
  <c r="AN303" i="11"/>
  <c r="AM305" i="11"/>
  <c r="AM306" i="11" s="1"/>
  <c r="AN47" i="11"/>
  <c r="AO47" i="11" s="1"/>
  <c r="AN122" i="11"/>
  <c r="AO122" i="11" s="1"/>
  <c r="AN177" i="11"/>
  <c r="AO177" i="11" s="1"/>
  <c r="AN135" i="11"/>
  <c r="AO135" i="11" s="1"/>
  <c r="AN175" i="11"/>
  <c r="AO175" i="11" s="1"/>
  <c r="AN29" i="11"/>
  <c r="AO29" i="11" s="1"/>
  <c r="AO112" i="11"/>
  <c r="AL250" i="11"/>
  <c r="AL251" i="11" s="1"/>
  <c r="AM245" i="11"/>
  <c r="AO113" i="11"/>
  <c r="AO32" i="11"/>
  <c r="AO27" i="11"/>
  <c r="AO114" i="11"/>
  <c r="AO40" i="11"/>
  <c r="AO41" i="11"/>
  <c r="AO31" i="11"/>
  <c r="AO155" i="11"/>
  <c r="AO210" i="11"/>
  <c r="AL139" i="11"/>
  <c r="AL140" i="11" s="1"/>
  <c r="AM98" i="11"/>
  <c r="AO28" i="11"/>
  <c r="AO283" i="11"/>
  <c r="AO198" i="11"/>
  <c r="AO229" i="11"/>
  <c r="AO156" i="11"/>
  <c r="AO46" i="11"/>
  <c r="AO105" i="11"/>
  <c r="AO79" i="11"/>
  <c r="AO279" i="11"/>
  <c r="AM256" i="11"/>
  <c r="AM257" i="11" s="1"/>
  <c r="AN254" i="11"/>
  <c r="AO209" i="11"/>
  <c r="AO125" i="11"/>
  <c r="AO91" i="11"/>
  <c r="AO293" i="11"/>
  <c r="AO173" i="11"/>
  <c r="AO248" i="11"/>
  <c r="AO281" i="11"/>
  <c r="AO129" i="11"/>
  <c r="AM237" i="11"/>
  <c r="AL240" i="11"/>
  <c r="AL241" i="11" s="1"/>
  <c r="AM318" i="11"/>
  <c r="AL323" i="11"/>
  <c r="AL324" i="11" s="1"/>
  <c r="AO211" i="11"/>
  <c r="AO247" i="11"/>
  <c r="AO294" i="11"/>
  <c r="AO33" i="11"/>
  <c r="AO103" i="11"/>
  <c r="AO36" i="11"/>
  <c r="AO228" i="11"/>
  <c r="AP86" i="8"/>
  <c r="AP92" i="8"/>
  <c r="AP93" i="8" s="1"/>
  <c r="AQ81" i="8"/>
  <c r="AP87" i="8"/>
  <c r="AP85" i="8"/>
  <c r="AP91" i="8" s="1"/>
  <c r="AQ82" i="8"/>
  <c r="AP88" i="8"/>
  <c r="AU83" i="8"/>
  <c r="AT89" i="8"/>
  <c r="AQ84" i="8"/>
  <c r="AP90" i="8"/>
  <c r="AO125" i="8"/>
  <c r="AO124" i="8" s="1"/>
  <c r="AP108" i="8"/>
  <c r="AQ100" i="8"/>
  <c r="AR96" i="8"/>
  <c r="AV150" i="8"/>
  <c r="AV7" i="8"/>
  <c r="AV6" i="8"/>
  <c r="AW1" i="8"/>
  <c r="AS104" i="8"/>
  <c r="AR105" i="8"/>
  <c r="AP247" i="11" l="1"/>
  <c r="AP125" i="11"/>
  <c r="AN245" i="11"/>
  <c r="AM250" i="11"/>
  <c r="AM251" i="11" s="1"/>
  <c r="AP37" i="11"/>
  <c r="AM180" i="11"/>
  <c r="AM181" i="11" s="1"/>
  <c r="AN172" i="11"/>
  <c r="AP110" i="11"/>
  <c r="AP280" i="11"/>
  <c r="AN298" i="11"/>
  <c r="AN299" i="11" s="1"/>
  <c r="AO276" i="11"/>
  <c r="AP79" i="11"/>
  <c r="AP229" i="11"/>
  <c r="AM139" i="11"/>
  <c r="AM140" i="11" s="1"/>
  <c r="AN98" i="11"/>
  <c r="AP31" i="11"/>
  <c r="AP27" i="11"/>
  <c r="AP178" i="11"/>
  <c r="AP136" i="11"/>
  <c r="AP121" i="11"/>
  <c r="AM221" i="11"/>
  <c r="AM222" i="11" s="1"/>
  <c r="AN219" i="11"/>
  <c r="AP145" i="11"/>
  <c r="AP118" i="11"/>
  <c r="AP320" i="11"/>
  <c r="AL70" i="11"/>
  <c r="AL82" i="11" s="1"/>
  <c r="AL83" i="11" s="1"/>
  <c r="AP126" i="11"/>
  <c r="AM232" i="11"/>
  <c r="AM233" i="11" s="1"/>
  <c r="AN227" i="11"/>
  <c r="AP282" i="11"/>
  <c r="AO8" i="11"/>
  <c r="AO6" i="11"/>
  <c r="AO12" i="11"/>
  <c r="AO11" i="11"/>
  <c r="AO7" i="11"/>
  <c r="AP1" i="11"/>
  <c r="AO26" i="11"/>
  <c r="AP26" i="11" s="1"/>
  <c r="AJ159" i="11"/>
  <c r="AJ160" i="11" s="1"/>
  <c r="AJ334" i="11" s="1"/>
  <c r="AK154" i="11"/>
  <c r="AO238" i="11"/>
  <c r="AP238" i="11" s="1"/>
  <c r="AO212" i="11"/>
  <c r="AP212" i="11" s="1"/>
  <c r="AO78" i="11"/>
  <c r="AP78" i="11" s="1"/>
  <c r="AO89" i="11"/>
  <c r="AP89" i="11" s="1"/>
  <c r="AO128" i="11"/>
  <c r="AP128" i="11" s="1"/>
  <c r="AO35" i="11"/>
  <c r="AP35" i="11" s="1"/>
  <c r="AM167" i="11"/>
  <c r="AM168" i="11" s="1"/>
  <c r="AN164" i="11"/>
  <c r="AO201" i="11"/>
  <c r="AP201" i="11" s="1"/>
  <c r="AP36" i="11"/>
  <c r="AP248" i="11"/>
  <c r="AP156" i="11"/>
  <c r="AP114" i="11"/>
  <c r="AP47" i="11"/>
  <c r="AP319" i="11"/>
  <c r="AP34" i="11"/>
  <c r="AP77" i="11"/>
  <c r="AM60" i="11"/>
  <c r="AM61" i="11" s="1"/>
  <c r="AN57" i="11"/>
  <c r="AN269" i="11"/>
  <c r="AM271" i="11"/>
  <c r="AM272" i="11" s="1"/>
  <c r="AP188" i="11"/>
  <c r="AN237" i="11"/>
  <c r="AM240" i="11"/>
  <c r="AM241" i="11" s="1"/>
  <c r="AP33" i="11"/>
  <c r="AP129" i="11"/>
  <c r="AP32" i="11"/>
  <c r="AP177" i="11"/>
  <c r="AO303" i="11"/>
  <c r="AN305" i="11"/>
  <c r="AN306" i="11" s="1"/>
  <c r="AP137" i="11"/>
  <c r="AP50" i="11"/>
  <c r="AP67" i="11"/>
  <c r="AP109" i="11"/>
  <c r="AP174" i="11"/>
  <c r="AP285" i="11"/>
  <c r="AP187" i="11"/>
  <c r="AP230" i="11"/>
  <c r="AP38" i="11"/>
  <c r="AP296" i="11"/>
  <c r="AP290" i="11"/>
  <c r="AP39" i="11"/>
  <c r="AM190" i="11"/>
  <c r="AM191" i="11" s="1"/>
  <c r="AN186" i="11"/>
  <c r="AN87" i="11"/>
  <c r="AM93" i="11"/>
  <c r="AM94" i="11" s="1"/>
  <c r="AN65" i="11"/>
  <c r="AM69" i="11"/>
  <c r="AP42" i="11"/>
  <c r="AP246" i="11"/>
  <c r="AO25" i="11"/>
  <c r="AP25" i="11" s="1"/>
  <c r="AO286" i="11"/>
  <c r="AP286" i="11" s="1"/>
  <c r="AO277" i="11"/>
  <c r="AP277" i="11" s="1"/>
  <c r="AO134" i="11"/>
  <c r="AP134" i="11" s="1"/>
  <c r="AO49" i="11"/>
  <c r="AP49" i="11" s="1"/>
  <c r="AO123" i="11"/>
  <c r="AP123" i="11" s="1"/>
  <c r="AO288" i="11"/>
  <c r="AP288" i="11" s="1"/>
  <c r="AO30" i="11"/>
  <c r="AP30" i="11" s="1"/>
  <c r="AO75" i="11"/>
  <c r="AP75" i="11" s="1"/>
  <c r="AO111" i="11"/>
  <c r="AP111" i="11" s="1"/>
  <c r="AN149" i="11"/>
  <c r="AN150" i="11" s="1"/>
  <c r="AO144" i="11"/>
  <c r="AP279" i="11"/>
  <c r="AP155" i="11"/>
  <c r="AP175" i="11"/>
  <c r="AP100" i="11"/>
  <c r="AP119" i="11"/>
  <c r="AP99" i="11"/>
  <c r="AP130" i="11"/>
  <c r="AP66" i="11"/>
  <c r="AP291" i="11"/>
  <c r="AP103" i="11"/>
  <c r="AP173" i="11"/>
  <c r="AP293" i="11"/>
  <c r="AN256" i="11"/>
  <c r="AN257" i="11" s="1"/>
  <c r="AO254" i="11"/>
  <c r="AP105" i="11"/>
  <c r="AP198" i="11"/>
  <c r="AP41" i="11"/>
  <c r="AP112" i="11"/>
  <c r="AP228" i="11"/>
  <c r="AP294" i="11"/>
  <c r="AN318" i="11"/>
  <c r="AM323" i="11"/>
  <c r="AM324" i="11" s="1"/>
  <c r="AP281" i="11"/>
  <c r="AP91" i="11"/>
  <c r="AP46" i="11"/>
  <c r="AP283" i="11"/>
  <c r="AP210" i="11"/>
  <c r="AP40" i="11"/>
  <c r="AP113" i="11"/>
  <c r="AP29" i="11"/>
  <c r="AP122" i="11"/>
  <c r="AP101" i="11"/>
  <c r="AP124" i="11"/>
  <c r="AP80" i="11"/>
  <c r="AP132" i="11"/>
  <c r="AP278" i="11"/>
  <c r="AM18" i="11"/>
  <c r="AN15" i="11"/>
  <c r="AN331" i="11"/>
  <c r="AN332" i="11" s="1"/>
  <c r="AO329" i="11"/>
  <c r="AP120" i="11"/>
  <c r="AO45" i="11"/>
  <c r="AP45" i="11" s="1"/>
  <c r="AO287" i="11"/>
  <c r="AP287" i="11" s="1"/>
  <c r="AO197" i="11"/>
  <c r="AP197" i="11" s="1"/>
  <c r="AO90" i="11"/>
  <c r="AP90" i="11" s="1"/>
  <c r="AO76" i="11"/>
  <c r="AP76" i="11" s="1"/>
  <c r="AO284" i="11"/>
  <c r="AP284" i="11" s="1"/>
  <c r="AO88" i="11"/>
  <c r="AP88" i="11" s="1"/>
  <c r="AN208" i="11"/>
  <c r="AM214" i="11"/>
  <c r="AM215" i="11" s="1"/>
  <c r="AO74" i="11"/>
  <c r="AP74" i="11" s="1"/>
  <c r="AO58" i="11"/>
  <c r="AP58" i="11" s="1"/>
  <c r="AO108" i="11"/>
  <c r="AP108" i="11" s="1"/>
  <c r="AO200" i="11"/>
  <c r="AP200" i="11" s="1"/>
  <c r="AO106" i="11"/>
  <c r="AP106" i="11" s="1"/>
  <c r="AN312" i="11"/>
  <c r="AN313" i="11" s="1"/>
  <c r="AO310" i="11"/>
  <c r="AO48" i="11"/>
  <c r="AP48" i="11" s="1"/>
  <c r="AO157" i="11"/>
  <c r="AP157" i="11" s="1"/>
  <c r="AN52" i="11"/>
  <c r="AN53" i="11" s="1"/>
  <c r="AO23" i="11"/>
  <c r="AO321" i="11"/>
  <c r="AP321" i="11" s="1"/>
  <c r="AO116" i="11"/>
  <c r="AP116" i="11" s="1"/>
  <c r="AO44" i="11"/>
  <c r="AP44" i="11" s="1"/>
  <c r="AO133" i="11"/>
  <c r="AP133" i="11" s="1"/>
  <c r="AO289" i="11"/>
  <c r="AP289" i="11" s="1"/>
  <c r="AO16" i="11"/>
  <c r="AP16" i="11" s="1"/>
  <c r="AO176" i="11"/>
  <c r="AP176" i="11" s="1"/>
  <c r="AO43" i="11"/>
  <c r="AP43" i="11" s="1"/>
  <c r="AO107" i="11"/>
  <c r="AP107" i="11" s="1"/>
  <c r="AO24" i="11"/>
  <c r="AP24" i="11" s="1"/>
  <c r="AM203" i="11"/>
  <c r="AM204" i="11" s="1"/>
  <c r="AN196" i="11"/>
  <c r="AO117" i="11"/>
  <c r="AP117" i="11" s="1"/>
  <c r="AO115" i="11"/>
  <c r="AP115" i="11" s="1"/>
  <c r="AO146" i="11"/>
  <c r="AP146" i="11" s="1"/>
  <c r="AN262" i="11"/>
  <c r="AM264" i="11"/>
  <c r="AM265" i="11" s="1"/>
  <c r="AO295" i="11"/>
  <c r="AP295" i="11" s="1"/>
  <c r="AW150" i="8"/>
  <c r="AW6" i="8"/>
  <c r="AW7" i="8"/>
  <c r="AX1" i="8"/>
  <c r="AR100" i="8"/>
  <c r="AS96" i="8"/>
  <c r="AQ190" i="8"/>
  <c r="AQ191" i="8" s="1"/>
  <c r="AQ85" i="8"/>
  <c r="AQ91" i="8" s="1"/>
  <c r="AQ86" i="8"/>
  <c r="AQ92" i="8"/>
  <c r="AQ93" i="8" s="1"/>
  <c r="AR81" i="8"/>
  <c r="AQ87" i="8"/>
  <c r="AR84" i="8"/>
  <c r="AQ90" i="8"/>
  <c r="AR82" i="8"/>
  <c r="AQ88" i="8"/>
  <c r="AP125" i="8"/>
  <c r="AP124" i="8" s="1"/>
  <c r="AQ108" i="8"/>
  <c r="AT104" i="8"/>
  <c r="AS105" i="8"/>
  <c r="AV83" i="8"/>
  <c r="AU89" i="8"/>
  <c r="AP190" i="8"/>
  <c r="AP191" i="8" s="1"/>
  <c r="AN60" i="11" l="1"/>
  <c r="AN61" i="11" s="1"/>
  <c r="AO57" i="11"/>
  <c r="AN264" i="11"/>
  <c r="AN265" i="11" s="1"/>
  <c r="AO262" i="11"/>
  <c r="AN203" i="11"/>
  <c r="AN204" i="11" s="1"/>
  <c r="AO196" i="11"/>
  <c r="AO52" i="11"/>
  <c r="AO53" i="11" s="1"/>
  <c r="AP23" i="11"/>
  <c r="AP310" i="11"/>
  <c r="AO312" i="11"/>
  <c r="AO313" i="11" s="1"/>
  <c r="AO15" i="11"/>
  <c r="AN18" i="11"/>
  <c r="AN19" i="11" s="1"/>
  <c r="AP254" i="11"/>
  <c r="AO256" i="11"/>
  <c r="AO257" i="11" s="1"/>
  <c r="AN93" i="11"/>
  <c r="AN94" i="11" s="1"/>
  <c r="AO87" i="11"/>
  <c r="AO305" i="11"/>
  <c r="AO306" i="11" s="1"/>
  <c r="AP303" i="11"/>
  <c r="AP8" i="11"/>
  <c r="AP6" i="11"/>
  <c r="AP12" i="11"/>
  <c r="AP11" i="11"/>
  <c r="AP7" i="11"/>
  <c r="AQ1" i="11"/>
  <c r="AP199" i="11"/>
  <c r="AP102" i="11"/>
  <c r="AP104" i="11"/>
  <c r="AP147" i="11"/>
  <c r="AQ147" i="11" s="1"/>
  <c r="AN139" i="11"/>
  <c r="AN140" i="11" s="1"/>
  <c r="AO98" i="11"/>
  <c r="AP209" i="11"/>
  <c r="AP127" i="11"/>
  <c r="AQ127" i="11" s="1"/>
  <c r="AN180" i="11"/>
  <c r="AN181" i="11" s="1"/>
  <c r="AO172" i="11"/>
  <c r="AO245" i="11"/>
  <c r="AN250" i="11"/>
  <c r="AN251" i="11" s="1"/>
  <c r="AO331" i="11"/>
  <c r="AO332" i="11" s="1"/>
  <c r="AP329" i="11"/>
  <c r="AQ100" i="11"/>
  <c r="AN69" i="11"/>
  <c r="AO65" i="11"/>
  <c r="AQ174" i="11"/>
  <c r="AN240" i="11"/>
  <c r="AN241" i="11" s="1"/>
  <c r="AO237" i="11"/>
  <c r="AQ289" i="11"/>
  <c r="AQ175" i="11"/>
  <c r="AO208" i="11"/>
  <c r="AN214" i="11"/>
  <c r="AN215" i="11" s="1"/>
  <c r="AQ120" i="11"/>
  <c r="AM19" i="11"/>
  <c r="AQ113" i="11"/>
  <c r="AN323" i="11"/>
  <c r="AN324" i="11" s="1"/>
  <c r="AO318" i="11"/>
  <c r="AQ41" i="11"/>
  <c r="AQ75" i="11"/>
  <c r="AM70" i="11"/>
  <c r="AM82" i="11" s="1"/>
  <c r="AM83" i="11" s="1"/>
  <c r="AO186" i="11"/>
  <c r="AN190" i="11"/>
  <c r="AN191" i="11" s="1"/>
  <c r="AQ285" i="11"/>
  <c r="AN271" i="11"/>
  <c r="AN272" i="11" s="1"/>
  <c r="AO269" i="11"/>
  <c r="AO164" i="11"/>
  <c r="AN167" i="11"/>
  <c r="AN168" i="11" s="1"/>
  <c r="AK159" i="11"/>
  <c r="AK160" i="11" s="1"/>
  <c r="AK334" i="11" s="1"/>
  <c r="AL154" i="11"/>
  <c r="AQ126" i="11"/>
  <c r="AN221" i="11"/>
  <c r="AN222" i="11" s="1"/>
  <c r="AO219" i="11"/>
  <c r="AP165" i="11"/>
  <c r="AQ165" i="11" s="1"/>
  <c r="AP135" i="11"/>
  <c r="AP211" i="11"/>
  <c r="AP131" i="11"/>
  <c r="AP28" i="11"/>
  <c r="AQ28" i="11" s="1"/>
  <c r="AQ136" i="11"/>
  <c r="AO298" i="11"/>
  <c r="AO299" i="11" s="1"/>
  <c r="AP276" i="11"/>
  <c r="AQ295" i="11"/>
  <c r="AQ278" i="11"/>
  <c r="AP144" i="11"/>
  <c r="AO149" i="11"/>
  <c r="AO150" i="11" s="1"/>
  <c r="AQ319" i="11"/>
  <c r="AQ284" i="11"/>
  <c r="AQ134" i="11"/>
  <c r="AQ109" i="11"/>
  <c r="AQ36" i="11"/>
  <c r="AN232" i="11"/>
  <c r="AN233" i="11" s="1"/>
  <c r="AO227" i="11"/>
  <c r="AQ178" i="11"/>
  <c r="AQ247" i="11"/>
  <c r="AU104" i="8"/>
  <c r="AT105" i="8"/>
  <c r="AX150" i="8"/>
  <c r="AY1" i="8"/>
  <c r="AX7" i="8"/>
  <c r="AX6" i="8"/>
  <c r="AR92" i="8"/>
  <c r="AR93" i="8" s="1"/>
  <c r="AR86" i="8"/>
  <c r="AR85" i="8"/>
  <c r="AR91" i="8" s="1"/>
  <c r="AS81" i="8"/>
  <c r="AR87" i="8"/>
  <c r="AR108" i="8"/>
  <c r="AQ125" i="8"/>
  <c r="AQ124" i="8" s="1"/>
  <c r="AS100" i="8"/>
  <c r="AT96" i="8"/>
  <c r="AS82" i="8"/>
  <c r="AR88" i="8"/>
  <c r="AW83" i="8"/>
  <c r="AV89" i="8"/>
  <c r="AS84" i="8"/>
  <c r="AR90" i="8"/>
  <c r="AR134" i="11" l="1"/>
  <c r="AR319" i="11"/>
  <c r="AP298" i="11"/>
  <c r="AP299" i="11" s="1"/>
  <c r="AQ276" i="11"/>
  <c r="AR165" i="11"/>
  <c r="AO271" i="11"/>
  <c r="AO272" i="11" s="1"/>
  <c r="AP269" i="11"/>
  <c r="AR75" i="11"/>
  <c r="AR175" i="11"/>
  <c r="AR174" i="11"/>
  <c r="AQ12" i="11"/>
  <c r="AQ11" i="11"/>
  <c r="AQ7" i="11"/>
  <c r="AR1" i="11"/>
  <c r="AQ8" i="11"/>
  <c r="AQ6" i="11"/>
  <c r="AQ201" i="11"/>
  <c r="AP305" i="11"/>
  <c r="AP306" i="11" s="1"/>
  <c r="AQ303" i="11"/>
  <c r="AQ290" i="11"/>
  <c r="AR290" i="11" s="1"/>
  <c r="AQ277" i="11"/>
  <c r="AQ103" i="11"/>
  <c r="AR103" i="11" s="1"/>
  <c r="AQ283" i="11"/>
  <c r="AR283" i="11" s="1"/>
  <c r="AO18" i="11"/>
  <c r="AO19" i="11" s="1"/>
  <c r="AP15" i="11"/>
  <c r="AQ133" i="11"/>
  <c r="AR133" i="11" s="1"/>
  <c r="AO264" i="11"/>
  <c r="AO265" i="11" s="1"/>
  <c r="AP262" i="11"/>
  <c r="AQ281" i="11"/>
  <c r="AR281" i="11" s="1"/>
  <c r="AQ321" i="11"/>
  <c r="AR321" i="11" s="1"/>
  <c r="AQ137" i="11"/>
  <c r="AR137" i="11" s="1"/>
  <c r="AQ101" i="11"/>
  <c r="AR101" i="11" s="1"/>
  <c r="AQ110" i="11"/>
  <c r="AR110" i="11" s="1"/>
  <c r="AQ121" i="11"/>
  <c r="AR121" i="11" s="1"/>
  <c r="AQ26" i="11"/>
  <c r="AR26" i="11" s="1"/>
  <c r="AQ47" i="11"/>
  <c r="AR47" i="11" s="1"/>
  <c r="AQ230" i="11"/>
  <c r="AR230" i="11" s="1"/>
  <c r="AQ130" i="11"/>
  <c r="AR130" i="11" s="1"/>
  <c r="AQ48" i="11"/>
  <c r="AR48" i="11" s="1"/>
  <c r="AQ32" i="11"/>
  <c r="AR32" i="11" s="1"/>
  <c r="AQ144" i="11"/>
  <c r="AP149" i="11"/>
  <c r="AP150" i="11" s="1"/>
  <c r="AQ88" i="11"/>
  <c r="AR88" i="11" s="1"/>
  <c r="AQ125" i="11"/>
  <c r="AR125" i="11" s="1"/>
  <c r="AQ118" i="11"/>
  <c r="AR118" i="11" s="1"/>
  <c r="AQ131" i="11"/>
  <c r="AR131" i="11" s="1"/>
  <c r="AP219" i="11"/>
  <c r="AO221" i="11"/>
  <c r="AO222" i="11" s="1"/>
  <c r="AL159" i="11"/>
  <c r="AL160" i="11" s="1"/>
  <c r="AL334" i="11" s="1"/>
  <c r="AM154" i="11"/>
  <c r="AP164" i="11"/>
  <c r="AO167" i="11"/>
  <c r="AO168" i="11" s="1"/>
  <c r="AQ296" i="11"/>
  <c r="AR296" i="11" s="1"/>
  <c r="AQ279" i="11"/>
  <c r="AR279" i="11" s="1"/>
  <c r="AO323" i="11"/>
  <c r="AO324" i="11" s="1"/>
  <c r="AP318" i="11"/>
  <c r="AQ124" i="11"/>
  <c r="AR124" i="11" s="1"/>
  <c r="AQ90" i="11"/>
  <c r="AR90" i="11" s="1"/>
  <c r="AQ44" i="11"/>
  <c r="AR44" i="11" s="1"/>
  <c r="AQ228" i="11"/>
  <c r="AR228" i="11" s="1"/>
  <c r="AQ78" i="11"/>
  <c r="AR78" i="11" s="1"/>
  <c r="AO69" i="11"/>
  <c r="AP65" i="11"/>
  <c r="AQ198" i="11"/>
  <c r="AR198" i="11" s="1"/>
  <c r="AQ58" i="11"/>
  <c r="AR58" i="11" s="1"/>
  <c r="AO250" i="11"/>
  <c r="AO251" i="11" s="1"/>
  <c r="AP245" i="11"/>
  <c r="AQ209" i="11"/>
  <c r="AR209" i="11" s="1"/>
  <c r="AQ104" i="11"/>
  <c r="AR104" i="11" s="1"/>
  <c r="AQ114" i="11"/>
  <c r="AR114" i="11" s="1"/>
  <c r="AO93" i="11"/>
  <c r="AO94" i="11" s="1"/>
  <c r="AP87" i="11"/>
  <c r="AQ111" i="11"/>
  <c r="AR111" i="11" s="1"/>
  <c r="AQ29" i="11"/>
  <c r="AR29" i="11" s="1"/>
  <c r="AQ45" i="11"/>
  <c r="AR45" i="11" s="1"/>
  <c r="AP312" i="11"/>
  <c r="AP313" i="11" s="1"/>
  <c r="AQ310" i="11"/>
  <c r="AQ43" i="11"/>
  <c r="AR43" i="11" s="1"/>
  <c r="AQ132" i="11"/>
  <c r="AR132" i="11" s="1"/>
  <c r="AQ117" i="11"/>
  <c r="AR117" i="11" s="1"/>
  <c r="AQ30" i="11"/>
  <c r="AR30" i="11" s="1"/>
  <c r="AQ197" i="11"/>
  <c r="AR197" i="11" s="1"/>
  <c r="AQ156" i="11"/>
  <c r="AR156" i="11" s="1"/>
  <c r="AQ177" i="11"/>
  <c r="AR177" i="11" s="1"/>
  <c r="AQ286" i="11"/>
  <c r="AR286" i="11" s="1"/>
  <c r="AQ119" i="11"/>
  <c r="AR119" i="11" s="1"/>
  <c r="AQ176" i="11"/>
  <c r="AR176" i="11" s="1"/>
  <c r="AQ210" i="11"/>
  <c r="AR210" i="11" s="1"/>
  <c r="AO240" i="11"/>
  <c r="AO241" i="11" s="1"/>
  <c r="AP237" i="11"/>
  <c r="AN82" i="11"/>
  <c r="AN83" i="11" s="1"/>
  <c r="AN70" i="11"/>
  <c r="AQ40" i="11"/>
  <c r="AR40" i="11" s="1"/>
  <c r="AQ116" i="11"/>
  <c r="AR116" i="11" s="1"/>
  <c r="AO180" i="11"/>
  <c r="AO181" i="11" s="1"/>
  <c r="AP172" i="11"/>
  <c r="AO139" i="11"/>
  <c r="AO140" i="11" s="1"/>
  <c r="AP98" i="11"/>
  <c r="AQ102" i="11"/>
  <c r="AR102" i="11" s="1"/>
  <c r="AQ238" i="11"/>
  <c r="AR238" i="11" s="1"/>
  <c r="AQ77" i="11"/>
  <c r="AR77" i="11" s="1"/>
  <c r="AQ67" i="11"/>
  <c r="AR67" i="11" s="1"/>
  <c r="AQ155" i="11"/>
  <c r="AR155" i="11" s="1"/>
  <c r="AP256" i="11"/>
  <c r="AP257" i="11" s="1"/>
  <c r="AQ254" i="11"/>
  <c r="AQ80" i="11"/>
  <c r="AR80" i="11" s="1"/>
  <c r="AQ76" i="11"/>
  <c r="AR76" i="11" s="1"/>
  <c r="AP52" i="11"/>
  <c r="AP53" i="11" s="1"/>
  <c r="AQ23" i="11"/>
  <c r="AO203" i="11"/>
  <c r="AO204" i="11" s="1"/>
  <c r="AP196" i="11"/>
  <c r="AQ288" i="11"/>
  <c r="AR288" i="11" s="1"/>
  <c r="AQ287" i="11"/>
  <c r="AR287" i="11" s="1"/>
  <c r="AP57" i="11"/>
  <c r="AO60" i="11"/>
  <c r="AO61" i="11" s="1"/>
  <c r="AQ66" i="11"/>
  <c r="AR66" i="11" s="1"/>
  <c r="AQ106" i="11"/>
  <c r="AR106" i="11" s="1"/>
  <c r="AR247" i="11"/>
  <c r="AR109" i="11"/>
  <c r="AR284" i="11"/>
  <c r="AR295" i="11"/>
  <c r="AR136" i="11"/>
  <c r="AR28" i="11"/>
  <c r="AR285" i="11"/>
  <c r="AR41" i="11"/>
  <c r="AR289" i="11"/>
  <c r="AR127" i="11"/>
  <c r="AQ79" i="11"/>
  <c r="AR79" i="11" s="1"/>
  <c r="AQ145" i="11"/>
  <c r="AR145" i="11" s="1"/>
  <c r="AQ212" i="11"/>
  <c r="AR212" i="11" s="1"/>
  <c r="AQ188" i="11"/>
  <c r="AR188" i="11" s="1"/>
  <c r="AQ39" i="11"/>
  <c r="AR39" i="11" s="1"/>
  <c r="AQ105" i="11"/>
  <c r="AR105" i="11" s="1"/>
  <c r="AQ107" i="11"/>
  <c r="AR107" i="11" s="1"/>
  <c r="AQ38" i="11"/>
  <c r="AR38" i="11" s="1"/>
  <c r="AQ293" i="11"/>
  <c r="AR293" i="11" s="1"/>
  <c r="AQ157" i="11"/>
  <c r="AR157" i="11" s="1"/>
  <c r="AQ37" i="11"/>
  <c r="AR37" i="11" s="1"/>
  <c r="AQ229" i="11"/>
  <c r="AR229" i="11" s="1"/>
  <c r="AQ282" i="11"/>
  <c r="AR282" i="11" s="1"/>
  <c r="AQ211" i="11"/>
  <c r="AR211" i="11" s="1"/>
  <c r="AQ31" i="11"/>
  <c r="AR31" i="11" s="1"/>
  <c r="AO232" i="11"/>
  <c r="AO233" i="11" s="1"/>
  <c r="AP227" i="11"/>
  <c r="AQ35" i="11"/>
  <c r="AR35" i="11" s="1"/>
  <c r="AQ129" i="11"/>
  <c r="AR129" i="11" s="1"/>
  <c r="AQ246" i="11"/>
  <c r="AR246" i="11" s="1"/>
  <c r="AQ122" i="11"/>
  <c r="AR122" i="11" s="1"/>
  <c r="AQ248" i="11"/>
  <c r="AR248" i="11" s="1"/>
  <c r="AQ25" i="11"/>
  <c r="AR25" i="11" s="1"/>
  <c r="AQ91" i="11"/>
  <c r="AR91" i="11" s="1"/>
  <c r="AQ24" i="11"/>
  <c r="AR24" i="11" s="1"/>
  <c r="AQ280" i="11"/>
  <c r="AR280" i="11" s="1"/>
  <c r="AQ27" i="11"/>
  <c r="AR27" i="11" s="1"/>
  <c r="AQ135" i="11"/>
  <c r="AR135" i="11" s="1"/>
  <c r="AQ320" i="11"/>
  <c r="AR320" i="11" s="1"/>
  <c r="AQ89" i="11"/>
  <c r="AR89" i="11" s="1"/>
  <c r="AQ34" i="11"/>
  <c r="AR34" i="11" s="1"/>
  <c r="AQ50" i="11"/>
  <c r="AR50" i="11" s="1"/>
  <c r="AP186" i="11"/>
  <c r="AO190" i="11"/>
  <c r="AO191" i="11" s="1"/>
  <c r="AQ123" i="11"/>
  <c r="AR123" i="11" s="1"/>
  <c r="AQ291" i="11"/>
  <c r="AR291" i="11" s="1"/>
  <c r="AQ46" i="11"/>
  <c r="AR46" i="11" s="1"/>
  <c r="AO214" i="11"/>
  <c r="AO215" i="11" s="1"/>
  <c r="AP208" i="11"/>
  <c r="AQ146" i="11"/>
  <c r="AR146" i="11" s="1"/>
  <c r="AQ74" i="11"/>
  <c r="AR74" i="11" s="1"/>
  <c r="AQ49" i="11"/>
  <c r="AR49" i="11" s="1"/>
  <c r="AQ329" i="11"/>
  <c r="AP331" i="11"/>
  <c r="AP332" i="11" s="1"/>
  <c r="AQ115" i="11"/>
  <c r="AR115" i="11" s="1"/>
  <c r="AQ199" i="11"/>
  <c r="AR199" i="11" s="1"/>
  <c r="AQ128" i="11"/>
  <c r="AR128" i="11" s="1"/>
  <c r="AQ33" i="11"/>
  <c r="AR33" i="11" s="1"/>
  <c r="AQ187" i="11"/>
  <c r="AR187" i="11" s="1"/>
  <c r="AQ42" i="11"/>
  <c r="AR42" i="11" s="1"/>
  <c r="AQ99" i="11"/>
  <c r="AR99" i="11" s="1"/>
  <c r="AQ112" i="11"/>
  <c r="AR112" i="11" s="1"/>
  <c r="AQ108" i="11"/>
  <c r="AR108" i="11" s="1"/>
  <c r="AQ173" i="11"/>
  <c r="AR173" i="11" s="1"/>
  <c r="AQ200" i="11"/>
  <c r="AR200" i="11" s="1"/>
  <c r="AQ294" i="11"/>
  <c r="AR294" i="11" s="1"/>
  <c r="AQ16" i="11"/>
  <c r="AR16" i="11" s="1"/>
  <c r="AR125" i="8"/>
  <c r="AR124" i="8" s="1"/>
  <c r="AS108" i="8"/>
  <c r="AT100" i="8"/>
  <c r="AU96" i="8"/>
  <c r="AR190" i="8"/>
  <c r="AR191" i="8" s="1"/>
  <c r="AZ1" i="8"/>
  <c r="AY7" i="8"/>
  <c r="AY150" i="8"/>
  <c r="AY6" i="8"/>
  <c r="AT82" i="8"/>
  <c r="AS88" i="8"/>
  <c r="AX83" i="8"/>
  <c r="AW89" i="8"/>
  <c r="AS190" i="8"/>
  <c r="AS191" i="8" s="1"/>
  <c r="AS85" i="8"/>
  <c r="AS91" i="8" s="1"/>
  <c r="AT81" i="8"/>
  <c r="AS92" i="8"/>
  <c r="AS93" i="8" s="1"/>
  <c r="AS86" i="8"/>
  <c r="AS87" i="8"/>
  <c r="AT84" i="8"/>
  <c r="AS90" i="8"/>
  <c r="AV104" i="8"/>
  <c r="AU105" i="8"/>
  <c r="AP60" i="11" l="1"/>
  <c r="AP61" i="11" s="1"/>
  <c r="AQ57" i="11"/>
  <c r="AQ245" i="11"/>
  <c r="AP250" i="11"/>
  <c r="AP251" i="11" s="1"/>
  <c r="AQ65" i="11"/>
  <c r="AP69" i="11"/>
  <c r="AP167" i="11"/>
  <c r="AP168" i="11" s="1"/>
  <c r="AQ164" i="11"/>
  <c r="AP221" i="11"/>
  <c r="AP222" i="11" s="1"/>
  <c r="AQ219" i="11"/>
  <c r="AR303" i="11"/>
  <c r="AQ305" i="11"/>
  <c r="AQ306" i="11" s="1"/>
  <c r="AP271" i="11"/>
  <c r="AP272" i="11" s="1"/>
  <c r="AQ269" i="11"/>
  <c r="AQ298" i="11"/>
  <c r="AQ299" i="11" s="1"/>
  <c r="AR276" i="11"/>
  <c r="AQ186" i="11"/>
  <c r="AP190" i="11"/>
  <c r="AP191" i="11" s="1"/>
  <c r="AR23" i="11"/>
  <c r="AQ52" i="11"/>
  <c r="AQ53" i="11" s="1"/>
  <c r="AQ256" i="11"/>
  <c r="AQ257" i="11" s="1"/>
  <c r="AR254" i="11"/>
  <c r="AP139" i="11"/>
  <c r="AP140" i="11" s="1"/>
  <c r="AQ98" i="11"/>
  <c r="AQ237" i="11"/>
  <c r="AP240" i="11"/>
  <c r="AP241" i="11" s="1"/>
  <c r="AO70" i="11"/>
  <c r="AO82" i="11"/>
  <c r="AO83" i="11" s="1"/>
  <c r="AN154" i="11"/>
  <c r="AM159" i="11"/>
  <c r="AM160" i="11" s="1"/>
  <c r="AM334" i="11" s="1"/>
  <c r="AS321" i="11"/>
  <c r="AR11" i="11"/>
  <c r="AR7" i="11"/>
  <c r="AS1" i="11"/>
  <c r="AS89" i="11" s="1"/>
  <c r="AR8" i="11"/>
  <c r="AR6" i="11"/>
  <c r="AR12" i="11"/>
  <c r="AR147" i="11"/>
  <c r="AS147" i="11" s="1"/>
  <c r="AR120" i="11"/>
  <c r="AR36" i="11"/>
  <c r="AS118" i="11"/>
  <c r="AR144" i="11"/>
  <c r="AQ149" i="11"/>
  <c r="AQ150" i="11" s="1"/>
  <c r="AS110" i="11"/>
  <c r="AS281" i="11"/>
  <c r="AP18" i="11"/>
  <c r="AQ15" i="11"/>
  <c r="AR277" i="11"/>
  <c r="AS277" i="11" s="1"/>
  <c r="AR201" i="11"/>
  <c r="AS201" i="11" s="1"/>
  <c r="AR100" i="11"/>
  <c r="AR113" i="11"/>
  <c r="AR126" i="11"/>
  <c r="AS126" i="11" s="1"/>
  <c r="AR278" i="11"/>
  <c r="AS278" i="11" s="1"/>
  <c r="AR178" i="11"/>
  <c r="AS294" i="11"/>
  <c r="AS112" i="11"/>
  <c r="AS291" i="11"/>
  <c r="AS50" i="11"/>
  <c r="AS122" i="11"/>
  <c r="AP232" i="11"/>
  <c r="AP233" i="11" s="1"/>
  <c r="AQ227" i="11"/>
  <c r="AS293" i="11"/>
  <c r="AS39" i="11"/>
  <c r="AS284" i="11"/>
  <c r="AS66" i="11"/>
  <c r="AS40" i="11"/>
  <c r="AS286" i="11"/>
  <c r="AQ312" i="11"/>
  <c r="AQ313" i="11" s="1"/>
  <c r="AR310" i="11"/>
  <c r="AS111" i="11"/>
  <c r="AS78" i="11"/>
  <c r="AS124" i="11"/>
  <c r="AS200" i="11"/>
  <c r="AS99" i="11"/>
  <c r="AS128" i="11"/>
  <c r="AQ331" i="11"/>
  <c r="AQ332" i="11" s="1"/>
  <c r="AR329" i="11"/>
  <c r="AP214" i="11"/>
  <c r="AP215" i="11" s="1"/>
  <c r="AQ208" i="11"/>
  <c r="AS123" i="11"/>
  <c r="AS34" i="11"/>
  <c r="AS91" i="11"/>
  <c r="AS246" i="11"/>
  <c r="AS229" i="11"/>
  <c r="AS38" i="11"/>
  <c r="AS188" i="11"/>
  <c r="AS127" i="11"/>
  <c r="AS28" i="11"/>
  <c r="AS109" i="11"/>
  <c r="AQ196" i="11"/>
  <c r="AP203" i="11"/>
  <c r="AP204" i="11" s="1"/>
  <c r="AS76" i="11"/>
  <c r="AS155" i="11"/>
  <c r="AP180" i="11"/>
  <c r="AP181" i="11" s="1"/>
  <c r="AQ172" i="11"/>
  <c r="AS210" i="11"/>
  <c r="AS177" i="11"/>
  <c r="AS117" i="11"/>
  <c r="AP93" i="11"/>
  <c r="AP94" i="11" s="1"/>
  <c r="AQ87" i="11"/>
  <c r="AS209" i="11"/>
  <c r="AS198" i="11"/>
  <c r="AS228" i="11"/>
  <c r="AP323" i="11"/>
  <c r="AP324" i="11" s="1"/>
  <c r="AQ318" i="11"/>
  <c r="AS125" i="11"/>
  <c r="AS32" i="11"/>
  <c r="AS47" i="11"/>
  <c r="AS101" i="11"/>
  <c r="AP264" i="11"/>
  <c r="AP265" i="11" s="1"/>
  <c r="AQ262" i="11"/>
  <c r="AS290" i="11"/>
  <c r="AS174" i="11"/>
  <c r="AS75" i="11"/>
  <c r="AS165" i="11"/>
  <c r="AS319" i="11"/>
  <c r="AW104" i="8"/>
  <c r="AV105" i="8"/>
  <c r="AU84" i="8"/>
  <c r="AT90" i="8"/>
  <c r="AT86" i="8"/>
  <c r="AT190" i="8"/>
  <c r="AT191" i="8" s="1"/>
  <c r="AT85" i="8"/>
  <c r="AT91" i="8" s="1"/>
  <c r="AU81" i="8"/>
  <c r="AT92" i="8"/>
  <c r="AT93" i="8" s="1"/>
  <c r="AT87" i="8"/>
  <c r="AY83" i="8"/>
  <c r="AX89" i="8"/>
  <c r="AU100" i="8"/>
  <c r="AV96" i="8"/>
  <c r="AU82" i="8"/>
  <c r="AT88" i="8"/>
  <c r="AZ150" i="8"/>
  <c r="AZ7" i="8"/>
  <c r="AZ6" i="8"/>
  <c r="AT108" i="8"/>
  <c r="AS125" i="8"/>
  <c r="AS124" i="8" s="1"/>
  <c r="AR312" i="11" l="1"/>
  <c r="AR313" i="11" s="1"/>
  <c r="AS310" i="11"/>
  <c r="AR262" i="11"/>
  <c r="AQ264" i="11"/>
  <c r="AQ265" i="11" s="1"/>
  <c r="AS296" i="11"/>
  <c r="AS104" i="11"/>
  <c r="AT104" i="11" s="1"/>
  <c r="AS30" i="11"/>
  <c r="AS288" i="11"/>
  <c r="AS79" i="11"/>
  <c r="AQ232" i="11"/>
  <c r="AQ233" i="11" s="1"/>
  <c r="AR227" i="11"/>
  <c r="AS135" i="11"/>
  <c r="AS33" i="11"/>
  <c r="AS178" i="11"/>
  <c r="AT178" i="11" s="1"/>
  <c r="AS100" i="11"/>
  <c r="AP19" i="11"/>
  <c r="AS120" i="11"/>
  <c r="AT120" i="11" s="1"/>
  <c r="AS103" i="11"/>
  <c r="AS130" i="11"/>
  <c r="AS279" i="11"/>
  <c r="AS114" i="11"/>
  <c r="AT114" i="11" s="1"/>
  <c r="AS119" i="11"/>
  <c r="AQ139" i="11"/>
  <c r="AQ140" i="11" s="1"/>
  <c r="AR98" i="11"/>
  <c r="AS106" i="11"/>
  <c r="AT106" i="11" s="1"/>
  <c r="AS105" i="11"/>
  <c r="AS248" i="11"/>
  <c r="AQ190" i="11"/>
  <c r="AQ191" i="11" s="1"/>
  <c r="AR186" i="11"/>
  <c r="AS187" i="11"/>
  <c r="AR298" i="11"/>
  <c r="AR299" i="11" s="1"/>
  <c r="AS276" i="11"/>
  <c r="AS175" i="11"/>
  <c r="AT175" i="11" s="1"/>
  <c r="AS137" i="11"/>
  <c r="AQ221" i="11"/>
  <c r="AQ222" i="11" s="1"/>
  <c r="AR219" i="11"/>
  <c r="AS44" i="11"/>
  <c r="AT44" i="11" s="1"/>
  <c r="AR245" i="11"/>
  <c r="AQ250" i="11"/>
  <c r="AQ251" i="11" s="1"/>
  <c r="AS176" i="11"/>
  <c r="AQ60" i="11"/>
  <c r="AQ61" i="11" s="1"/>
  <c r="AR57" i="11"/>
  <c r="AS289" i="11"/>
  <c r="AS31" i="11"/>
  <c r="AT209" i="11"/>
  <c r="AT198" i="11"/>
  <c r="AQ180" i="11"/>
  <c r="AQ181" i="11" s="1"/>
  <c r="AR172" i="11"/>
  <c r="AT127" i="11"/>
  <c r="AR208" i="11"/>
  <c r="AQ214" i="11"/>
  <c r="AQ215" i="11" s="1"/>
  <c r="AT128" i="11"/>
  <c r="AT66" i="11"/>
  <c r="AT278" i="11"/>
  <c r="AR149" i="11"/>
  <c r="AR150" i="11" s="1"/>
  <c r="AS144" i="11"/>
  <c r="AS8" i="11"/>
  <c r="AS6" i="11"/>
  <c r="AS12" i="11"/>
  <c r="AS11" i="11"/>
  <c r="AS7" i="11"/>
  <c r="AT1" i="11"/>
  <c r="AT91" i="11" s="1"/>
  <c r="AS133" i="11"/>
  <c r="AT133" i="11" s="1"/>
  <c r="AS131" i="11"/>
  <c r="AS90" i="11"/>
  <c r="AT90" i="11" s="1"/>
  <c r="AS29" i="11"/>
  <c r="AT29" i="11" s="1"/>
  <c r="AS295" i="11"/>
  <c r="AT295" i="11" s="1"/>
  <c r="AS157" i="11"/>
  <c r="AS280" i="11"/>
  <c r="AT280" i="11" s="1"/>
  <c r="AS46" i="11"/>
  <c r="AT46" i="11" s="1"/>
  <c r="AS108" i="11"/>
  <c r="AT108" i="11" s="1"/>
  <c r="AS26" i="11"/>
  <c r="AP70" i="11"/>
  <c r="AP82" i="11" s="1"/>
  <c r="AP83" i="11" s="1"/>
  <c r="AS45" i="11"/>
  <c r="AT45" i="11" s="1"/>
  <c r="AS102" i="11"/>
  <c r="AS212" i="11"/>
  <c r="AT212" i="11" s="1"/>
  <c r="AS129" i="11"/>
  <c r="AT129" i="11" s="1"/>
  <c r="AS49" i="11"/>
  <c r="AT49" i="11" s="1"/>
  <c r="AS43" i="11"/>
  <c r="AQ240" i="11"/>
  <c r="AQ241" i="11" s="1"/>
  <c r="AR237" i="11"/>
  <c r="AS77" i="11"/>
  <c r="AT77" i="11" s="1"/>
  <c r="AR52" i="11"/>
  <c r="AR53" i="11" s="1"/>
  <c r="AS23" i="11"/>
  <c r="AS41" i="11"/>
  <c r="AT41" i="11" s="1"/>
  <c r="AS211" i="11"/>
  <c r="AT211" i="11" s="1"/>
  <c r="AS320" i="11"/>
  <c r="AT320" i="11" s="1"/>
  <c r="AS74" i="11"/>
  <c r="AT74" i="11" s="1"/>
  <c r="AS16" i="11"/>
  <c r="AT16" i="11" s="1"/>
  <c r="AR269" i="11"/>
  <c r="AQ271" i="11"/>
  <c r="AQ272" i="11" s="1"/>
  <c r="AS303" i="11"/>
  <c r="AR305" i="11"/>
  <c r="AR306" i="11" s="1"/>
  <c r="AS48" i="11"/>
  <c r="AT48" i="11" s="1"/>
  <c r="AQ167" i="11"/>
  <c r="AQ168" i="11" s="1"/>
  <c r="AR164" i="11"/>
  <c r="AR65" i="11"/>
  <c r="AQ69" i="11"/>
  <c r="AS132" i="11"/>
  <c r="AT132" i="11" s="1"/>
  <c r="AS67" i="11"/>
  <c r="AT67" i="11" s="1"/>
  <c r="AS247" i="11"/>
  <c r="AT247" i="11" s="1"/>
  <c r="AS107" i="11"/>
  <c r="AT107" i="11" s="1"/>
  <c r="AS25" i="11"/>
  <c r="AT25" i="11" s="1"/>
  <c r="AS199" i="11"/>
  <c r="AT199" i="11" s="1"/>
  <c r="AT319" i="11"/>
  <c r="AQ323" i="11"/>
  <c r="AQ324" i="11" s="1"/>
  <c r="AR318" i="11"/>
  <c r="AT177" i="11"/>
  <c r="AQ203" i="11"/>
  <c r="AQ204" i="11" s="1"/>
  <c r="AR196" i="11"/>
  <c r="AT78" i="11"/>
  <c r="AT40" i="11"/>
  <c r="AT293" i="11"/>
  <c r="AT291" i="11"/>
  <c r="AT294" i="11"/>
  <c r="AT126" i="11"/>
  <c r="AT277" i="11"/>
  <c r="AT110" i="11"/>
  <c r="AT118" i="11"/>
  <c r="AT321" i="11"/>
  <c r="AT165" i="11"/>
  <c r="AT290" i="11"/>
  <c r="AT47" i="11"/>
  <c r="AR87" i="11"/>
  <c r="AQ93" i="11"/>
  <c r="AQ94" i="11" s="1"/>
  <c r="AT210" i="11"/>
  <c r="AT155" i="11"/>
  <c r="AT109" i="11"/>
  <c r="AT38" i="11"/>
  <c r="AT34" i="11"/>
  <c r="AR331" i="11"/>
  <c r="AR332" i="11" s="1"/>
  <c r="AS329" i="11"/>
  <c r="AT200" i="11"/>
  <c r="AS58" i="11"/>
  <c r="AT58" i="11" s="1"/>
  <c r="AS238" i="11"/>
  <c r="AT238" i="11" s="1"/>
  <c r="AS285" i="11"/>
  <c r="AT285" i="11" s="1"/>
  <c r="AS282" i="11"/>
  <c r="AT282" i="11" s="1"/>
  <c r="AS24" i="11"/>
  <c r="AT24" i="11" s="1"/>
  <c r="AS146" i="11"/>
  <c r="AT146" i="11" s="1"/>
  <c r="AS173" i="11"/>
  <c r="AT173" i="11" s="1"/>
  <c r="AS113" i="11"/>
  <c r="AT113" i="11" s="1"/>
  <c r="AQ18" i="11"/>
  <c r="AR15" i="11"/>
  <c r="AS230" i="11"/>
  <c r="AT230" i="11" s="1"/>
  <c r="AS36" i="11"/>
  <c r="AT36" i="11" s="1"/>
  <c r="AS121" i="11"/>
  <c r="AT121" i="11" s="1"/>
  <c r="AN159" i="11"/>
  <c r="AN160" i="11" s="1"/>
  <c r="AN334" i="11" s="1"/>
  <c r="AO154" i="11"/>
  <c r="AS197" i="11"/>
  <c r="AT197" i="11" s="1"/>
  <c r="AS116" i="11"/>
  <c r="AT116" i="11" s="1"/>
  <c r="AR256" i="11"/>
  <c r="AR257" i="11" s="1"/>
  <c r="AS254" i="11"/>
  <c r="AS287" i="11"/>
  <c r="AT287" i="11" s="1"/>
  <c r="AS145" i="11"/>
  <c r="AT145" i="11" s="1"/>
  <c r="AS35" i="11"/>
  <c r="AT35" i="11" s="1"/>
  <c r="AS115" i="11"/>
  <c r="AT115" i="11" s="1"/>
  <c r="AS134" i="11"/>
  <c r="AT134" i="11" s="1"/>
  <c r="AS283" i="11"/>
  <c r="AT283" i="11" s="1"/>
  <c r="AS88" i="11"/>
  <c r="AT88" i="11" s="1"/>
  <c r="AS156" i="11"/>
  <c r="AT156" i="11" s="1"/>
  <c r="AS80" i="11"/>
  <c r="AT80" i="11" s="1"/>
  <c r="AS136" i="11"/>
  <c r="AT136" i="11" s="1"/>
  <c r="AS37" i="11"/>
  <c r="AT37" i="11" s="1"/>
  <c r="AS27" i="11"/>
  <c r="AT27" i="11" s="1"/>
  <c r="AS42" i="11"/>
  <c r="AT42" i="11" s="1"/>
  <c r="AV100" i="8"/>
  <c r="AW96" i="8"/>
  <c r="AT125" i="8"/>
  <c r="AT124" i="8" s="1"/>
  <c r="AU108" i="8"/>
  <c r="AU85" i="8"/>
  <c r="AU91" i="8" s="1"/>
  <c r="AU92" i="8"/>
  <c r="AU93" i="8" s="1"/>
  <c r="AU86" i="8"/>
  <c r="AU87" i="8"/>
  <c r="AV81" i="8"/>
  <c r="AV82" i="8"/>
  <c r="AU88" i="8"/>
  <c r="AZ83" i="8"/>
  <c r="AZ89" i="8" s="1"/>
  <c r="AY89" i="8"/>
  <c r="AV84" i="8"/>
  <c r="AU90" i="8"/>
  <c r="AX104" i="8"/>
  <c r="AW105" i="8"/>
  <c r="AS15" i="11" l="1"/>
  <c r="AR18" i="11"/>
  <c r="AR323" i="11"/>
  <c r="AR324" i="11" s="1"/>
  <c r="AS318" i="11"/>
  <c r="AT43" i="11"/>
  <c r="AT102" i="11"/>
  <c r="AT26" i="11"/>
  <c r="AT157" i="11"/>
  <c r="AT131" i="11"/>
  <c r="AT147" i="11"/>
  <c r="AT201" i="11"/>
  <c r="AT39" i="11"/>
  <c r="AT124" i="11"/>
  <c r="AT246" i="11"/>
  <c r="AT117" i="11"/>
  <c r="AT188" i="11"/>
  <c r="AR60" i="11"/>
  <c r="AR61" i="11" s="1"/>
  <c r="AS57" i="11"/>
  <c r="AS245" i="11"/>
  <c r="AR250" i="11"/>
  <c r="AR251" i="11" s="1"/>
  <c r="AT137" i="11"/>
  <c r="AT187" i="11"/>
  <c r="AT105" i="11"/>
  <c r="AT119" i="11"/>
  <c r="AT103" i="11"/>
  <c r="AT100" i="11"/>
  <c r="AR232" i="11"/>
  <c r="AR233" i="11" s="1"/>
  <c r="AS227" i="11"/>
  <c r="AT30" i="11"/>
  <c r="AT229" i="11"/>
  <c r="AT32" i="11"/>
  <c r="AT122" i="11"/>
  <c r="AT99" i="11"/>
  <c r="AT144" i="11"/>
  <c r="AS149" i="11"/>
  <c r="AS150" i="11" s="1"/>
  <c r="AS186" i="11"/>
  <c r="AR190" i="11"/>
  <c r="AR191" i="11" s="1"/>
  <c r="AT28" i="11"/>
  <c r="AT284" i="11"/>
  <c r="AT254" i="11"/>
  <c r="AS256" i="11"/>
  <c r="AS257" i="11" s="1"/>
  <c r="AQ19" i="11"/>
  <c r="AR203" i="11"/>
  <c r="AR204" i="11" s="1"/>
  <c r="AS196" i="11"/>
  <c r="AQ82" i="11"/>
  <c r="AQ83" i="11" s="1"/>
  <c r="AQ70" i="11"/>
  <c r="AR271" i="11"/>
  <c r="AR272" i="11" s="1"/>
  <c r="AS269" i="11"/>
  <c r="AO159" i="11"/>
  <c r="AO160" i="11" s="1"/>
  <c r="AO334" i="11" s="1"/>
  <c r="AP154" i="11"/>
  <c r="AR69" i="11"/>
  <c r="AS65" i="11"/>
  <c r="AR240" i="11"/>
  <c r="AR241" i="11" s="1"/>
  <c r="AS237" i="11"/>
  <c r="AT8" i="11"/>
  <c r="AT12" i="11"/>
  <c r="AT11" i="11"/>
  <c r="AT7" i="11"/>
  <c r="AU1" i="11"/>
  <c r="AU91" i="11" s="1"/>
  <c r="AT6" i="11"/>
  <c r="AT112" i="11"/>
  <c r="AT286" i="11"/>
  <c r="AR180" i="11"/>
  <c r="AR181" i="11" s="1"/>
  <c r="AS172" i="11"/>
  <c r="AT125" i="11"/>
  <c r="AT31" i="11"/>
  <c r="AT176" i="11"/>
  <c r="AU176" i="11" s="1"/>
  <c r="AR221" i="11"/>
  <c r="AR222" i="11" s="1"/>
  <c r="AS219" i="11"/>
  <c r="AS298" i="11"/>
  <c r="AS299" i="11" s="1"/>
  <c r="AT276" i="11"/>
  <c r="AS98" i="11"/>
  <c r="AR139" i="11"/>
  <c r="AR140" i="11" s="1"/>
  <c r="AT279" i="11"/>
  <c r="AT33" i="11"/>
  <c r="AU33" i="11" s="1"/>
  <c r="AT79" i="11"/>
  <c r="AT296" i="11"/>
  <c r="AT76" i="11"/>
  <c r="AR264" i="11"/>
  <c r="AR265" i="11" s="1"/>
  <c r="AS262" i="11"/>
  <c r="AT310" i="11"/>
  <c r="AS312" i="11"/>
  <c r="AS313" i="11" s="1"/>
  <c r="AT101" i="11"/>
  <c r="AU101" i="11" s="1"/>
  <c r="AS331" i="11"/>
  <c r="AS332" i="11" s="1"/>
  <c r="AT329" i="11"/>
  <c r="AR93" i="11"/>
  <c r="AR94" i="11" s="1"/>
  <c r="AS87" i="11"/>
  <c r="AU40" i="11"/>
  <c r="AU177" i="11"/>
  <c r="AS164" i="11"/>
  <c r="AR167" i="11"/>
  <c r="AR168" i="11" s="1"/>
  <c r="AT303" i="11"/>
  <c r="AS305" i="11"/>
  <c r="AS306" i="11" s="1"/>
  <c r="AU74" i="11"/>
  <c r="AS52" i="11"/>
  <c r="AS53" i="11" s="1"/>
  <c r="AT23" i="11"/>
  <c r="AU280" i="11"/>
  <c r="AU90" i="11"/>
  <c r="AT281" i="11"/>
  <c r="AT50" i="11"/>
  <c r="AT111" i="11"/>
  <c r="AU111" i="11" s="1"/>
  <c r="AS208" i="11"/>
  <c r="AR214" i="11"/>
  <c r="AR215" i="11" s="1"/>
  <c r="AT174" i="11"/>
  <c r="AT289" i="11"/>
  <c r="AU289" i="11" s="1"/>
  <c r="AT248" i="11"/>
  <c r="AU248" i="11" s="1"/>
  <c r="AT130" i="11"/>
  <c r="AT135" i="11"/>
  <c r="AT288" i="11"/>
  <c r="AU288" i="11" s="1"/>
  <c r="AT123" i="11"/>
  <c r="AU123" i="11" s="1"/>
  <c r="AT228" i="11"/>
  <c r="AT75" i="11"/>
  <c r="AT89" i="11"/>
  <c r="AU89" i="11" s="1"/>
  <c r="AV108" i="8"/>
  <c r="AU125" i="8"/>
  <c r="AU124" i="8" s="1"/>
  <c r="AW84" i="8"/>
  <c r="AV90" i="8"/>
  <c r="AW82" i="8"/>
  <c r="AV88" i="8"/>
  <c r="AW100" i="8"/>
  <c r="AX96" i="8"/>
  <c r="AV92" i="8"/>
  <c r="AV93" i="8" s="1"/>
  <c r="AV86" i="8"/>
  <c r="AW81" i="8"/>
  <c r="AV85" i="8"/>
  <c r="AV91" i="8" s="1"/>
  <c r="AV87" i="8"/>
  <c r="AY104" i="8"/>
  <c r="AX105" i="8"/>
  <c r="AU190" i="8"/>
  <c r="AU191" i="8" s="1"/>
  <c r="AS271" i="11" l="1"/>
  <c r="AS272" i="11" s="1"/>
  <c r="AT269" i="11"/>
  <c r="AS203" i="11"/>
  <c r="AS204" i="11" s="1"/>
  <c r="AT196" i="11"/>
  <c r="AU156" i="11"/>
  <c r="AU178" i="11"/>
  <c r="AU209" i="11"/>
  <c r="AU66" i="11"/>
  <c r="AU133" i="11"/>
  <c r="AU49" i="11"/>
  <c r="AU107" i="11"/>
  <c r="AU99" i="11"/>
  <c r="AU30" i="11"/>
  <c r="AU103" i="11"/>
  <c r="AU137" i="11"/>
  <c r="AU124" i="11"/>
  <c r="AU102" i="11"/>
  <c r="AU25" i="11"/>
  <c r="AU294" i="11"/>
  <c r="AU238" i="11"/>
  <c r="AU121" i="11"/>
  <c r="AU80" i="11"/>
  <c r="AU283" i="11"/>
  <c r="AU115" i="11"/>
  <c r="AT164" i="11"/>
  <c r="AS167" i="11"/>
  <c r="AS168" i="11" s="1"/>
  <c r="AU285" i="11"/>
  <c r="AU76" i="11"/>
  <c r="AU279" i="11"/>
  <c r="AU31" i="11"/>
  <c r="AU29" i="11"/>
  <c r="AR82" i="11"/>
  <c r="AR83" i="11" s="1"/>
  <c r="AR70" i="11"/>
  <c r="AU282" i="11"/>
  <c r="AU174" i="11"/>
  <c r="AU67" i="11"/>
  <c r="AU126" i="11"/>
  <c r="AU109" i="11"/>
  <c r="AU173" i="11"/>
  <c r="AT312" i="11"/>
  <c r="AT313" i="11" s="1"/>
  <c r="AU310" i="11"/>
  <c r="AU296" i="11"/>
  <c r="AU284" i="11"/>
  <c r="AU120" i="11"/>
  <c r="AU295" i="11"/>
  <c r="AU39" i="11"/>
  <c r="AU131" i="11"/>
  <c r="AU43" i="11"/>
  <c r="AS323" i="11"/>
  <c r="AS324" i="11" s="1"/>
  <c r="AT318" i="11"/>
  <c r="AU118" i="11"/>
  <c r="AU146" i="11"/>
  <c r="AU197" i="11"/>
  <c r="AU42" i="11"/>
  <c r="AU136" i="11"/>
  <c r="AU27" i="11"/>
  <c r="AS214" i="11"/>
  <c r="AS215" i="11" s="1"/>
  <c r="AT208" i="11"/>
  <c r="AS93" i="11"/>
  <c r="AS94" i="11" s="1"/>
  <c r="AT87" i="11"/>
  <c r="AU286" i="11"/>
  <c r="AU277" i="11"/>
  <c r="AU75" i="11"/>
  <c r="AU135" i="11"/>
  <c r="AU50" i="11"/>
  <c r="AU212" i="11"/>
  <c r="AT219" i="11"/>
  <c r="AS221" i="11"/>
  <c r="AS222" i="11" s="1"/>
  <c r="AU125" i="11"/>
  <c r="AU112" i="11"/>
  <c r="AU46" i="11"/>
  <c r="AU41" i="11"/>
  <c r="AU247" i="11"/>
  <c r="AU165" i="11"/>
  <c r="AU113" i="11"/>
  <c r="AU35" i="11"/>
  <c r="AT186" i="11"/>
  <c r="AS190" i="11"/>
  <c r="AS191" i="11" s="1"/>
  <c r="AU198" i="11"/>
  <c r="AU278" i="11"/>
  <c r="AU77" i="11"/>
  <c r="AU291" i="11"/>
  <c r="AU122" i="11"/>
  <c r="AT227" i="11"/>
  <c r="AS232" i="11"/>
  <c r="AS233" i="11" s="1"/>
  <c r="AU119" i="11"/>
  <c r="AU188" i="11"/>
  <c r="AU228" i="11"/>
  <c r="AU130" i="11"/>
  <c r="AU281" i="11"/>
  <c r="AT52" i="11"/>
  <c r="AT53" i="11" s="1"/>
  <c r="AU23" i="11"/>
  <c r="AT305" i="11"/>
  <c r="AT306" i="11" s="1"/>
  <c r="AU303" i="11"/>
  <c r="AU199" i="11"/>
  <c r="AU321" i="11"/>
  <c r="AU329" i="11"/>
  <c r="AT331" i="11"/>
  <c r="AT332" i="11" s="1"/>
  <c r="AU230" i="11"/>
  <c r="AS264" i="11"/>
  <c r="AS265" i="11" s="1"/>
  <c r="AT262" i="11"/>
  <c r="AU79" i="11"/>
  <c r="AS139" i="11"/>
  <c r="AS140" i="11" s="1"/>
  <c r="AT98" i="11"/>
  <c r="AS180" i="11"/>
  <c r="AS181" i="11" s="1"/>
  <c r="AT172" i="11"/>
  <c r="AU129" i="11"/>
  <c r="AU16" i="11"/>
  <c r="AU319" i="11"/>
  <c r="AU38" i="11"/>
  <c r="AU36" i="11"/>
  <c r="AU88" i="11"/>
  <c r="AU110" i="11"/>
  <c r="AU28" i="11"/>
  <c r="AU114" i="11"/>
  <c r="AU175" i="11"/>
  <c r="AU127" i="11"/>
  <c r="AU108" i="11"/>
  <c r="AU211" i="11"/>
  <c r="AU290" i="11"/>
  <c r="AU32" i="11"/>
  <c r="AU105" i="11"/>
  <c r="AS250" i="11"/>
  <c r="AS251" i="11" s="1"/>
  <c r="AT245" i="11"/>
  <c r="AU117" i="11"/>
  <c r="AU201" i="11"/>
  <c r="AU157" i="11"/>
  <c r="AU320" i="11"/>
  <c r="AU47" i="11"/>
  <c r="AR19" i="11"/>
  <c r="AU287" i="11"/>
  <c r="AU116" i="11"/>
  <c r="AU210" i="11"/>
  <c r="AU276" i="11"/>
  <c r="AT298" i="11"/>
  <c r="AT299" i="11" s="1"/>
  <c r="AU12" i="11"/>
  <c r="AU11" i="11"/>
  <c r="AU7" i="11"/>
  <c r="AV1" i="11"/>
  <c r="AV74" i="11" s="1"/>
  <c r="AU8" i="11"/>
  <c r="AU6" i="11"/>
  <c r="AS240" i="11"/>
  <c r="AS241" i="11" s="1"/>
  <c r="AT237" i="11"/>
  <c r="AT65" i="11"/>
  <c r="AS69" i="11"/>
  <c r="AU293" i="11"/>
  <c r="AV293" i="11" s="1"/>
  <c r="AU200" i="11"/>
  <c r="AV200" i="11" s="1"/>
  <c r="AP159" i="11"/>
  <c r="AP160" i="11" s="1"/>
  <c r="AP334" i="11" s="1"/>
  <c r="AQ154" i="11"/>
  <c r="AU37" i="11"/>
  <c r="AV37" i="11" s="1"/>
  <c r="AU34" i="11"/>
  <c r="AV34" i="11" s="1"/>
  <c r="AU254" i="11"/>
  <c r="AT256" i="11"/>
  <c r="AT257" i="11" s="1"/>
  <c r="AU104" i="11"/>
  <c r="AV104" i="11" s="1"/>
  <c r="AU106" i="11"/>
  <c r="AV106" i="11" s="1"/>
  <c r="AU44" i="11"/>
  <c r="AV44" i="11" s="1"/>
  <c r="AU128" i="11"/>
  <c r="AV128" i="11" s="1"/>
  <c r="AU144" i="11"/>
  <c r="AT149" i="11"/>
  <c r="AT150" i="11" s="1"/>
  <c r="AU45" i="11"/>
  <c r="AV45" i="11" s="1"/>
  <c r="AU48" i="11"/>
  <c r="AV48" i="11" s="1"/>
  <c r="AU58" i="11"/>
  <c r="AV58" i="11" s="1"/>
  <c r="AU229" i="11"/>
  <c r="AV229" i="11" s="1"/>
  <c r="AU100" i="11"/>
  <c r="AV100" i="11" s="1"/>
  <c r="AU187" i="11"/>
  <c r="AV187" i="11" s="1"/>
  <c r="AT57" i="11"/>
  <c r="AS60" i="11"/>
  <c r="AS61" i="11" s="1"/>
  <c r="AU246" i="11"/>
  <c r="AV246" i="11" s="1"/>
  <c r="AU147" i="11"/>
  <c r="AV147" i="11" s="1"/>
  <c r="AU26" i="11"/>
  <c r="AV26" i="11" s="1"/>
  <c r="AU132" i="11"/>
  <c r="AV132" i="11" s="1"/>
  <c r="AU78" i="11"/>
  <c r="AV78" i="11" s="1"/>
  <c r="AU155" i="11"/>
  <c r="AV155" i="11" s="1"/>
  <c r="AS18" i="11"/>
  <c r="AS19" i="11" s="1"/>
  <c r="AT15" i="11"/>
  <c r="AU134" i="11"/>
  <c r="AV134" i="11" s="1"/>
  <c r="AU145" i="11"/>
  <c r="AV145" i="11" s="1"/>
  <c r="AU24" i="11"/>
  <c r="AV24" i="11" s="1"/>
  <c r="AZ104" i="8"/>
  <c r="AZ105" i="8" s="1"/>
  <c r="AY105" i="8"/>
  <c r="AX81" i="8"/>
  <c r="AW85" i="8"/>
  <c r="AW91" i="8" s="1"/>
  <c r="AW92" i="8"/>
  <c r="AW93" i="8" s="1"/>
  <c r="AW86" i="8"/>
  <c r="AW87" i="8"/>
  <c r="AX100" i="8"/>
  <c r="AY96" i="8"/>
  <c r="AX84" i="8"/>
  <c r="AW90" i="8"/>
  <c r="AV190" i="8"/>
  <c r="AV191" i="8" s="1"/>
  <c r="AX82" i="8"/>
  <c r="AW88" i="8"/>
  <c r="AV125" i="8"/>
  <c r="AV124" i="8" s="1"/>
  <c r="AW108" i="8"/>
  <c r="AR154" i="11" l="1"/>
  <c r="AQ159" i="11"/>
  <c r="AQ160" i="11" s="1"/>
  <c r="AQ334" i="11" s="1"/>
  <c r="AS70" i="11"/>
  <c r="AS82" i="11"/>
  <c r="AS83" i="11" s="1"/>
  <c r="AU298" i="11"/>
  <c r="AU299" i="11" s="1"/>
  <c r="AV276" i="11"/>
  <c r="AV90" i="11"/>
  <c r="AV287" i="11"/>
  <c r="AV320" i="11"/>
  <c r="AW320" i="11" s="1"/>
  <c r="AT250" i="11"/>
  <c r="AT251" i="11" s="1"/>
  <c r="AU245" i="11"/>
  <c r="AV290" i="11"/>
  <c r="AV175" i="11"/>
  <c r="AW175" i="11" s="1"/>
  <c r="AV88" i="11"/>
  <c r="AV16" i="11"/>
  <c r="AT139" i="11"/>
  <c r="AT140" i="11" s="1"/>
  <c r="AU98" i="11"/>
  <c r="AV321" i="11"/>
  <c r="AU52" i="11"/>
  <c r="AU53" i="11" s="1"/>
  <c r="AV23" i="11"/>
  <c r="AV228" i="11"/>
  <c r="AW228" i="11" s="1"/>
  <c r="AT232" i="11"/>
  <c r="AT233" i="11" s="1"/>
  <c r="AU227" i="11"/>
  <c r="AV278" i="11"/>
  <c r="AV35" i="11"/>
  <c r="AW35" i="11" s="1"/>
  <c r="AV41" i="11"/>
  <c r="AV135" i="11"/>
  <c r="AV40" i="11"/>
  <c r="AT93" i="11"/>
  <c r="AT94" i="11" s="1"/>
  <c r="AU87" i="11"/>
  <c r="AV123" i="11"/>
  <c r="AV197" i="11"/>
  <c r="AV295" i="11"/>
  <c r="AW295" i="11" s="1"/>
  <c r="AV296" i="11"/>
  <c r="AV109" i="11"/>
  <c r="AW109" i="11" s="1"/>
  <c r="AV282" i="11"/>
  <c r="AV31" i="11"/>
  <c r="AW31" i="11" s="1"/>
  <c r="AV89" i="11"/>
  <c r="AV121" i="11"/>
  <c r="AW121" i="11" s="1"/>
  <c r="AV102" i="11"/>
  <c r="AV30" i="11"/>
  <c r="AW30" i="11" s="1"/>
  <c r="AV133" i="11"/>
  <c r="AV156" i="11"/>
  <c r="AW156" i="11" s="1"/>
  <c r="AU65" i="11"/>
  <c r="AT69" i="11"/>
  <c r="AV33" i="11"/>
  <c r="AV248" i="11"/>
  <c r="AW248" i="11" s="1"/>
  <c r="AV157" i="11"/>
  <c r="AV211" i="11"/>
  <c r="AW211" i="11" s="1"/>
  <c r="AV114" i="11"/>
  <c r="AV36" i="11"/>
  <c r="AW36" i="11" s="1"/>
  <c r="AV129" i="11"/>
  <c r="AV230" i="11"/>
  <c r="AW230" i="11" s="1"/>
  <c r="AV199" i="11"/>
  <c r="AV188" i="11"/>
  <c r="AW188" i="11" s="1"/>
  <c r="AV122" i="11"/>
  <c r="AV198" i="11"/>
  <c r="AW198" i="11" s="1"/>
  <c r="AV113" i="11"/>
  <c r="AV46" i="11"/>
  <c r="AW46" i="11" s="1"/>
  <c r="AU219" i="11"/>
  <c r="AT221" i="11"/>
  <c r="AT222" i="11" s="1"/>
  <c r="AV75" i="11"/>
  <c r="AV27" i="11"/>
  <c r="AW27" i="11" s="1"/>
  <c r="AV146" i="11"/>
  <c r="AV43" i="11"/>
  <c r="AW43" i="11" s="1"/>
  <c r="AV120" i="11"/>
  <c r="AU312" i="11"/>
  <c r="AU313" i="11" s="1"/>
  <c r="AV310" i="11"/>
  <c r="AV126" i="11"/>
  <c r="AW126" i="11" s="1"/>
  <c r="AV279" i="11"/>
  <c r="AT167" i="11"/>
  <c r="AT168" i="11" s="1"/>
  <c r="AU164" i="11"/>
  <c r="AV115" i="11"/>
  <c r="AW115" i="11" s="1"/>
  <c r="AV238" i="11"/>
  <c r="AV124" i="11"/>
  <c r="AW124" i="11" s="1"/>
  <c r="AV99" i="11"/>
  <c r="AV66" i="11"/>
  <c r="AW66" i="11" s="1"/>
  <c r="AU196" i="11"/>
  <c r="AT203" i="11"/>
  <c r="AT204" i="11" s="1"/>
  <c r="AW78" i="11"/>
  <c r="AT18" i="11"/>
  <c r="AT19" i="11" s="1"/>
  <c r="AU15" i="11"/>
  <c r="AW132" i="11"/>
  <c r="AW106" i="11"/>
  <c r="AW34" i="11"/>
  <c r="AW200" i="11"/>
  <c r="AU237" i="11"/>
  <c r="AT240" i="11"/>
  <c r="AT241" i="11" s="1"/>
  <c r="AV11" i="11"/>
  <c r="AV7" i="11"/>
  <c r="AW1" i="11"/>
  <c r="AW155" i="11" s="1"/>
  <c r="AV8" i="11"/>
  <c r="AV6" i="11"/>
  <c r="AV12" i="11"/>
  <c r="AV176" i="11"/>
  <c r="AW176" i="11" s="1"/>
  <c r="AV101" i="11"/>
  <c r="AW101" i="11" s="1"/>
  <c r="AV210" i="11"/>
  <c r="AW210" i="11" s="1"/>
  <c r="AV201" i="11"/>
  <c r="AW201" i="11" s="1"/>
  <c r="AV105" i="11"/>
  <c r="AW105" i="11" s="1"/>
  <c r="AV108" i="11"/>
  <c r="AW108" i="11" s="1"/>
  <c r="AV28" i="11"/>
  <c r="AW28" i="11" s="1"/>
  <c r="AV38" i="11"/>
  <c r="AW38" i="11" s="1"/>
  <c r="AT180" i="11"/>
  <c r="AT181" i="11" s="1"/>
  <c r="AU172" i="11"/>
  <c r="AV79" i="11"/>
  <c r="AW79" i="11" s="1"/>
  <c r="AV303" i="11"/>
  <c r="AU305" i="11"/>
  <c r="AU306" i="11" s="1"/>
  <c r="AV281" i="11"/>
  <c r="AW281" i="11" s="1"/>
  <c r="AV119" i="11"/>
  <c r="AW119" i="11" s="1"/>
  <c r="AV291" i="11"/>
  <c r="AW291" i="11" s="1"/>
  <c r="AV165" i="11"/>
  <c r="AW165" i="11" s="1"/>
  <c r="AV112" i="11"/>
  <c r="AW112" i="11" s="1"/>
  <c r="AV212" i="11"/>
  <c r="AW212" i="11" s="1"/>
  <c r="AV277" i="11"/>
  <c r="AW277" i="11" s="1"/>
  <c r="AV111" i="11"/>
  <c r="AW111" i="11" s="1"/>
  <c r="AT214" i="11"/>
  <c r="AT215" i="11" s="1"/>
  <c r="AU208" i="11"/>
  <c r="AV136" i="11"/>
  <c r="AW136" i="11" s="1"/>
  <c r="AV118" i="11"/>
  <c r="AW118" i="11" s="1"/>
  <c r="AV131" i="11"/>
  <c r="AW131" i="11" s="1"/>
  <c r="AV284" i="11"/>
  <c r="AW284" i="11" s="1"/>
  <c r="AV67" i="11"/>
  <c r="AW67" i="11" s="1"/>
  <c r="AV76" i="11"/>
  <c r="AW76" i="11" s="1"/>
  <c r="AV280" i="11"/>
  <c r="AW280" i="11" s="1"/>
  <c r="AV283" i="11"/>
  <c r="AW283" i="11" s="1"/>
  <c r="AV294" i="11"/>
  <c r="AW294" i="11" s="1"/>
  <c r="AV137" i="11"/>
  <c r="AW137" i="11" s="1"/>
  <c r="AV107" i="11"/>
  <c r="AW107" i="11" s="1"/>
  <c r="AV209" i="11"/>
  <c r="AW209" i="11" s="1"/>
  <c r="AW134" i="11"/>
  <c r="AW100" i="11"/>
  <c r="AU256" i="11"/>
  <c r="AU257" i="11" s="1"/>
  <c r="AV254" i="11"/>
  <c r="AW24" i="11"/>
  <c r="AW26" i="11"/>
  <c r="AT60" i="11"/>
  <c r="AT61" i="11" s="1"/>
  <c r="AU57" i="11"/>
  <c r="AW58" i="11"/>
  <c r="AV144" i="11"/>
  <c r="AU149" i="11"/>
  <c r="AU150" i="11" s="1"/>
  <c r="AW104" i="11"/>
  <c r="AW37" i="11"/>
  <c r="AW293" i="11"/>
  <c r="AV177" i="11"/>
  <c r="AW177" i="11" s="1"/>
  <c r="AV116" i="11"/>
  <c r="AW116" i="11" s="1"/>
  <c r="AV47" i="11"/>
  <c r="AW47" i="11" s="1"/>
  <c r="AV117" i="11"/>
  <c r="AW117" i="11" s="1"/>
  <c r="AV32" i="11"/>
  <c r="AW32" i="11" s="1"/>
  <c r="AV127" i="11"/>
  <c r="AW127" i="11" s="1"/>
  <c r="AV110" i="11"/>
  <c r="AW110" i="11" s="1"/>
  <c r="AV319" i="11"/>
  <c r="AW319" i="11" s="1"/>
  <c r="AT264" i="11"/>
  <c r="AT265" i="11" s="1"/>
  <c r="AU262" i="11"/>
  <c r="AV329" i="11"/>
  <c r="AU331" i="11"/>
  <c r="AU332" i="11" s="1"/>
  <c r="AV130" i="11"/>
  <c r="AW130" i="11" s="1"/>
  <c r="AV77" i="11"/>
  <c r="AW77" i="11" s="1"/>
  <c r="AU186" i="11"/>
  <c r="AT190" i="11"/>
  <c r="AT191" i="11" s="1"/>
  <c r="AV247" i="11"/>
  <c r="AW247" i="11" s="1"/>
  <c r="AV125" i="11"/>
  <c r="AW125" i="11" s="1"/>
  <c r="AV50" i="11"/>
  <c r="AW50" i="11" s="1"/>
  <c r="AV286" i="11"/>
  <c r="AW286" i="11" s="1"/>
  <c r="AV288" i="11"/>
  <c r="AW288" i="11" s="1"/>
  <c r="AV42" i="11"/>
  <c r="AW42" i="11" s="1"/>
  <c r="AU318" i="11"/>
  <c r="AT323" i="11"/>
  <c r="AT324" i="11" s="1"/>
  <c r="AV39" i="11"/>
  <c r="AW39" i="11" s="1"/>
  <c r="AV173" i="11"/>
  <c r="AW173" i="11" s="1"/>
  <c r="AV174" i="11"/>
  <c r="AW174" i="11" s="1"/>
  <c r="AV29" i="11"/>
  <c r="AW29" i="11" s="1"/>
  <c r="AV285" i="11"/>
  <c r="AW285" i="11" s="1"/>
  <c r="AV289" i="11"/>
  <c r="AW289" i="11" s="1"/>
  <c r="AV80" i="11"/>
  <c r="AW80" i="11" s="1"/>
  <c r="AV25" i="11"/>
  <c r="AW25" i="11" s="1"/>
  <c r="AV103" i="11"/>
  <c r="AW103" i="11" s="1"/>
  <c r="AV49" i="11"/>
  <c r="AW49" i="11" s="1"/>
  <c r="AV178" i="11"/>
  <c r="AW178" i="11" s="1"/>
  <c r="AT271" i="11"/>
  <c r="AT272" i="11" s="1"/>
  <c r="AU269" i="11"/>
  <c r="AV91" i="11"/>
  <c r="AW91" i="11" s="1"/>
  <c r="AW125" i="8"/>
  <c r="AW124" i="8" s="1"/>
  <c r="AX108" i="8"/>
  <c r="AX86" i="8"/>
  <c r="AX190" i="8"/>
  <c r="AX191" i="8" s="1"/>
  <c r="AY81" i="8"/>
  <c r="AX85" i="8"/>
  <c r="AX91" i="8" s="1"/>
  <c r="AX92" i="8"/>
  <c r="AX93" i="8" s="1"/>
  <c r="AX87" i="8"/>
  <c r="AY84" i="8"/>
  <c r="AX90" i="8"/>
  <c r="AW190" i="8"/>
  <c r="AW191" i="8" s="1"/>
  <c r="AY82" i="8"/>
  <c r="AX88" i="8"/>
  <c r="AY100" i="8"/>
  <c r="AZ96" i="8"/>
  <c r="AZ100" i="8" s="1"/>
  <c r="AW187" i="11" l="1"/>
  <c r="AW44" i="11"/>
  <c r="AU190" i="11"/>
  <c r="AU191" i="11" s="1"/>
  <c r="AV186" i="11"/>
  <c r="AV331" i="11"/>
  <c r="AV332" i="11" s="1"/>
  <c r="AW329" i="11"/>
  <c r="AW331" i="11" s="1"/>
  <c r="AW332" i="11" s="1"/>
  <c r="AV305" i="11"/>
  <c r="AV306" i="11" s="1"/>
  <c r="AW303" i="11"/>
  <c r="AW305" i="11" s="1"/>
  <c r="AW306" i="11" s="1"/>
  <c r="AU139" i="11"/>
  <c r="AU140" i="11" s="1"/>
  <c r="AV98" i="11"/>
  <c r="AV269" i="11"/>
  <c r="AU271" i="11"/>
  <c r="AU272" i="11" s="1"/>
  <c r="AV262" i="11"/>
  <c r="AU264" i="11"/>
  <c r="AU265" i="11" s="1"/>
  <c r="AU60" i="11"/>
  <c r="AU61" i="11" s="1"/>
  <c r="AV57" i="11"/>
  <c r="AV256" i="11"/>
  <c r="AV257" i="11" s="1"/>
  <c r="AW254" i="11"/>
  <c r="AW256" i="11" s="1"/>
  <c r="AW257" i="11" s="1"/>
  <c r="AU214" i="11"/>
  <c r="AU215" i="11" s="1"/>
  <c r="AV208" i="11"/>
  <c r="AU18" i="11"/>
  <c r="AU19" i="11" s="1"/>
  <c r="AV15" i="11"/>
  <c r="AW99" i="11"/>
  <c r="AU167" i="11"/>
  <c r="AU168" i="11" s="1"/>
  <c r="AV164" i="11"/>
  <c r="AV312" i="11"/>
  <c r="AV313" i="11" s="1"/>
  <c r="AW310" i="11"/>
  <c r="AW312" i="11" s="1"/>
  <c r="AW313" i="11" s="1"/>
  <c r="AW146" i="11"/>
  <c r="AU221" i="11"/>
  <c r="AU222" i="11" s="1"/>
  <c r="AV219" i="11"/>
  <c r="AW122" i="11"/>
  <c r="AW129" i="11"/>
  <c r="AW157" i="11"/>
  <c r="AV65" i="11"/>
  <c r="AU69" i="11"/>
  <c r="AW102" i="11"/>
  <c r="AW282" i="11"/>
  <c r="AW197" i="11"/>
  <c r="AW40" i="11"/>
  <c r="AW278" i="11"/>
  <c r="AV52" i="11"/>
  <c r="AV53" i="11" s="1"/>
  <c r="AW23" i="11"/>
  <c r="AW290" i="11"/>
  <c r="AW287" i="11"/>
  <c r="AR159" i="11"/>
  <c r="AR160" i="11" s="1"/>
  <c r="AR334" i="11" s="1"/>
  <c r="AS154" i="11"/>
  <c r="AW147" i="11"/>
  <c r="AW246" i="11"/>
  <c r="AU180" i="11"/>
  <c r="AU181" i="11" s="1"/>
  <c r="AV172" i="11"/>
  <c r="AW123" i="11"/>
  <c r="AW135" i="11"/>
  <c r="AU232" i="11"/>
  <c r="AU233" i="11" s="1"/>
  <c r="AV227" i="11"/>
  <c r="AW16" i="11"/>
  <c r="AV245" i="11"/>
  <c r="AU250" i="11"/>
  <c r="AU251" i="11" s="1"/>
  <c r="AW90" i="11"/>
  <c r="AW128" i="11"/>
  <c r="AV318" i="11"/>
  <c r="AU323" i="11"/>
  <c r="AU324" i="11" s="1"/>
  <c r="AT70" i="11"/>
  <c r="AT82" i="11"/>
  <c r="AT83" i="11" s="1"/>
  <c r="AV149" i="11"/>
  <c r="AV150" i="11" s="1"/>
  <c r="AW144" i="11"/>
  <c r="AW8" i="11"/>
  <c r="AW6" i="11"/>
  <c r="AW12" i="11"/>
  <c r="AW11" i="11"/>
  <c r="AW7" i="11"/>
  <c r="AU240" i="11"/>
  <c r="AU241" i="11" s="1"/>
  <c r="AV237" i="11"/>
  <c r="AW229" i="11"/>
  <c r="AW45" i="11"/>
  <c r="AU203" i="11"/>
  <c r="AU204" i="11" s="1"/>
  <c r="AV196" i="11"/>
  <c r="AW238" i="11"/>
  <c r="AW279" i="11"/>
  <c r="AW120" i="11"/>
  <c r="AW75" i="11"/>
  <c r="AW113" i="11"/>
  <c r="AW199" i="11"/>
  <c r="AW114" i="11"/>
  <c r="AW33" i="11"/>
  <c r="AW133" i="11"/>
  <c r="AW89" i="11"/>
  <c r="AW296" i="11"/>
  <c r="AV87" i="11"/>
  <c r="AU93" i="11"/>
  <c r="AU94" i="11" s="1"/>
  <c r="AW41" i="11"/>
  <c r="AW321" i="11"/>
  <c r="AW88" i="11"/>
  <c r="AV298" i="11"/>
  <c r="AV299" i="11" s="1"/>
  <c r="AW276" i="11"/>
  <c r="AW48" i="11"/>
  <c r="AW145" i="11"/>
  <c r="AW74" i="11"/>
  <c r="AZ82" i="8"/>
  <c r="AZ88" i="8" s="1"/>
  <c r="AY88" i="8"/>
  <c r="AY108" i="8"/>
  <c r="AX125" i="8"/>
  <c r="AX124" i="8" s="1"/>
  <c r="AZ84" i="8"/>
  <c r="AZ90" i="8" s="1"/>
  <c r="AY90" i="8"/>
  <c r="AY190" i="8"/>
  <c r="AY191" i="8" s="1"/>
  <c r="AY85" i="8"/>
  <c r="AY91" i="8" s="1"/>
  <c r="AY92" i="8"/>
  <c r="AY93" i="8" s="1"/>
  <c r="AZ81" i="8"/>
  <c r="AY86" i="8"/>
  <c r="AY87" i="8"/>
  <c r="AW52" i="11" l="1"/>
  <c r="AW53" i="11" s="1"/>
  <c r="AV69" i="11"/>
  <c r="AW65" i="11"/>
  <c r="AW69" i="11" s="1"/>
  <c r="AV221" i="11"/>
  <c r="AV222" i="11" s="1"/>
  <c r="AW219" i="11"/>
  <c r="AW221" i="11" s="1"/>
  <c r="AW222" i="11" s="1"/>
  <c r="AW15" i="11"/>
  <c r="AW18" i="11" s="1"/>
  <c r="AW19" i="11" s="1"/>
  <c r="AV18" i="11"/>
  <c r="AV271" i="11"/>
  <c r="AV272" i="11" s="1"/>
  <c r="AW269" i="11"/>
  <c r="AW271" i="11" s="1"/>
  <c r="AW272" i="11" s="1"/>
  <c r="AW298" i="11"/>
  <c r="AW299" i="11" s="1"/>
  <c r="AW172" i="11"/>
  <c r="AW180" i="11" s="1"/>
  <c r="AW181" i="11" s="1"/>
  <c r="AV180" i="11"/>
  <c r="AV181" i="11" s="1"/>
  <c r="AU82" i="11"/>
  <c r="AU83" i="11" s="1"/>
  <c r="AU70" i="11"/>
  <c r="AW149" i="11"/>
  <c r="AW150" i="11" s="1"/>
  <c r="AV93" i="11"/>
  <c r="AV94" i="11" s="1"/>
  <c r="AW87" i="11"/>
  <c r="AW93" i="11" s="1"/>
  <c r="AW94" i="11" s="1"/>
  <c r="AV203" i="11"/>
  <c r="AV204" i="11" s="1"/>
  <c r="AW196" i="11"/>
  <c r="AW203" i="11" s="1"/>
  <c r="AW204" i="11" s="1"/>
  <c r="AV240" i="11"/>
  <c r="AV241" i="11" s="1"/>
  <c r="AW237" i="11"/>
  <c r="AW240" i="11" s="1"/>
  <c r="AW241" i="11" s="1"/>
  <c r="AV323" i="11"/>
  <c r="AV324" i="11" s="1"/>
  <c r="AW318" i="11"/>
  <c r="AW323" i="11" s="1"/>
  <c r="AW324" i="11" s="1"/>
  <c r="AW245" i="11"/>
  <c r="AW250" i="11" s="1"/>
  <c r="AW251" i="11" s="1"/>
  <c r="AV250" i="11"/>
  <c r="AV251" i="11" s="1"/>
  <c r="AW164" i="11"/>
  <c r="AW167" i="11" s="1"/>
  <c r="AW168" i="11" s="1"/>
  <c r="AV167" i="11"/>
  <c r="AV168" i="11" s="1"/>
  <c r="AW98" i="11"/>
  <c r="AW139" i="11" s="1"/>
  <c r="AW140" i="11" s="1"/>
  <c r="AV139" i="11"/>
  <c r="AV140" i="11" s="1"/>
  <c r="AV264" i="11"/>
  <c r="AV265" i="11" s="1"/>
  <c r="AW262" i="11"/>
  <c r="AW264" i="11" s="1"/>
  <c r="AW265" i="11" s="1"/>
  <c r="AW227" i="11"/>
  <c r="AW232" i="11" s="1"/>
  <c r="AW233" i="11" s="1"/>
  <c r="AV232" i="11"/>
  <c r="AV233" i="11" s="1"/>
  <c r="AS159" i="11"/>
  <c r="AS160" i="11" s="1"/>
  <c r="AS334" i="11" s="1"/>
  <c r="AT154" i="11"/>
  <c r="AW208" i="11"/>
  <c r="AW214" i="11" s="1"/>
  <c r="AW215" i="11" s="1"/>
  <c r="AV214" i="11"/>
  <c r="AV215" i="11" s="1"/>
  <c r="AV60" i="11"/>
  <c r="AV61" i="11" s="1"/>
  <c r="AW57" i="11"/>
  <c r="AW60" i="11" s="1"/>
  <c r="AW61" i="11" s="1"/>
  <c r="AW186" i="11"/>
  <c r="AW190" i="11" s="1"/>
  <c r="AW191" i="11" s="1"/>
  <c r="AV190" i="11"/>
  <c r="AV191" i="11" s="1"/>
  <c r="AZ108" i="8"/>
  <c r="AZ125" i="8" s="1"/>
  <c r="AZ124" i="8" s="1"/>
  <c r="AY125" i="8"/>
  <c r="AY124" i="8" s="1"/>
  <c r="AZ190" i="8"/>
  <c r="AZ191" i="8" s="1"/>
  <c r="AZ92" i="8"/>
  <c r="AZ93" i="8" s="1"/>
  <c r="AZ85" i="8"/>
  <c r="AZ91" i="8" s="1"/>
  <c r="AZ86" i="8"/>
  <c r="AZ87" i="8"/>
  <c r="AV19" i="11" l="1"/>
  <c r="AT159" i="11"/>
  <c r="AT160" i="11" s="1"/>
  <c r="AT334" i="11" s="1"/>
  <c r="AU154" i="11"/>
  <c r="AW70" i="11"/>
  <c r="AW82" i="11" s="1"/>
  <c r="AW83" i="11" s="1"/>
  <c r="AV70" i="11"/>
  <c r="AV82" i="11" s="1"/>
  <c r="AV83" i="11" s="1"/>
  <c r="AV154" i="11" l="1"/>
  <c r="AU159" i="11"/>
  <c r="AU160" i="11" s="1"/>
  <c r="AU334" i="11" s="1"/>
  <c r="AV159" i="11" l="1"/>
  <c r="AV160" i="11" s="1"/>
  <c r="AW154" i="11"/>
  <c r="AW159" i="11" l="1"/>
  <c r="AW160" i="11" s="1"/>
  <c r="AW334" i="11"/>
  <c r="AV334" i="11"/>
  <c r="F24" i="5" l="1"/>
  <c r="F23" i="5"/>
  <c r="F22" i="5"/>
  <c r="F21" i="5"/>
  <c r="F20" i="5"/>
  <c r="B55" i="4" l="1"/>
  <c r="C55" i="4"/>
  <c r="B56" i="4"/>
  <c r="C56" i="4"/>
  <c r="B57" i="4"/>
  <c r="C57" i="4"/>
  <c r="C54" i="4"/>
  <c r="B54" i="4"/>
  <c r="A1" i="5" l="1"/>
  <c r="V58" i="5"/>
  <c r="U58" i="5"/>
  <c r="T58" i="5"/>
  <c r="R58" i="5"/>
  <c r="Q58" i="5"/>
  <c r="P58" i="5"/>
  <c r="N58" i="5"/>
  <c r="M58" i="5"/>
  <c r="L58" i="5"/>
  <c r="J58" i="5"/>
  <c r="I58" i="5"/>
  <c r="H58" i="5"/>
  <c r="V57" i="5"/>
  <c r="U57" i="5"/>
  <c r="T57" i="5"/>
  <c r="R57" i="5"/>
  <c r="Q57" i="5"/>
  <c r="P57" i="5"/>
  <c r="N57" i="5"/>
  <c r="M57" i="5"/>
  <c r="L57" i="5"/>
  <c r="J57" i="5"/>
  <c r="I57" i="5"/>
  <c r="H57" i="5"/>
  <c r="V56" i="5"/>
  <c r="U56" i="5"/>
  <c r="T56" i="5"/>
  <c r="R56" i="5"/>
  <c r="Q56" i="5"/>
  <c r="P56" i="5"/>
  <c r="N56" i="5"/>
  <c r="M56" i="5"/>
  <c r="L56" i="5"/>
  <c r="J56" i="5"/>
  <c r="I56" i="5"/>
  <c r="K56" i="5" s="1"/>
  <c r="H56" i="5"/>
  <c r="V55" i="5"/>
  <c r="U55" i="5"/>
  <c r="T55" i="5"/>
  <c r="R55" i="5"/>
  <c r="Q55" i="5"/>
  <c r="P55" i="5"/>
  <c r="N55" i="5"/>
  <c r="M55" i="5"/>
  <c r="L55" i="5"/>
  <c r="O55" i="5" s="1"/>
  <c r="J55" i="5"/>
  <c r="I55" i="5"/>
  <c r="H55" i="5"/>
  <c r="V54" i="5"/>
  <c r="U54" i="5"/>
  <c r="T54" i="5"/>
  <c r="R54" i="5"/>
  <c r="Q54" i="5"/>
  <c r="P54" i="5"/>
  <c r="N54" i="5"/>
  <c r="M54" i="5"/>
  <c r="L54" i="5"/>
  <c r="J54" i="5"/>
  <c r="I54" i="5"/>
  <c r="H54" i="5"/>
  <c r="V53" i="5"/>
  <c r="U53" i="5"/>
  <c r="T53" i="5"/>
  <c r="R53" i="5"/>
  <c r="Q53" i="5"/>
  <c r="P53" i="5"/>
  <c r="N53" i="5"/>
  <c r="M53" i="5"/>
  <c r="L53" i="5"/>
  <c r="O53" i="5" s="1"/>
  <c r="J53" i="5"/>
  <c r="I53" i="5"/>
  <c r="H53" i="5"/>
  <c r="V52" i="5"/>
  <c r="U52" i="5"/>
  <c r="T52" i="5"/>
  <c r="R52" i="5"/>
  <c r="Q52" i="5"/>
  <c r="P52" i="5"/>
  <c r="N52" i="5"/>
  <c r="M52" i="5"/>
  <c r="L52" i="5"/>
  <c r="O52" i="5" s="1"/>
  <c r="J52" i="5"/>
  <c r="I52" i="5"/>
  <c r="H52" i="5"/>
  <c r="V51" i="5"/>
  <c r="U51" i="5"/>
  <c r="T51" i="5"/>
  <c r="R51" i="5"/>
  <c r="Q51" i="5"/>
  <c r="P51" i="5"/>
  <c r="N51" i="5"/>
  <c r="M51" i="5"/>
  <c r="L51" i="5"/>
  <c r="J51" i="5"/>
  <c r="I51" i="5"/>
  <c r="H51" i="5"/>
  <c r="V50" i="5"/>
  <c r="U50" i="5"/>
  <c r="T50" i="5"/>
  <c r="R50" i="5"/>
  <c r="Q50" i="5"/>
  <c r="P50" i="5"/>
  <c r="N50" i="5"/>
  <c r="M50" i="5"/>
  <c r="L50" i="5"/>
  <c r="O50" i="5" s="1"/>
  <c r="J50" i="5"/>
  <c r="I50" i="5"/>
  <c r="H50" i="5"/>
  <c r="V49" i="5"/>
  <c r="U49" i="5"/>
  <c r="T49" i="5"/>
  <c r="R49" i="5"/>
  <c r="Q49" i="5"/>
  <c r="P49" i="5"/>
  <c r="N49" i="5"/>
  <c r="M49" i="5"/>
  <c r="L49" i="5"/>
  <c r="J49" i="5"/>
  <c r="I49" i="5"/>
  <c r="H49" i="5"/>
  <c r="V48" i="5"/>
  <c r="U48" i="5"/>
  <c r="T48" i="5"/>
  <c r="R48" i="5"/>
  <c r="Q48" i="5"/>
  <c r="P48" i="5"/>
  <c r="N48" i="5"/>
  <c r="M48" i="5"/>
  <c r="L48" i="5"/>
  <c r="J48" i="5"/>
  <c r="I48" i="5"/>
  <c r="H48" i="5"/>
  <c r="V47" i="5"/>
  <c r="U47" i="5"/>
  <c r="T47" i="5"/>
  <c r="R47" i="5"/>
  <c r="Q47" i="5"/>
  <c r="P47" i="5"/>
  <c r="P59" i="5" s="1"/>
  <c r="N47" i="5"/>
  <c r="M47" i="5"/>
  <c r="L47" i="5"/>
  <c r="L59" i="5" s="1"/>
  <c r="J47" i="5"/>
  <c r="J59" i="5" s="1"/>
  <c r="I47" i="5"/>
  <c r="H47" i="5"/>
  <c r="V43" i="5"/>
  <c r="U43" i="5"/>
  <c r="T43" i="5"/>
  <c r="R43" i="5"/>
  <c r="Q43" i="5"/>
  <c r="P43" i="5"/>
  <c r="N43" i="5"/>
  <c r="M43" i="5"/>
  <c r="L43" i="5"/>
  <c r="J43" i="5"/>
  <c r="I43" i="5"/>
  <c r="H43" i="5"/>
  <c r="V42" i="5"/>
  <c r="U42" i="5"/>
  <c r="T42" i="5"/>
  <c r="R42" i="5"/>
  <c r="Q42" i="5"/>
  <c r="P42" i="5"/>
  <c r="N42" i="5"/>
  <c r="M42" i="5"/>
  <c r="L42" i="5"/>
  <c r="J42" i="5"/>
  <c r="I42" i="5"/>
  <c r="H42" i="5"/>
  <c r="V41" i="5"/>
  <c r="U41" i="5"/>
  <c r="T41" i="5"/>
  <c r="R41" i="5"/>
  <c r="Q41" i="5"/>
  <c r="P41" i="5"/>
  <c r="N41" i="5"/>
  <c r="M41" i="5"/>
  <c r="L41" i="5"/>
  <c r="J41" i="5"/>
  <c r="I41" i="5"/>
  <c r="H41" i="5"/>
  <c r="V40" i="5"/>
  <c r="U40" i="5"/>
  <c r="T40" i="5"/>
  <c r="R40" i="5"/>
  <c r="Q40" i="5"/>
  <c r="P40" i="5"/>
  <c r="N40" i="5"/>
  <c r="M40" i="5"/>
  <c r="L40" i="5"/>
  <c r="J40" i="5"/>
  <c r="I40" i="5"/>
  <c r="H40" i="5"/>
  <c r="V39" i="5"/>
  <c r="U39" i="5"/>
  <c r="T39" i="5"/>
  <c r="R39" i="5"/>
  <c r="Q39" i="5"/>
  <c r="P39" i="5"/>
  <c r="N39" i="5"/>
  <c r="M39" i="5"/>
  <c r="L39" i="5"/>
  <c r="J39" i="5"/>
  <c r="I39" i="5"/>
  <c r="H39" i="5"/>
  <c r="V38" i="5"/>
  <c r="U38" i="5"/>
  <c r="T38" i="5"/>
  <c r="R38" i="5"/>
  <c r="Q38" i="5"/>
  <c r="Q44" i="5" s="1"/>
  <c r="P38" i="5"/>
  <c r="P44" i="5" s="1"/>
  <c r="N38" i="5"/>
  <c r="M38" i="5"/>
  <c r="M44" i="5" s="1"/>
  <c r="L38" i="5"/>
  <c r="L44" i="5" s="1"/>
  <c r="J38" i="5"/>
  <c r="J44" i="5" s="1"/>
  <c r="I38" i="5"/>
  <c r="K38" i="5" s="1"/>
  <c r="H38" i="5"/>
  <c r="V34" i="5"/>
  <c r="U34" i="5"/>
  <c r="T34" i="5"/>
  <c r="R34" i="5"/>
  <c r="Q34" i="5"/>
  <c r="P34" i="5"/>
  <c r="N34" i="5"/>
  <c r="M34" i="5"/>
  <c r="L34" i="5"/>
  <c r="J34" i="5"/>
  <c r="I34" i="5"/>
  <c r="H34" i="5"/>
  <c r="V33" i="5"/>
  <c r="U33" i="5"/>
  <c r="T33" i="5"/>
  <c r="R33" i="5"/>
  <c r="Q33" i="5"/>
  <c r="P33" i="5"/>
  <c r="N33" i="5"/>
  <c r="M33" i="5"/>
  <c r="L33" i="5"/>
  <c r="J33" i="5"/>
  <c r="I33" i="5"/>
  <c r="H33" i="5"/>
  <c r="V32" i="5"/>
  <c r="U32" i="5"/>
  <c r="T32" i="5"/>
  <c r="R32" i="5"/>
  <c r="Q32" i="5"/>
  <c r="P32" i="5"/>
  <c r="N32" i="5"/>
  <c r="M32" i="5"/>
  <c r="L32" i="5"/>
  <c r="J32" i="5"/>
  <c r="I32" i="5"/>
  <c r="H32" i="5"/>
  <c r="V31" i="5"/>
  <c r="U31" i="5"/>
  <c r="T31" i="5"/>
  <c r="R31" i="5"/>
  <c r="Q31" i="5"/>
  <c r="P31" i="5"/>
  <c r="N31" i="5"/>
  <c r="M31" i="5"/>
  <c r="L31" i="5"/>
  <c r="J31" i="5"/>
  <c r="I31" i="5"/>
  <c r="H31" i="5"/>
  <c r="V30" i="5"/>
  <c r="U30" i="5"/>
  <c r="T30" i="5"/>
  <c r="R30" i="5"/>
  <c r="R35" i="5" s="1"/>
  <c r="Q30" i="5"/>
  <c r="Q35" i="5" s="1"/>
  <c r="P30" i="5"/>
  <c r="N30" i="5"/>
  <c r="N35" i="5" s="1"/>
  <c r="M30" i="5"/>
  <c r="L30" i="5"/>
  <c r="L35" i="5" s="1"/>
  <c r="J30" i="5"/>
  <c r="J35" i="5" s="1"/>
  <c r="I30" i="5"/>
  <c r="H30" i="5"/>
  <c r="H35" i="5" s="1"/>
  <c r="V26" i="5"/>
  <c r="U26" i="5"/>
  <c r="T26" i="5"/>
  <c r="R26" i="5"/>
  <c r="Q26" i="5"/>
  <c r="P26" i="5"/>
  <c r="N26" i="5"/>
  <c r="M26" i="5"/>
  <c r="L26" i="5"/>
  <c r="J26" i="5"/>
  <c r="I26" i="5"/>
  <c r="H26" i="5"/>
  <c r="V25" i="5"/>
  <c r="U25" i="5"/>
  <c r="T25" i="5"/>
  <c r="R25" i="5"/>
  <c r="Q25" i="5"/>
  <c r="P25" i="5"/>
  <c r="N25" i="5"/>
  <c r="M25" i="5"/>
  <c r="L25" i="5"/>
  <c r="J25" i="5"/>
  <c r="I25" i="5"/>
  <c r="H25" i="5"/>
  <c r="V24" i="5"/>
  <c r="U24" i="5"/>
  <c r="T24" i="5"/>
  <c r="R24" i="5"/>
  <c r="Q24" i="5"/>
  <c r="P24" i="5"/>
  <c r="N24" i="5"/>
  <c r="M24" i="5"/>
  <c r="L24" i="5"/>
  <c r="J24" i="5"/>
  <c r="I24" i="5"/>
  <c r="H24" i="5"/>
  <c r="V23" i="5"/>
  <c r="U23" i="5"/>
  <c r="T23" i="5"/>
  <c r="R23" i="5"/>
  <c r="Q23" i="5"/>
  <c r="S23" i="5" s="1"/>
  <c r="P23" i="5"/>
  <c r="N23" i="5"/>
  <c r="M23" i="5"/>
  <c r="L23" i="5"/>
  <c r="J23" i="5"/>
  <c r="I23" i="5"/>
  <c r="H23" i="5"/>
  <c r="V22" i="5"/>
  <c r="U22" i="5"/>
  <c r="T22" i="5"/>
  <c r="R22" i="5"/>
  <c r="Q22" i="5"/>
  <c r="P22" i="5"/>
  <c r="N22" i="5"/>
  <c r="M22" i="5"/>
  <c r="L22" i="5"/>
  <c r="J22" i="5"/>
  <c r="I22" i="5"/>
  <c r="H22" i="5"/>
  <c r="V21" i="5"/>
  <c r="U21" i="5"/>
  <c r="T21" i="5"/>
  <c r="R21" i="5"/>
  <c r="Q21" i="5"/>
  <c r="P21" i="5"/>
  <c r="N21" i="5"/>
  <c r="M21" i="5"/>
  <c r="L21" i="5"/>
  <c r="J21" i="5"/>
  <c r="I21" i="5"/>
  <c r="H21" i="5"/>
  <c r="V20" i="5"/>
  <c r="V27" i="5" s="1"/>
  <c r="U20" i="5"/>
  <c r="T20" i="5"/>
  <c r="T27" i="5" s="1"/>
  <c r="R20" i="5"/>
  <c r="Q20" i="5"/>
  <c r="Q27" i="5" s="1"/>
  <c r="P20" i="5"/>
  <c r="N20" i="5"/>
  <c r="N27" i="5" s="1"/>
  <c r="M20" i="5"/>
  <c r="M27" i="5" s="1"/>
  <c r="L20" i="5"/>
  <c r="J20" i="5"/>
  <c r="J27" i="5" s="1"/>
  <c r="I20" i="5"/>
  <c r="I27" i="5" s="1"/>
  <c r="H20" i="5"/>
  <c r="V15" i="5"/>
  <c r="U15" i="5"/>
  <c r="T15" i="5"/>
  <c r="R15" i="5"/>
  <c r="Q15" i="5"/>
  <c r="P15" i="5"/>
  <c r="N15" i="5"/>
  <c r="M15" i="5"/>
  <c r="L15" i="5"/>
  <c r="J15" i="5"/>
  <c r="I15" i="5"/>
  <c r="H15" i="5"/>
  <c r="V14" i="5"/>
  <c r="U14" i="5"/>
  <c r="T14" i="5"/>
  <c r="R14" i="5"/>
  <c r="Q14" i="5"/>
  <c r="P14" i="5"/>
  <c r="N14" i="5"/>
  <c r="M14" i="5"/>
  <c r="L14" i="5"/>
  <c r="J14" i="5"/>
  <c r="I14" i="5"/>
  <c r="H14" i="5"/>
  <c r="V13" i="5"/>
  <c r="U13" i="5"/>
  <c r="T13" i="5"/>
  <c r="R13" i="5"/>
  <c r="Q13" i="5"/>
  <c r="P13" i="5"/>
  <c r="N13" i="5"/>
  <c r="M13" i="5"/>
  <c r="L13" i="5"/>
  <c r="J13" i="5"/>
  <c r="I13" i="5"/>
  <c r="H13" i="5"/>
  <c r="V12" i="5"/>
  <c r="U12" i="5"/>
  <c r="T12" i="5"/>
  <c r="R12" i="5"/>
  <c r="Q12" i="5"/>
  <c r="P12" i="5"/>
  <c r="N12" i="5"/>
  <c r="M12" i="5"/>
  <c r="L12" i="5"/>
  <c r="J12" i="5"/>
  <c r="I12" i="5"/>
  <c r="H12" i="5"/>
  <c r="V11" i="5"/>
  <c r="U11" i="5"/>
  <c r="T11" i="5"/>
  <c r="R11" i="5"/>
  <c r="Q11" i="5"/>
  <c r="P11" i="5"/>
  <c r="N11" i="5"/>
  <c r="M11" i="5"/>
  <c r="L11" i="5"/>
  <c r="J11" i="5"/>
  <c r="I11" i="5"/>
  <c r="H11" i="5"/>
  <c r="V10" i="5"/>
  <c r="U10" i="5"/>
  <c r="T10" i="5"/>
  <c r="R10" i="5"/>
  <c r="Q10" i="5"/>
  <c r="P10" i="5"/>
  <c r="N10" i="5"/>
  <c r="M10" i="5"/>
  <c r="L10" i="5"/>
  <c r="J10" i="5"/>
  <c r="I10" i="5"/>
  <c r="H10" i="5"/>
  <c r="V9" i="5"/>
  <c r="U9" i="5"/>
  <c r="T9" i="5"/>
  <c r="R9" i="5"/>
  <c r="Q9" i="5"/>
  <c r="P9" i="5"/>
  <c r="N9" i="5"/>
  <c r="M9" i="5"/>
  <c r="L9" i="5"/>
  <c r="J9" i="5"/>
  <c r="I9" i="5"/>
  <c r="H9" i="5"/>
  <c r="V8" i="5"/>
  <c r="U8" i="5"/>
  <c r="T8" i="5"/>
  <c r="R8" i="5"/>
  <c r="Q8" i="5"/>
  <c r="P8" i="5"/>
  <c r="N8" i="5"/>
  <c r="M8" i="5"/>
  <c r="L8" i="5"/>
  <c r="J8" i="5"/>
  <c r="I8" i="5"/>
  <c r="H8" i="5"/>
  <c r="V7" i="5"/>
  <c r="U7" i="5"/>
  <c r="T7" i="5"/>
  <c r="R7" i="5"/>
  <c r="R16" i="5" s="1"/>
  <c r="Q7" i="5"/>
  <c r="P7" i="5"/>
  <c r="P16" i="5" s="1"/>
  <c r="N7" i="5"/>
  <c r="N16" i="5" s="1"/>
  <c r="M7" i="5"/>
  <c r="L7" i="5"/>
  <c r="L16" i="5" s="1"/>
  <c r="J7" i="5"/>
  <c r="I7" i="5"/>
  <c r="I16" i="5" s="1"/>
  <c r="H7" i="5"/>
  <c r="H16" i="5" s="1"/>
  <c r="D58" i="5"/>
  <c r="D57" i="5"/>
  <c r="D56" i="5"/>
  <c r="D55" i="5"/>
  <c r="D54" i="5"/>
  <c r="D53" i="5"/>
  <c r="D52" i="5"/>
  <c r="D51" i="5"/>
  <c r="D50" i="5"/>
  <c r="D49" i="5"/>
  <c r="D48" i="5"/>
  <c r="D47" i="5"/>
  <c r="D43" i="5"/>
  <c r="D42" i="5"/>
  <c r="D41" i="5"/>
  <c r="D40" i="5"/>
  <c r="D39" i="5"/>
  <c r="D38" i="5"/>
  <c r="D34" i="5"/>
  <c r="D33" i="5"/>
  <c r="D32" i="5"/>
  <c r="D31" i="5"/>
  <c r="D30" i="5"/>
  <c r="D26" i="5"/>
  <c r="D25" i="5"/>
  <c r="D24" i="5"/>
  <c r="D23" i="5"/>
  <c r="D22" i="5"/>
  <c r="D21" i="5"/>
  <c r="D20" i="5"/>
  <c r="D15" i="5"/>
  <c r="D14" i="5"/>
  <c r="D13" i="5"/>
  <c r="D12" i="5"/>
  <c r="D11" i="5"/>
  <c r="D10" i="5"/>
  <c r="D9" i="5"/>
  <c r="D8" i="5"/>
  <c r="D7" i="5"/>
  <c r="C48" i="4"/>
  <c r="B48" i="4"/>
  <c r="C45" i="4"/>
  <c r="B45" i="4"/>
  <c r="C41" i="4"/>
  <c r="B41" i="4"/>
  <c r="C40" i="4"/>
  <c r="B40" i="4"/>
  <c r="C39" i="4"/>
  <c r="B39" i="4"/>
  <c r="C38" i="4"/>
  <c r="B38" i="4"/>
  <c r="C30" i="4"/>
  <c r="B30" i="4"/>
  <c r="C29" i="4"/>
  <c r="B29" i="4"/>
  <c r="C28" i="4"/>
  <c r="B28" i="4"/>
  <c r="C27" i="4"/>
  <c r="B27" i="4"/>
  <c r="C23" i="4"/>
  <c r="B23" i="4"/>
  <c r="C22" i="4"/>
  <c r="B22" i="4"/>
  <c r="C21" i="4"/>
  <c r="B21" i="4"/>
  <c r="C20" i="4"/>
  <c r="B20" i="4"/>
  <c r="C19" i="4"/>
  <c r="B19" i="4"/>
  <c r="C18" i="4"/>
  <c r="B18" i="4"/>
  <c r="C17" i="4"/>
  <c r="B17" i="4"/>
  <c r="C16" i="4"/>
  <c r="B16" i="4"/>
  <c r="C15" i="4"/>
  <c r="B15" i="4"/>
  <c r="C14" i="4"/>
  <c r="B14" i="4"/>
  <c r="C13" i="4"/>
  <c r="B13" i="4"/>
  <c r="C12" i="4"/>
  <c r="B12" i="4"/>
  <c r="C11" i="4"/>
  <c r="B11" i="4"/>
  <c r="C10" i="4"/>
  <c r="B10" i="4"/>
  <c r="C9" i="4"/>
  <c r="B9" i="4"/>
  <c r="C8" i="4"/>
  <c r="B8" i="4"/>
  <c r="C7" i="4"/>
  <c r="B7" i="4"/>
  <c r="C6" i="4"/>
  <c r="B6" i="4"/>
  <c r="O58" i="5"/>
  <c r="W31" i="5"/>
  <c r="S32" i="5"/>
  <c r="S54" i="5"/>
  <c r="S58" i="5"/>
  <c r="W48" i="5"/>
  <c r="W58" i="5"/>
  <c r="R44" i="5"/>
  <c r="N44" i="5"/>
  <c r="H44" i="5"/>
  <c r="M35" i="5"/>
  <c r="P35" i="5"/>
  <c r="P27" i="5"/>
  <c r="R27" i="5"/>
  <c r="H59" i="5"/>
  <c r="M59" i="5"/>
  <c r="Q59" i="5"/>
  <c r="R59" i="5"/>
  <c r="T59" i="5"/>
  <c r="U59" i="5"/>
  <c r="T44" i="5"/>
  <c r="U44" i="5"/>
  <c r="T35" i="5"/>
  <c r="U35" i="5"/>
  <c r="V35" i="5"/>
  <c r="U27" i="5"/>
  <c r="D58" i="4"/>
  <c r="D42" i="4"/>
  <c r="D31" i="4"/>
  <c r="D26" i="4"/>
  <c r="D34" i="4"/>
  <c r="D44" i="4" s="1"/>
  <c r="D24" i="4"/>
  <c r="B58" i="4"/>
  <c r="H5" i="5"/>
  <c r="I5" i="5" s="1"/>
  <c r="J5" i="5" s="1"/>
  <c r="K5" i="5" s="1"/>
  <c r="L5" i="5" s="1"/>
  <c r="M5" i="5" s="1"/>
  <c r="N5" i="5" s="1"/>
  <c r="O5" i="5" s="1"/>
  <c r="P5" i="5" s="1"/>
  <c r="Q5" i="5" s="1"/>
  <c r="R5" i="5" s="1"/>
  <c r="S5" i="5" s="1"/>
  <c r="T5" i="5" s="1"/>
  <c r="U5" i="5" s="1"/>
  <c r="V5" i="5" s="1"/>
  <c r="W5" i="5" s="1"/>
  <c r="F27" i="5"/>
  <c r="C26" i="4"/>
  <c r="C34" i="4" s="1"/>
  <c r="C44" i="4" s="1"/>
  <c r="B26" i="4"/>
  <c r="B34" i="4"/>
  <c r="B37" i="4" s="1"/>
  <c r="C58" i="4"/>
  <c r="B44" i="4"/>
  <c r="B47" i="4" s="1"/>
  <c r="B50" i="4" s="1"/>
  <c r="B53" i="4"/>
  <c r="V16" i="5" l="1"/>
  <c r="S39" i="5"/>
  <c r="S41" i="5"/>
  <c r="S43" i="5"/>
  <c r="S48" i="5"/>
  <c r="S50" i="5"/>
  <c r="S52" i="5"/>
  <c r="S56" i="5"/>
  <c r="C42" i="4"/>
  <c r="O31" i="5"/>
  <c r="I59" i="5"/>
  <c r="O15" i="5"/>
  <c r="O22" i="5"/>
  <c r="O24" i="5"/>
  <c r="O26" i="5"/>
  <c r="O32" i="5"/>
  <c r="O33" i="5"/>
  <c r="O34" i="5"/>
  <c r="O38" i="5"/>
  <c r="O39" i="5"/>
  <c r="O40" i="5"/>
  <c r="O41" i="5"/>
  <c r="O42" i="5"/>
  <c r="O43" i="5"/>
  <c r="O47" i="5"/>
  <c r="O48" i="5"/>
  <c r="O49" i="5"/>
  <c r="O51" i="5"/>
  <c r="O54" i="5"/>
  <c r="O56" i="5"/>
  <c r="O57" i="5"/>
  <c r="S25" i="5"/>
  <c r="S34" i="5"/>
  <c r="I44" i="5"/>
  <c r="K44" i="5" s="1"/>
  <c r="J16" i="5"/>
  <c r="B24" i="4"/>
  <c r="K13" i="5"/>
  <c r="K21" i="5"/>
  <c r="K22" i="5"/>
  <c r="K23" i="5"/>
  <c r="K24" i="5"/>
  <c r="K26" i="5"/>
  <c r="K30" i="5"/>
  <c r="K31" i="5"/>
  <c r="K32" i="5"/>
  <c r="K33" i="5"/>
  <c r="K34" i="5"/>
  <c r="K39" i="5"/>
  <c r="K40" i="5"/>
  <c r="K41" i="5"/>
  <c r="K42" i="5"/>
  <c r="K43" i="5"/>
  <c r="K48" i="5"/>
  <c r="K49" i="5"/>
  <c r="K50" i="5"/>
  <c r="K51" i="5"/>
  <c r="K52" i="5"/>
  <c r="K53" i="5"/>
  <c r="K54" i="5"/>
  <c r="K55" i="5"/>
  <c r="K57" i="5"/>
  <c r="K58" i="5"/>
  <c r="Y58" i="5" s="1"/>
  <c r="H27" i="5"/>
  <c r="K27" i="5" s="1"/>
  <c r="S30" i="5"/>
  <c r="O30" i="5"/>
  <c r="O21" i="5"/>
  <c r="S15" i="5"/>
  <c r="S21" i="5"/>
  <c r="N59" i="5"/>
  <c r="N61" i="5" s="1"/>
  <c r="N62" i="5" s="1"/>
  <c r="N64" i="5" s="1"/>
  <c r="T16" i="5"/>
  <c r="W12" i="5"/>
  <c r="W13" i="5"/>
  <c r="W22" i="5"/>
  <c r="W23" i="5"/>
  <c r="W24" i="5"/>
  <c r="W25" i="5"/>
  <c r="W26" i="5"/>
  <c r="W30" i="5"/>
  <c r="W32" i="5"/>
  <c r="W33" i="5"/>
  <c r="W34" i="5"/>
  <c r="W38" i="5"/>
  <c r="W39" i="5"/>
  <c r="W41" i="5"/>
  <c r="W42" i="5"/>
  <c r="W43" i="5"/>
  <c r="W47" i="5"/>
  <c r="W49" i="5"/>
  <c r="W50" i="5"/>
  <c r="W51" i="5"/>
  <c r="W52" i="5"/>
  <c r="W53" i="5"/>
  <c r="W54" i="5"/>
  <c r="W55" i="5"/>
  <c r="W56" i="5"/>
  <c r="W57" i="5"/>
  <c r="O20" i="5"/>
  <c r="O23" i="5"/>
  <c r="I35" i="5"/>
  <c r="K35" i="5" s="1"/>
  <c r="M16" i="5"/>
  <c r="K47" i="5"/>
  <c r="W40" i="5"/>
  <c r="V44" i="5"/>
  <c r="W44" i="5" s="1"/>
  <c r="V59" i="5"/>
  <c r="W59" i="5" s="1"/>
  <c r="P61" i="5"/>
  <c r="P62" i="5" s="1"/>
  <c r="P64" i="5" s="1"/>
  <c r="C24" i="4"/>
  <c r="C31" i="4"/>
  <c r="D44" i="5"/>
  <c r="D59" i="5"/>
  <c r="S35" i="5"/>
  <c r="R61" i="5"/>
  <c r="R62" i="5" s="1"/>
  <c r="R64" i="5" s="1"/>
  <c r="M61" i="5"/>
  <c r="M62" i="5" s="1"/>
  <c r="M64" i="5" s="1"/>
  <c r="W9" i="5"/>
  <c r="O10" i="5"/>
  <c r="W10" i="5"/>
  <c r="W11" i="5"/>
  <c r="K12" i="5"/>
  <c r="W14" i="5"/>
  <c r="W15" i="5"/>
  <c r="W20" i="5"/>
  <c r="W21" i="5"/>
  <c r="S59" i="5"/>
  <c r="S22" i="5"/>
  <c r="L27" i="5"/>
  <c r="L61" i="5" s="1"/>
  <c r="L62" i="5" s="1"/>
  <c r="L64" i="5" s="1"/>
  <c r="K8" i="5"/>
  <c r="K9" i="5"/>
  <c r="O9" i="5"/>
  <c r="K10" i="5"/>
  <c r="Y10" i="5" s="1"/>
  <c r="K11" i="5"/>
  <c r="S11" i="5"/>
  <c r="O12" i="5"/>
  <c r="O13" i="5"/>
  <c r="S13" i="5"/>
  <c r="K14" i="5"/>
  <c r="O14" i="5"/>
  <c r="K15" i="5"/>
  <c r="H61" i="5"/>
  <c r="H62" i="5" s="1"/>
  <c r="H64" i="5" s="1"/>
  <c r="K25" i="5"/>
  <c r="O25" i="5"/>
  <c r="S33" i="5"/>
  <c r="F25" i="5"/>
  <c r="O7" i="5"/>
  <c r="K59" i="5"/>
  <c r="T61" i="5"/>
  <c r="S27" i="5"/>
  <c r="W27" i="5"/>
  <c r="Q61" i="5"/>
  <c r="K20" i="5"/>
  <c r="S10" i="5"/>
  <c r="S14" i="5"/>
  <c r="S20" i="5"/>
  <c r="S7" i="5"/>
  <c r="O8" i="5"/>
  <c r="S26" i="5"/>
  <c r="S31" i="5"/>
  <c r="S47" i="5"/>
  <c r="Y47" i="5" s="1"/>
  <c r="S55" i="5"/>
  <c r="S49" i="5"/>
  <c r="S57" i="5"/>
  <c r="Y48" i="5"/>
  <c r="S24" i="5"/>
  <c r="S40" i="5"/>
  <c r="S42" i="5"/>
  <c r="J61" i="5"/>
  <c r="J62" i="5" s="1"/>
  <c r="J64" i="5" s="1"/>
  <c r="K7" i="5"/>
  <c r="W35" i="5"/>
  <c r="K16" i="5"/>
  <c r="O35" i="5"/>
  <c r="O44" i="5"/>
  <c r="S44" i="5"/>
  <c r="S8" i="5"/>
  <c r="W8" i="5"/>
  <c r="S9" i="5"/>
  <c r="O11" i="5"/>
  <c r="S38" i="5"/>
  <c r="S51" i="5"/>
  <c r="S53" i="5"/>
  <c r="S12" i="5"/>
  <c r="D16" i="5"/>
  <c r="D27" i="5"/>
  <c r="D35" i="5"/>
  <c r="B31" i="4"/>
  <c r="B42" i="4"/>
  <c r="C47" i="4"/>
  <c r="C50" i="4" s="1"/>
  <c r="C53" i="4"/>
  <c r="O16" i="5"/>
  <c r="D47" i="4"/>
  <c r="D50" i="4" s="1"/>
  <c r="D53" i="4"/>
  <c r="U61" i="5"/>
  <c r="D37" i="4"/>
  <c r="C37" i="4"/>
  <c r="W7" i="5"/>
  <c r="U16" i="5"/>
  <c r="Q16" i="5"/>
  <c r="Y50" i="5" l="1"/>
  <c r="Y43" i="5"/>
  <c r="Y52" i="5"/>
  <c r="Y32" i="5"/>
  <c r="Y30" i="5"/>
  <c r="Y39" i="5"/>
  <c r="Y31" i="5"/>
  <c r="Y33" i="5"/>
  <c r="Y53" i="5"/>
  <c r="Y22" i="5"/>
  <c r="Y23" i="5"/>
  <c r="Y51" i="5"/>
  <c r="Y38" i="5"/>
  <c r="Y41" i="5"/>
  <c r="Y42" i="5"/>
  <c r="Y56" i="5"/>
  <c r="Y54" i="5"/>
  <c r="Y34" i="5"/>
  <c r="Y49" i="5"/>
  <c r="O59" i="5"/>
  <c r="Y59" i="5" s="1"/>
  <c r="Y55" i="5"/>
  <c r="Y15" i="5"/>
  <c r="Y26" i="5"/>
  <c r="T62" i="5"/>
  <c r="T64" i="5" s="1"/>
  <c r="Y35" i="5"/>
  <c r="Y57" i="5"/>
  <c r="Y24" i="5"/>
  <c r="Y21" i="5"/>
  <c r="I61" i="5"/>
  <c r="I62" i="5" s="1"/>
  <c r="I64" i="5" s="1"/>
  <c r="V61" i="5"/>
  <c r="V62" i="5" s="1"/>
  <c r="V64" i="5" s="1"/>
  <c r="Y25" i="5"/>
  <c r="Y40" i="5"/>
  <c r="K61" i="5"/>
  <c r="K62" i="5" s="1"/>
  <c r="Y14" i="5"/>
  <c r="D61" i="5"/>
  <c r="D62" i="5" s="1"/>
  <c r="D64" i="5" s="1"/>
  <c r="S61" i="5"/>
  <c r="Y12" i="5"/>
  <c r="Y8" i="5"/>
  <c r="Y20" i="5"/>
  <c r="Y44" i="5"/>
  <c r="Y11" i="5"/>
  <c r="W61" i="5"/>
  <c r="Y13" i="5"/>
  <c r="Y9" i="5"/>
  <c r="O27" i="5"/>
  <c r="Y27" i="5" s="1"/>
  <c r="Y7" i="5"/>
  <c r="Q62" i="5"/>
  <c r="Q64" i="5" s="1"/>
  <c r="S16" i="5"/>
  <c r="S62" i="5" s="1"/>
  <c r="S64" i="5" s="1"/>
  <c r="U62" i="5"/>
  <c r="U64" i="5" s="1"/>
  <c r="W16" i="5"/>
  <c r="W62" i="5" l="1"/>
  <c r="W64" i="5" s="1"/>
  <c r="O61" i="5"/>
  <c r="Y16" i="5"/>
  <c r="K64" i="5"/>
  <c r="Y61" i="5" l="1"/>
  <c r="O62" i="5"/>
  <c r="O64" i="5" l="1"/>
  <c r="Y64" i="5" s="1"/>
  <c r="Y6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Whitney Jones</author>
  </authors>
  <commentList>
    <comment ref="C4" authorId="0" shapeId="0" xr:uid="{00000000-0006-0000-0000-000001000000}">
      <text>
        <r>
          <rPr>
            <sz val="9"/>
            <color rgb="FF000000"/>
            <rFont val="Tahoma"/>
            <family val="2"/>
          </rPr>
          <t>These should be the enrollment numbers used to forecast revenues and expenses, regardless of the official projection (on which Quarter 1 UPSFF payments are based).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Joel Goering</author>
  </authors>
  <commentList>
    <comment ref="B132" authorId="0" shapeId="0" xr:uid="{79C2AE1C-61AC-46E7-9297-DAAC2FD09227}">
      <text>
        <r>
          <rPr>
            <sz val="9"/>
            <color indexed="81"/>
            <rFont val="Tahoma"/>
            <family val="2"/>
          </rPr>
          <t xml:space="preserve">after enrollment audit
</t>
        </r>
      </text>
    </comment>
    <comment ref="B133" authorId="0" shapeId="0" xr:uid="{7CC96554-9A98-4D01-A29C-224CBC1441D0}">
      <text>
        <r>
          <rPr>
            <sz val="9"/>
            <color indexed="81"/>
            <rFont val="Tahoma"/>
            <family val="2"/>
          </rPr>
          <t>after enrollment audit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 Theisen</author>
  </authors>
  <commentList>
    <comment ref="F11" authorId="0" shapeId="0" xr:uid="{2C068758-E0A8-43D1-B4CA-17C16A595602}">
      <text>
        <r>
          <rPr>
            <sz val="9"/>
            <color indexed="81"/>
            <rFont val="Tahoma"/>
            <family val="2"/>
          </rPr>
          <t>Add a "1" if the staff is participating in the DC Teachers' Retirement Plan. This means that school is required to contributing a certain percentage of their salary to the pension plan.</t>
        </r>
      </text>
    </comment>
  </commentList>
</comments>
</file>

<file path=xl/sharedStrings.xml><?xml version="1.0" encoding="utf-8"?>
<sst xmlns="http://schemas.openxmlformats.org/spreadsheetml/2006/main" count="919" uniqueCount="452">
  <si>
    <t>REVENUE</t>
  </si>
  <si>
    <t>Per Pupil Facilities Allowance</t>
  </si>
  <si>
    <t>Other Government Funding/Grants</t>
  </si>
  <si>
    <t>Private Grants and Donations</t>
  </si>
  <si>
    <t>Activity Fees</t>
  </si>
  <si>
    <t>Other Income</t>
  </si>
  <si>
    <t>TOTAL REVENUES</t>
  </si>
  <si>
    <t>Personnel Salaries and Benefits</t>
  </si>
  <si>
    <t>Principal/Executive Salary</t>
  </si>
  <si>
    <t>Teachers Salaries</t>
  </si>
  <si>
    <t>Special Education Salaries</t>
  </si>
  <si>
    <t>Other Education Professionals Salaries</t>
  </si>
  <si>
    <t>Business/Operations Salaries</t>
  </si>
  <si>
    <t>Subtotal: Personnel Expense</t>
  </si>
  <si>
    <t>Direct Student Expense</t>
  </si>
  <si>
    <t>Contracted Student Services</t>
  </si>
  <si>
    <t>Subtotal: Direct Student Expense</t>
  </si>
  <si>
    <t>Occupancy Expenses</t>
  </si>
  <si>
    <t>Rent</t>
  </si>
  <si>
    <t>Building Maintenance and Repairs</t>
  </si>
  <si>
    <t>Contracted Building Services</t>
  </si>
  <si>
    <t>Subtotal: Occupancy Expenses</t>
  </si>
  <si>
    <t>Office Supplies and Materials</t>
  </si>
  <si>
    <t>Office Equipment Rental and Maintenance</t>
  </si>
  <si>
    <t>Telephone/Telecommunications</t>
  </si>
  <si>
    <t>Legal, Accounting and Payroll Services</t>
  </si>
  <si>
    <t>Insurance</t>
  </si>
  <si>
    <t>Transportation</t>
  </si>
  <si>
    <t>Food Service</t>
  </si>
  <si>
    <t>Management Fee</t>
  </si>
  <si>
    <t>Other General Expense</t>
  </si>
  <si>
    <t>Subtotal: General Expenses</t>
  </si>
  <si>
    <t>NET INCOME</t>
  </si>
  <si>
    <t>General Education</t>
  </si>
  <si>
    <t>Pre-Kindergarten 3</t>
  </si>
  <si>
    <t>Pre-Kindergarten 4</t>
  </si>
  <si>
    <t>Kindergarten</t>
  </si>
  <si>
    <t>Grades 1</t>
  </si>
  <si>
    <t>Grades 2</t>
  </si>
  <si>
    <t>Grades 3</t>
  </si>
  <si>
    <t>Grades 4</t>
  </si>
  <si>
    <t>Grades 5</t>
  </si>
  <si>
    <t>Grades 6</t>
  </si>
  <si>
    <t>Grades 7</t>
  </si>
  <si>
    <t>Grades 8</t>
  </si>
  <si>
    <t>Grades 9</t>
  </si>
  <si>
    <t>Grades 10</t>
  </si>
  <si>
    <t>Grades 11</t>
  </si>
  <si>
    <t>Grades 12</t>
  </si>
  <si>
    <t>Alternative</t>
  </si>
  <si>
    <t>Special Ed Schools</t>
  </si>
  <si>
    <t>Adult</t>
  </si>
  <si>
    <t>Subtotal General Education</t>
  </si>
  <si>
    <t>Special Education</t>
  </si>
  <si>
    <t>Level 1</t>
  </si>
  <si>
    <t>Level 2</t>
  </si>
  <si>
    <t>Level 3</t>
  </si>
  <si>
    <t>Level 4</t>
  </si>
  <si>
    <t>Subtotal  for Special Ed</t>
  </si>
  <si>
    <t>English Language Learners</t>
  </si>
  <si>
    <t>Subtotal - ELL</t>
  </si>
  <si>
    <t>Special Education-Residential</t>
  </si>
  <si>
    <t>Level 1 Residential</t>
  </si>
  <si>
    <t>Level 2 Residential</t>
  </si>
  <si>
    <t>Level 3 Residential</t>
  </si>
  <si>
    <t>Level 4 Residential</t>
  </si>
  <si>
    <t>Subtotal  for Special Ed Residential</t>
  </si>
  <si>
    <t>English as a Second Language Residential</t>
  </si>
  <si>
    <t>LEP/NEP Residential</t>
  </si>
  <si>
    <t>Residential</t>
  </si>
  <si>
    <t>Special Education Add-ons (ESY)</t>
  </si>
  <si>
    <t>Level 1 ESY</t>
  </si>
  <si>
    <t>Level 2 ESY</t>
  </si>
  <si>
    <t>Level 3 ESY</t>
  </si>
  <si>
    <t>Level 4 ESY</t>
  </si>
  <si>
    <t>Subtotal  for Special Ed - ESY</t>
  </si>
  <si>
    <t>Previous Year's Enrollment</t>
  </si>
  <si>
    <t>Q1</t>
  </si>
  <si>
    <t>Q2</t>
  </si>
  <si>
    <t>Q3</t>
  </si>
  <si>
    <t>Q4</t>
  </si>
  <si>
    <t>Annual Budget</t>
  </si>
  <si>
    <t>Reporting Period</t>
  </si>
  <si>
    <t>First Quarter</t>
  </si>
  <si>
    <t>Second Quarter</t>
  </si>
  <si>
    <t>Third Quarter</t>
  </si>
  <si>
    <t>Fourth Quarter</t>
  </si>
  <si>
    <t>At-Risk Students</t>
  </si>
  <si>
    <t>At-Risk</t>
  </si>
  <si>
    <t>Audited Enrollment</t>
  </si>
  <si>
    <t>Budgeted Enrollment</t>
  </si>
  <si>
    <t>July</t>
  </si>
  <si>
    <t>August</t>
  </si>
  <si>
    <t>September</t>
  </si>
  <si>
    <t>October</t>
  </si>
  <si>
    <t>November</t>
  </si>
  <si>
    <t>December</t>
  </si>
  <si>
    <t>January</t>
  </si>
  <si>
    <t>February</t>
  </si>
  <si>
    <t>March</t>
  </si>
  <si>
    <t>April</t>
  </si>
  <si>
    <t>May</t>
  </si>
  <si>
    <t>June</t>
  </si>
  <si>
    <t>Prior Year</t>
  </si>
  <si>
    <t>Current Year</t>
  </si>
  <si>
    <t>Per Pupil Charter Payments - General Education</t>
  </si>
  <si>
    <t>Per Pupil Charter Payments - Categorical Enhancements</t>
  </si>
  <si>
    <t>In-kind revenue</t>
  </si>
  <si>
    <t>Depreciation (facilities only)</t>
  </si>
  <si>
    <t>Interest (facilities only)</t>
  </si>
  <si>
    <t>Other Occupancy Expenses</t>
  </si>
  <si>
    <t>FUNCTIONAL EXPENSES</t>
  </si>
  <si>
    <t>General and Administrative Expenses</t>
  </si>
  <si>
    <t>Professional Development</t>
  </si>
  <si>
    <t>PCSB Administrative Fee</t>
  </si>
  <si>
    <t>Interest Expense (non-facility)</t>
  </si>
  <si>
    <t>Depreciation and Amortization (non-facility)</t>
  </si>
  <si>
    <t>TOTAL EXPENSES</t>
  </si>
  <si>
    <t>Operating Revenue/Expense</t>
  </si>
  <si>
    <t>Federal Funding</t>
  </si>
  <si>
    <t>Administrative/Other Staff Salaries</t>
  </si>
  <si>
    <t>Employee Benefits and Payroll Taxes</t>
  </si>
  <si>
    <t>Educational Supplies and Textbooks</t>
  </si>
  <si>
    <t>Student Assessment Materials/Program Evaluation</t>
  </si>
  <si>
    <t>Other Direct Student Expense</t>
  </si>
  <si>
    <t>Budgeted and Actual Enrollment</t>
  </si>
  <si>
    <r>
      <t xml:space="preserve">  </t>
    </r>
    <r>
      <rPr>
        <b/>
        <sz val="10"/>
        <rFont val="Times New Roman"/>
        <family val="1"/>
      </rPr>
      <t xml:space="preserve"> Projected</t>
    </r>
  </si>
  <si>
    <t>IDX</t>
  </si>
  <si>
    <t>Description</t>
  </si>
  <si>
    <t>Event</t>
  </si>
  <si>
    <t>Classrooms</t>
  </si>
  <si>
    <t>Students/Classroom</t>
  </si>
  <si>
    <t>PS</t>
  </si>
  <si>
    <t>PK</t>
  </si>
  <si>
    <t>K</t>
  </si>
  <si>
    <t>1st</t>
  </si>
  <si>
    <t>2nd</t>
  </si>
  <si>
    <t>3rd</t>
  </si>
  <si>
    <t>4th</t>
  </si>
  <si>
    <t>5th</t>
  </si>
  <si>
    <t>6th</t>
  </si>
  <si>
    <t>7th</t>
  </si>
  <si>
    <t>8th</t>
  </si>
  <si>
    <t>9th</t>
  </si>
  <si>
    <t>10th</t>
  </si>
  <si>
    <t>11th</t>
  </si>
  <si>
    <t>12th</t>
  </si>
  <si>
    <t>Classrooms Totals</t>
  </si>
  <si>
    <t>Total Classrooms</t>
  </si>
  <si>
    <t>New Classrooms</t>
  </si>
  <si>
    <t>Growth</t>
  </si>
  <si>
    <t>Students</t>
  </si>
  <si>
    <t>Students - By Grade</t>
  </si>
  <si>
    <t>Special Ed School</t>
  </si>
  <si>
    <t>Students - Totals and Growth</t>
  </si>
  <si>
    <t>Student Incr</t>
  </si>
  <si>
    <t>Student Growth</t>
  </si>
  <si>
    <t>Student Growth &amp; Inflation (SGI)</t>
  </si>
  <si>
    <t>Students Contingency</t>
  </si>
  <si>
    <t>Student Discount %</t>
  </si>
  <si>
    <t>Student Discount #</t>
  </si>
  <si>
    <t>SpEd Students</t>
  </si>
  <si>
    <t>Special Education Students</t>
  </si>
  <si>
    <t>Level 1 Students</t>
  </si>
  <si>
    <t>Level 2 Students</t>
  </si>
  <si>
    <t>Level 3 Students</t>
  </si>
  <si>
    <t>Level 4 Students</t>
  </si>
  <si>
    <t>Total SpEd</t>
  </si>
  <si>
    <t>Total SpEd Weighted</t>
  </si>
  <si>
    <t>Level 1 Students %</t>
  </si>
  <si>
    <t>Level 2 Students %</t>
  </si>
  <si>
    <t>Level 3 Students %</t>
  </si>
  <si>
    <t>Level 4 Students %</t>
  </si>
  <si>
    <t>Total SpEd %</t>
  </si>
  <si>
    <t>SpEd Hours</t>
  </si>
  <si>
    <t>SpEd Staff</t>
  </si>
  <si>
    <t>Special Education Add-on ESY</t>
  </si>
  <si>
    <t>ESY Level 1 Students</t>
  </si>
  <si>
    <t>ESY Level 2 Students</t>
  </si>
  <si>
    <t>ESY Level 3 Students</t>
  </si>
  <si>
    <t>ESY Level 4 Students</t>
  </si>
  <si>
    <t>ELL Students</t>
  </si>
  <si>
    <t>LEP/NEP</t>
  </si>
  <si>
    <t>LEP/NEP Students</t>
  </si>
  <si>
    <t>LEP/NEP Students %</t>
  </si>
  <si>
    <t>Residential Students</t>
  </si>
  <si>
    <t>Special Education Residential Students</t>
  </si>
  <si>
    <t>Level 1 Residential Students</t>
  </si>
  <si>
    <t>Level 2 Residential Students</t>
  </si>
  <si>
    <t>Level 3 Residential Students</t>
  </si>
  <si>
    <t>Level 4 Residential Students</t>
  </si>
  <si>
    <t>LEP/NEP Residential Students</t>
  </si>
  <si>
    <t>At Risk Students</t>
  </si>
  <si>
    <t>AtRisk Students</t>
  </si>
  <si>
    <t>AtRisk Students %</t>
  </si>
  <si>
    <t>Facility Students</t>
  </si>
  <si>
    <t>Non-Residential Students</t>
  </si>
  <si>
    <t>Other</t>
  </si>
  <si>
    <t>Federal Funding Eligible Students</t>
  </si>
  <si>
    <t>Students PS-K</t>
  </si>
  <si>
    <t>Title I Percent</t>
  </si>
  <si>
    <t xml:space="preserve">Title I Students </t>
  </si>
  <si>
    <t xml:space="preserve">Enter estimate based upon what you expect to be submitted in April. </t>
  </si>
  <si>
    <t xml:space="preserve">Summer School / Intersession </t>
  </si>
  <si>
    <t>Summer Students</t>
  </si>
  <si>
    <t>Summer Hours</t>
  </si>
  <si>
    <t>After School / ASP</t>
  </si>
  <si>
    <t>Total AC Students</t>
  </si>
  <si>
    <t>Analysis</t>
  </si>
  <si>
    <t>Weight</t>
  </si>
  <si>
    <t>SpEd 1</t>
  </si>
  <si>
    <t>SpEd 2</t>
  </si>
  <si>
    <t>SpEd 3</t>
  </si>
  <si>
    <t>SpEd 4</t>
  </si>
  <si>
    <t>SpEd Capacity</t>
  </si>
  <si>
    <t>SpEd Blackman Jones</t>
  </si>
  <si>
    <t>SpEd Attorney Fees</t>
  </si>
  <si>
    <t>SpEd Residential Level 1</t>
  </si>
  <si>
    <t>SpEd Residential Level 2</t>
  </si>
  <si>
    <t>SpEd Residential Level 3</t>
  </si>
  <si>
    <t>SpEd Residential Level 4</t>
  </si>
  <si>
    <t>LEPNEP</t>
  </si>
  <si>
    <t>LEPNEP Residential</t>
  </si>
  <si>
    <t>AtRisk</t>
  </si>
  <si>
    <t>Facility - Non-Residential</t>
  </si>
  <si>
    <t>Facility - Residential</t>
  </si>
  <si>
    <t>Per Student Equivalent</t>
  </si>
  <si>
    <t>PSE Factor</t>
  </si>
  <si>
    <t>Account</t>
  </si>
  <si>
    <t>Revenue</t>
  </si>
  <si>
    <t>Revenue Total</t>
  </si>
  <si>
    <t>Expenses</t>
  </si>
  <si>
    <t>7000 · Leadership salaries</t>
  </si>
  <si>
    <t>7010 · Teacher salaries</t>
  </si>
  <si>
    <t>7011 · SpEd salaries</t>
  </si>
  <si>
    <t>7012 · ELL teacher salaries</t>
  </si>
  <si>
    <t>7013 · Specials salaries</t>
  </si>
  <si>
    <t>7014 · Substitute salaries</t>
  </si>
  <si>
    <t>7020 · Teacher aides salaries</t>
  </si>
  <si>
    <t>7030 · Other curricular salaries</t>
  </si>
  <si>
    <t>7100 · Student support salaries</t>
  </si>
  <si>
    <t>7110 · Instr staff support salaries</t>
  </si>
  <si>
    <t>7120 · Clerical salaries</t>
  </si>
  <si>
    <t>7130 · Business, operations salaries</t>
  </si>
  <si>
    <t>7140 · Maintenance/custodial salaries</t>
  </si>
  <si>
    <t>7160 · Other service salaries</t>
  </si>
  <si>
    <t>7211 · Before care after care salaries</t>
  </si>
  <si>
    <t>7212 · Summer school salaries</t>
  </si>
  <si>
    <t>7300 · Executive salaries</t>
  </si>
  <si>
    <t>Expenses Total</t>
  </si>
  <si>
    <t>NET ORDINARY INCOME</t>
  </si>
  <si>
    <t>Cash Flow Adjustments</t>
  </si>
  <si>
    <t>Add Depreciation</t>
  </si>
  <si>
    <t>Operating Fixed Assets</t>
  </si>
  <si>
    <t>Other Operating Activities</t>
  </si>
  <si>
    <t>Per-Pupil Adjustments</t>
  </si>
  <si>
    <t>Facilities Project Adjustments</t>
  </si>
  <si>
    <t>Cash Flow Adjustments Total</t>
  </si>
  <si>
    <t>CHANGE IN CASH</t>
  </si>
  <si>
    <t>Starting Cash Balance</t>
  </si>
  <si>
    <t>Change In Cash</t>
  </si>
  <si>
    <t>ENDING CASH BALANCE</t>
  </si>
  <si>
    <t>Jun</t>
  </si>
  <si>
    <t xml:space="preserve"> Jul</t>
  </si>
  <si>
    <t xml:space="preserve"> Aug</t>
  </si>
  <si>
    <t xml:space="preserve"> Sep</t>
  </si>
  <si>
    <t xml:space="preserve"> Oct</t>
  </si>
  <si>
    <t xml:space="preserve"> Nov</t>
  </si>
  <si>
    <t xml:space="preserve"> Dec</t>
  </si>
  <si>
    <t xml:space="preserve"> Jan</t>
  </si>
  <si>
    <t xml:space="preserve"> Feb</t>
  </si>
  <si>
    <t xml:space="preserve"> Mar</t>
  </si>
  <si>
    <t xml:space="preserve"> Apr</t>
  </si>
  <si>
    <t xml:space="preserve"> May</t>
  </si>
  <si>
    <t xml:space="preserve"> Jun</t>
  </si>
  <si>
    <t>Students Counts (When you export for clients, paste this section by values. When you import back, don't paste this section)</t>
  </si>
  <si>
    <t>SpEd Students (Weighted)</t>
  </si>
  <si>
    <t>LEPNEP Students (All)</t>
  </si>
  <si>
    <t>Note on FTE column: Default calculation does not include FTE flag. If model requires a fractional FTE, adjustments need to be made to model</t>
  </si>
  <si>
    <t>Position</t>
  </si>
  <si>
    <t>Location</t>
  </si>
  <si>
    <t>FTE</t>
  </si>
  <si>
    <t>DCPSRS</t>
  </si>
  <si>
    <t>&lt;leave blank&gt;</t>
  </si>
  <si>
    <t>FTEs</t>
  </si>
  <si>
    <t>Students/FTE</t>
  </si>
  <si>
    <t>SpEd Students (Weighted)/FTE</t>
  </si>
  <si>
    <t>ELL Students/FTE</t>
  </si>
  <si>
    <t>N/A</t>
  </si>
  <si>
    <t>7131 · IT staff salaries</t>
  </si>
  <si>
    <t>7150 · Security salaries</t>
  </si>
  <si>
    <t>7200 · Program leadership salaries</t>
  </si>
  <si>
    <t>7210 · Program staff salaries</t>
  </si>
  <si>
    <t>Total</t>
  </si>
  <si>
    <t>Total Employees</t>
  </si>
  <si>
    <t># of Employees</t>
  </si>
  <si>
    <t>Calc</t>
  </si>
  <si>
    <t>Comment</t>
  </si>
  <si>
    <t>Students K-12 + Alternative</t>
  </si>
  <si>
    <t xml:space="preserve"> SY19-20</t>
  </si>
  <si>
    <t>Name (First Last)</t>
  </si>
  <si>
    <t>7080 · Curricular stipends</t>
  </si>
  <si>
    <t>7090 · Curricular bonuses</t>
  </si>
  <si>
    <t>7100 · Student Support salaries</t>
  </si>
  <si>
    <t>Director of Operations</t>
  </si>
  <si>
    <t>7180 · Supplemental service stipends</t>
  </si>
  <si>
    <t>7280 · Program stipends</t>
  </si>
  <si>
    <t>TBD</t>
  </si>
  <si>
    <t xml:space="preserve"> SY20-21</t>
  </si>
  <si>
    <t>Total ESY</t>
  </si>
  <si>
    <t>Free (From Oct NSLP claim)</t>
  </si>
  <si>
    <t>Reduced (From Oct NSLP claim)</t>
  </si>
  <si>
    <t xml:space="preserve">    (See sample NOSEPCS form and use next year's projected enrollment)</t>
  </si>
  <si>
    <t>NOSEPCS Adjustment (From NOSEPCS form, submitted last April)</t>
  </si>
  <si>
    <t>FY21 Annual Budget</t>
  </si>
  <si>
    <t>Buildings</t>
  </si>
  <si>
    <t>Teacher (terminated 2/29)</t>
  </si>
  <si>
    <t xml:space="preserve">Replacement for Agbara, Ngozi </t>
  </si>
  <si>
    <t>Teacher</t>
  </si>
  <si>
    <t xml:space="preserve">Barnes, Janay </t>
  </si>
  <si>
    <t xml:space="preserve">Blassingame, Shannon </t>
  </si>
  <si>
    <t xml:space="preserve">Camacho, Michelle Anne </t>
  </si>
  <si>
    <t xml:space="preserve">Dixson, Christina </t>
  </si>
  <si>
    <t xml:space="preserve">Ford, Linda </t>
  </si>
  <si>
    <t>`</t>
  </si>
  <si>
    <t xml:space="preserve">Harris, Ebony </t>
  </si>
  <si>
    <t xml:space="preserve">Hayes, Carrie Theresa </t>
  </si>
  <si>
    <t>Teacher (terminated 9/30)</t>
  </si>
  <si>
    <t xml:space="preserve">Replacement for Simpson-Sheppard, Michelle </t>
  </si>
  <si>
    <t xml:space="preserve">Ward, Christopher </t>
  </si>
  <si>
    <t xml:space="preserve">Young, Rayana </t>
  </si>
  <si>
    <t xml:space="preserve">Cherry, Tiffanie </t>
  </si>
  <si>
    <t xml:space="preserve">Adamski, Christine </t>
  </si>
  <si>
    <t xml:space="preserve">Rhea, Shantana Monae </t>
  </si>
  <si>
    <t>Powell, Jermaine</t>
  </si>
  <si>
    <t xml:space="preserve">Brown, Darlene </t>
  </si>
  <si>
    <t xml:space="preserve">Bryant, Natasha </t>
  </si>
  <si>
    <t xml:space="preserve">Jones, Brittany </t>
  </si>
  <si>
    <t xml:space="preserve">Weatherspoon, Kameka LaShawn </t>
  </si>
  <si>
    <t xml:space="preserve">Lawson, Telia </t>
  </si>
  <si>
    <t>TBD - New 1st grade teacher</t>
  </si>
  <si>
    <t>Hourly</t>
  </si>
  <si>
    <t>SpEd Teacher</t>
  </si>
  <si>
    <t>Ray, Regina</t>
  </si>
  <si>
    <t>TBD - New SpEd Teacher</t>
  </si>
  <si>
    <t>Spanish Teacher</t>
  </si>
  <si>
    <t xml:space="preserve">Rodriguez Hurtado, Saba </t>
  </si>
  <si>
    <t>Art Teacher</t>
  </si>
  <si>
    <t>Kelley, Shirl</t>
  </si>
  <si>
    <t>Various Substitutes</t>
  </si>
  <si>
    <t>Associate Teacher</t>
  </si>
  <si>
    <t xml:space="preserve">Galloway, Keena </t>
  </si>
  <si>
    <t xml:space="preserve">Henderson, Tracy </t>
  </si>
  <si>
    <t>TBD (Replacement for Jones, Aujeanette Marie)</t>
  </si>
  <si>
    <t xml:space="preserve">Long, Senora Yvette </t>
  </si>
  <si>
    <t xml:space="preserve">Louallen, Destynee </t>
  </si>
  <si>
    <t>Taylor,Michelle</t>
  </si>
  <si>
    <t xml:space="preserve">Moore, Brittany  </t>
  </si>
  <si>
    <t xml:space="preserve">Obannon, Amelia </t>
  </si>
  <si>
    <t xml:space="preserve">Price, Tianna Idana </t>
  </si>
  <si>
    <t xml:space="preserve">Templeton, Nateia </t>
  </si>
  <si>
    <t xml:space="preserve">Edison, Trinity </t>
  </si>
  <si>
    <t xml:space="preserve">Faulkner, Wyjean </t>
  </si>
  <si>
    <t xml:space="preserve">Foster, Le'Asia </t>
  </si>
  <si>
    <t xml:space="preserve">Murphy, Marva </t>
  </si>
  <si>
    <t xml:space="preserve">Russell, Stacy </t>
  </si>
  <si>
    <t xml:space="preserve">Reid, Kimberly </t>
  </si>
  <si>
    <t xml:space="preserve">Fitch, Daira </t>
  </si>
  <si>
    <t xml:space="preserve">Roache, Antonio </t>
  </si>
  <si>
    <t>Instr Asst</t>
  </si>
  <si>
    <t xml:space="preserve">Frost, Shannon </t>
  </si>
  <si>
    <t xml:space="preserve">Madison, Karen Denise </t>
  </si>
  <si>
    <t xml:space="preserve">Mitchell, Angel </t>
  </si>
  <si>
    <t xml:space="preserve">Pratt, Angelica Cecilia </t>
  </si>
  <si>
    <t xml:space="preserve">Wilson, Martin Charles </t>
  </si>
  <si>
    <t xml:space="preserve">Tolbert-Ford, Khrysten </t>
  </si>
  <si>
    <t xml:space="preserve">Battle-Chan, Ashley </t>
  </si>
  <si>
    <t xml:space="preserve">Bingham, Gernae </t>
  </si>
  <si>
    <t xml:space="preserve">McQueen, Tiffany </t>
  </si>
  <si>
    <t xml:space="preserve">Jolley, Kolesia </t>
  </si>
  <si>
    <t>Storey,Dominique</t>
  </si>
  <si>
    <t>Brooks,Regina</t>
  </si>
  <si>
    <t>TBD - New 1st Grade IA</t>
  </si>
  <si>
    <t>TBD - New 1st Grade IA - Floater paid hourly</t>
  </si>
  <si>
    <t>One to One Aide</t>
  </si>
  <si>
    <t xml:space="preserve">Boone, Devon </t>
  </si>
  <si>
    <t>Temporary Staff Members</t>
  </si>
  <si>
    <t>Contingency Hiring</t>
  </si>
  <si>
    <t>Counselor</t>
  </si>
  <si>
    <t xml:space="preserve">Smith, Adriene Chantal </t>
  </si>
  <si>
    <t>C.N.A</t>
  </si>
  <si>
    <t xml:space="preserve">Gatling, Danielle </t>
  </si>
  <si>
    <t>Behavior Specialist</t>
  </si>
  <si>
    <t xml:space="preserve">Lowe, Freddie </t>
  </si>
  <si>
    <t>Parent Center Coordinator</t>
  </si>
  <si>
    <t xml:space="preserve">Johnson, Aminah </t>
  </si>
  <si>
    <t>Director of SpEd/ SpED Coordinator</t>
  </si>
  <si>
    <t>Ray,Regina</t>
  </si>
  <si>
    <t>Hourly (for Danielle)</t>
  </si>
  <si>
    <t>Instructional Coach</t>
  </si>
  <si>
    <t>Schmidle,Pam</t>
  </si>
  <si>
    <t>Knox-Smith,Crystal</t>
  </si>
  <si>
    <t>Rosario,Alexis Victoria</t>
  </si>
  <si>
    <t>Admin Assistant</t>
  </si>
  <si>
    <t>Harris,Mychal</t>
  </si>
  <si>
    <t>Smith,Francine</t>
  </si>
  <si>
    <t>Marlow,Taranisha</t>
  </si>
  <si>
    <t>Marketing/Business Project Coordinator</t>
  </si>
  <si>
    <t>Breedlove,Christopher</t>
  </si>
  <si>
    <t>Hourly (for Francine)</t>
  </si>
  <si>
    <t>Lewis Breedlove,Robinette</t>
  </si>
  <si>
    <t>Director of Marketing</t>
  </si>
  <si>
    <t>Lewis,Jessica</t>
  </si>
  <si>
    <t>CFO</t>
  </si>
  <si>
    <t>Jayanthi,Usha</t>
  </si>
  <si>
    <t>Principal</t>
  </si>
  <si>
    <t xml:space="preserve">Edison, Celenease </t>
  </si>
  <si>
    <t>Maintenance Supervisor</t>
  </si>
  <si>
    <t>Holloway, Alfonso</t>
  </si>
  <si>
    <t>Custodian</t>
  </si>
  <si>
    <t>Lassiter, Robert</t>
  </si>
  <si>
    <t>Security Guard</t>
  </si>
  <si>
    <t>Barnhill, Darnell</t>
  </si>
  <si>
    <t>Night Security Staff</t>
  </si>
  <si>
    <t>Posey, Jerald</t>
  </si>
  <si>
    <t>Food Service Worker</t>
  </si>
  <si>
    <t>Lee,Latawsha</t>
  </si>
  <si>
    <t>Kitchen Supervisor</t>
  </si>
  <si>
    <t>Kent,Jin</t>
  </si>
  <si>
    <t>Kitchen Staff</t>
  </si>
  <si>
    <t>Butler,Dominiqua Patrice</t>
  </si>
  <si>
    <t>Aftercare Coordinator</t>
  </si>
  <si>
    <t>Foo,Stephanie</t>
  </si>
  <si>
    <t>Aftercare</t>
  </si>
  <si>
    <t>Ross, Vonderleria D</t>
  </si>
  <si>
    <t>Powell, Ida</t>
  </si>
  <si>
    <t>McQueen, Tiffany</t>
  </si>
  <si>
    <t>Thomas, Carroll</t>
  </si>
  <si>
    <t>Barnes, Tamari</t>
  </si>
  <si>
    <t>Tarboro, Hawkins</t>
  </si>
  <si>
    <t>McEachin, Germaine</t>
  </si>
  <si>
    <t>Foster,William Gary</t>
  </si>
  <si>
    <t>Frost,Shannon</t>
  </si>
  <si>
    <t>Frost, Jacqueline</t>
  </si>
  <si>
    <t>Lewis Breedlove, Robinette</t>
  </si>
  <si>
    <t>Madison,Karen Denise</t>
  </si>
  <si>
    <t>Ward,Bernard</t>
  </si>
  <si>
    <t>Breedlove, Christopher</t>
  </si>
  <si>
    <t>Aftercare hourly</t>
  </si>
  <si>
    <t>Executive Director</t>
  </si>
  <si>
    <t>Henderson, LaTonya</t>
  </si>
  <si>
    <t>7380 · Exec, dev stipends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</si>
</sst>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44" formatCode="_(&quot;$&quot;* #,##0.00_);_(&quot;$&quot;* \(#,##0.00\);_(&quot;$&quot;* &quot;-&quot;??_);_(@_)"/>
    <numFmt numFmtId="43" formatCode="_(* #,##0.00_);_(* \(#,##0.00\);_(* &quot;-&quot;??_);_(@_)"/>
    <numFmt numFmtId="164" formatCode="_(* #,##0_);_(* \(#,##0\);_(* &quot;-&quot;??_);_(@_)"/>
    <numFmt numFmtId="165" formatCode="_(* #,##0.00_);_(* \(#,##0.00\);_(* &quot;-&quot;??_);_(* @_)"/>
    <numFmt numFmtId="166" formatCode="#,##0.0000_);[Red]\(#,##0.0000\)"/>
    <numFmt numFmtId="167" formatCode="0.0000%"/>
    <numFmt numFmtId="168" formatCode="#,##0.00\d_);[Red]\(#,##0.00\d\)"/>
    <numFmt numFmtId="169" formatCode="#,##0.00\x_);[Red]\(#,##0.00\x\)"/>
    <numFmt numFmtId="170" formatCode="#,##0.00%_);[Red]\(#,##0.00%\)"/>
    <numFmt numFmtId="171" formatCode="[$USD]\ #,##0.00_);[Red]\([$USD]\ #,##0.00\)"/>
    <numFmt numFmtId="172" formatCode="_(* #,##0.0_);_(* \(#,##0.0\);_(* &quot;-&quot;??_);_(@_)"/>
    <numFmt numFmtId="173" formatCode="0.0%"/>
    <numFmt numFmtId="174" formatCode="m/d/yy;@"/>
    <numFmt numFmtId="175" formatCode="0.0"/>
    <numFmt numFmtId="176" formatCode="_(* #,##0.000_);_(* \(#,##0.000\);_(* &quot;-&quot;??_);_(@_)"/>
  </numFmts>
  <fonts count="103" x14ac:knownFonts="1">
    <font>
      <sz val="11"/>
      <color theme="1"/>
      <name val="Calibri"/>
      <family val="2"/>
      <scheme val="minor"/>
    </font>
    <font>
      <sz val="11"/>
      <color theme="1"/>
      <name val="Calibri"/>
      <family val="2"/>
      <scheme val="minor"/>
    </font>
    <font>
      <sz val="10"/>
      <name val="Arial"/>
      <family val="2"/>
    </font>
    <font>
      <sz val="10"/>
      <name val="Times New Roman"/>
      <family val="1"/>
    </font>
    <font>
      <sz val="11"/>
      <color indexed="8"/>
      <name val="Calibri"/>
      <family val="2"/>
    </font>
    <font>
      <u/>
      <sz val="10"/>
      <color theme="10"/>
      <name val="Arial"/>
      <family val="2"/>
    </font>
    <font>
      <sz val="10"/>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Times New Roman"/>
      <family val="1"/>
    </font>
    <font>
      <b/>
      <sz val="10"/>
      <color indexed="12"/>
      <name val="Times New Roman"/>
      <family val="1"/>
    </font>
    <font>
      <i/>
      <sz val="10"/>
      <name val="Times New Roman"/>
      <family val="1"/>
    </font>
    <font>
      <b/>
      <i/>
      <sz val="10"/>
      <name val="Times New Roman"/>
      <family val="1"/>
    </font>
    <font>
      <sz val="10"/>
      <color indexed="12"/>
      <name val="Times New Roman"/>
      <family val="1"/>
    </font>
    <font>
      <sz val="11"/>
      <color indexed="9"/>
      <name val="Calibri"/>
      <family val="2"/>
    </font>
    <font>
      <sz val="11"/>
      <color indexed="20"/>
      <name val="Calibri"/>
      <family val="2"/>
    </font>
    <font>
      <b/>
      <sz val="11"/>
      <color indexed="52"/>
      <name val="Calibri"/>
      <family val="2"/>
    </font>
    <font>
      <sz val="10"/>
      <color indexed="8"/>
      <name val="Arial"/>
      <family val="2"/>
    </font>
    <font>
      <b/>
      <sz val="11"/>
      <color indexed="9"/>
      <name val="Calibri"/>
      <family val="2"/>
    </font>
    <font>
      <b/>
      <u val="singleAccounting"/>
      <sz val="8"/>
      <color indexed="8"/>
      <name val="Arial"/>
      <family val="2"/>
    </font>
    <font>
      <sz val="10"/>
      <name val="Arial"/>
      <family val="2"/>
    </font>
    <font>
      <sz val="11"/>
      <name val="Arial Narrow"/>
      <family val="2"/>
    </font>
    <font>
      <i/>
      <sz val="11"/>
      <color indexed="23"/>
      <name val="Calibri"/>
      <family val="2"/>
    </font>
    <font>
      <sz val="8"/>
      <name val="Verdana"/>
      <family val="2"/>
    </font>
    <font>
      <i/>
      <sz val="8"/>
      <color indexed="17"/>
      <name val="Verdana"/>
      <family val="2"/>
    </font>
    <font>
      <b/>
      <sz val="8"/>
      <name val="Verdana"/>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
      <color indexed="9"/>
      <name val="Symbol"/>
      <family val="1"/>
      <charset val="2"/>
    </font>
    <font>
      <sz val="11"/>
      <color indexed="52"/>
      <name val="Calibri"/>
      <family val="2"/>
    </font>
    <font>
      <sz val="11"/>
      <color indexed="60"/>
      <name val="Calibri"/>
      <family val="2"/>
    </font>
    <font>
      <b/>
      <u val="singleAccounting"/>
      <sz val="8"/>
      <color indexed="8"/>
      <name val="Verdana"/>
      <family val="2"/>
    </font>
    <font>
      <b/>
      <sz val="10"/>
      <color indexed="9"/>
      <name val="Arial"/>
      <family val="2"/>
    </font>
    <font>
      <b/>
      <sz val="12"/>
      <color indexed="8"/>
      <name val="Verdana"/>
      <family val="2"/>
    </font>
    <font>
      <b/>
      <sz val="11"/>
      <color indexed="63"/>
      <name val="Calibri"/>
      <family val="2"/>
    </font>
    <font>
      <b/>
      <sz val="8"/>
      <color indexed="9"/>
      <name val="Verdana"/>
      <family val="2"/>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b/>
      <sz val="18"/>
      <color indexed="56"/>
      <name val="Cambria"/>
      <family val="2"/>
    </font>
    <font>
      <b/>
      <sz val="13"/>
      <color indexed="8"/>
      <name val="Verdana"/>
      <family val="2"/>
    </font>
    <font>
      <b/>
      <sz val="11"/>
      <color indexed="8"/>
      <name val="Calibri"/>
      <family val="2"/>
    </font>
    <font>
      <sz val="11"/>
      <color indexed="10"/>
      <name val="Calibri"/>
      <family val="2"/>
    </font>
    <font>
      <sz val="10"/>
      <color indexed="10"/>
      <name val="Times New Roman"/>
      <family val="1"/>
    </font>
    <font>
      <sz val="9"/>
      <color rgb="FF000000"/>
      <name val="Tahoma"/>
      <family val="2"/>
    </font>
    <font>
      <sz val="8"/>
      <name val="Arial"/>
      <family val="2"/>
    </font>
    <font>
      <sz val="8"/>
      <color theme="5"/>
      <name val="Arial"/>
      <family val="2"/>
    </font>
    <font>
      <b/>
      <sz val="12"/>
      <name val="Arial Black"/>
      <family val="2"/>
    </font>
    <font>
      <b/>
      <sz val="10"/>
      <name val="Arial"/>
      <family val="2"/>
    </font>
    <font>
      <b/>
      <sz val="8"/>
      <color indexed="9"/>
      <name val="Arial"/>
      <family val="2"/>
    </font>
    <font>
      <b/>
      <sz val="12"/>
      <color theme="0"/>
      <name val="Arial"/>
      <family val="2"/>
    </font>
    <font>
      <u/>
      <sz val="8"/>
      <color indexed="12"/>
      <name val="Arial"/>
      <family val="2"/>
    </font>
    <font>
      <b/>
      <sz val="8"/>
      <color theme="4"/>
      <name val="Arial"/>
      <family val="2"/>
    </font>
    <font>
      <b/>
      <sz val="8"/>
      <color theme="5"/>
      <name val="Arial"/>
      <family val="2"/>
    </font>
    <font>
      <b/>
      <sz val="8"/>
      <color theme="9"/>
      <name val="Arial"/>
      <family val="2"/>
    </font>
    <font>
      <b/>
      <u/>
      <sz val="8"/>
      <name val="Arial"/>
      <family val="2"/>
    </font>
    <font>
      <sz val="8"/>
      <color indexed="9"/>
      <name val="Arial"/>
      <family val="2"/>
    </font>
    <font>
      <sz val="8"/>
      <color theme="4"/>
      <name val="Arial"/>
      <family val="2"/>
    </font>
    <font>
      <b/>
      <sz val="8"/>
      <color theme="5" tint="-0.249977111117893"/>
      <name val="Arial"/>
      <family val="2"/>
    </font>
    <font>
      <b/>
      <sz val="8"/>
      <name val="Arial"/>
      <family val="2"/>
    </font>
    <font>
      <sz val="8"/>
      <color theme="0" tint="-0.499984740745262"/>
      <name val="Arial"/>
      <family val="2"/>
    </font>
    <font>
      <b/>
      <sz val="8"/>
      <color theme="0" tint="-0.499984740745262"/>
      <name val="Arial"/>
      <family val="2"/>
    </font>
    <font>
      <sz val="8"/>
      <color theme="3"/>
      <name val="Arial"/>
      <family val="2"/>
    </font>
    <font>
      <sz val="8"/>
      <color theme="1" tint="0.499984740745262"/>
      <name val="Arial"/>
      <family val="2"/>
    </font>
    <font>
      <sz val="8"/>
      <color theme="6"/>
      <name val="Arial"/>
      <family val="2"/>
    </font>
    <font>
      <b/>
      <sz val="8"/>
      <color rgb="FF00B0F0"/>
      <name val="Arial"/>
      <family val="2"/>
    </font>
    <font>
      <sz val="8"/>
      <color indexed="10"/>
      <name val="Arial"/>
      <family val="2"/>
    </font>
    <font>
      <b/>
      <sz val="8"/>
      <color theme="0"/>
      <name val="Arial"/>
      <family val="2"/>
    </font>
    <font>
      <u/>
      <sz val="8"/>
      <name val="Arial"/>
      <family val="2"/>
    </font>
    <font>
      <sz val="10"/>
      <color theme="0"/>
      <name val="Arial"/>
      <family val="2"/>
    </font>
    <font>
      <b/>
      <sz val="10"/>
      <color theme="0"/>
      <name val="Arial"/>
      <family val="2"/>
    </font>
    <font>
      <sz val="8"/>
      <color theme="5" tint="0.39997558519241921"/>
      <name val="Arial"/>
      <family val="2"/>
    </font>
    <font>
      <sz val="8"/>
      <color theme="1"/>
      <name val="Arial"/>
      <family val="2"/>
    </font>
    <font>
      <sz val="8"/>
      <color theme="9"/>
      <name val="Arial"/>
      <family val="2"/>
    </font>
    <font>
      <sz val="8"/>
      <color theme="6" tint="-0.249977111117893"/>
      <name val="Arial"/>
      <family val="2"/>
    </font>
    <font>
      <b/>
      <u val="singleAccounting"/>
      <sz val="8"/>
      <color indexed="9"/>
      <name val="Arial"/>
      <family val="2"/>
    </font>
    <font>
      <sz val="8"/>
      <color theme="4" tint="-0.249977111117893"/>
      <name val="Arial"/>
      <family val="2"/>
    </font>
    <font>
      <b/>
      <sz val="8"/>
      <color theme="4" tint="-0.249977111117893"/>
      <name val="Arial"/>
      <family val="2"/>
    </font>
    <font>
      <b/>
      <sz val="8"/>
      <color theme="9" tint="-0.249977111117893"/>
      <name val="Arial"/>
      <family val="2"/>
    </font>
    <font>
      <sz val="8"/>
      <color theme="9" tint="-0.249977111117893"/>
      <name val="Arial"/>
      <family val="2"/>
    </font>
    <font>
      <b/>
      <sz val="8"/>
      <color theme="9" tint="-0.499984740745262"/>
      <name val="Arial"/>
      <family val="2"/>
    </font>
    <font>
      <sz val="9"/>
      <color indexed="81"/>
      <name val="Tahoma"/>
      <family val="2"/>
    </font>
    <font>
      <b/>
      <u/>
      <sz val="8"/>
      <color indexed="9"/>
      <name val="Arial"/>
      <family val="2"/>
    </font>
    <font>
      <b/>
      <u/>
      <sz val="10"/>
      <name val="Arial"/>
      <family val="2"/>
    </font>
    <font>
      <sz val="8"/>
      <name val="Arial Black"/>
      <family val="2"/>
    </font>
  </fonts>
  <fills count="71">
    <fill>
      <patternFill patternType="none"/>
    </fill>
    <fill>
      <patternFill patternType="gray125"/>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0"/>
        <bgColor indexed="64"/>
      </patternFill>
    </fill>
    <fill>
      <patternFill patternType="solid">
        <fgColor indexed="43"/>
      </patternFill>
    </fill>
    <fill>
      <patternFill patternType="solid">
        <fgColor indexed="62"/>
        <bgColor indexed="64"/>
      </patternFill>
    </fill>
    <fill>
      <patternFill patternType="solid">
        <fgColor indexed="26"/>
      </patternFill>
    </fill>
    <fill>
      <patternFill patternType="solid">
        <fgColor indexed="56"/>
        <bgColor indexed="64"/>
      </patternFill>
    </fill>
    <fill>
      <patternFill patternType="solid">
        <fgColor theme="5"/>
        <bgColor indexed="64"/>
      </patternFill>
    </fill>
    <fill>
      <patternFill patternType="solid">
        <fgColor theme="0" tint="-4.9989318521683403E-2"/>
        <bgColor indexed="64"/>
      </patternFill>
    </fill>
    <fill>
      <patternFill patternType="solid">
        <fgColor theme="1"/>
        <bgColor indexed="64"/>
      </patternFill>
    </fill>
    <fill>
      <patternFill patternType="solid">
        <fgColor theme="4" tint="0.79998168889431442"/>
        <bgColor indexed="64"/>
      </patternFill>
    </fill>
    <fill>
      <patternFill patternType="solid">
        <fgColor theme="8"/>
        <bgColor indexed="64"/>
      </patternFill>
    </fill>
    <fill>
      <patternFill patternType="solid">
        <fgColor theme="5" tint="0.39997558519241921"/>
        <bgColor indexed="64"/>
      </patternFill>
    </fill>
    <fill>
      <patternFill patternType="solid">
        <fgColor rgb="FFFFFF00"/>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9" tint="0.79998168889431442"/>
        <bgColor indexed="64"/>
      </patternFill>
    </fill>
  </fills>
  <borders count="129">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6"/>
      </left>
      <right/>
      <top style="thin">
        <color theme="6"/>
      </top>
      <bottom/>
      <diagonal/>
    </border>
    <border>
      <left/>
      <right/>
      <top style="thin">
        <color theme="6"/>
      </top>
      <bottom/>
      <diagonal/>
    </border>
    <border>
      <left style="thin">
        <color theme="6"/>
      </left>
      <right/>
      <top/>
      <bottom/>
      <diagonal/>
    </border>
    <border>
      <left style="hair">
        <color theme="6" tint="0.59996337778862885"/>
      </left>
      <right style="hair">
        <color theme="6" tint="0.59996337778862885"/>
      </right>
      <top/>
      <bottom/>
      <diagonal/>
    </border>
    <border>
      <left style="hair">
        <color theme="6" tint="0.59996337778862885"/>
      </left>
      <right/>
      <top/>
      <bottom/>
      <diagonal/>
    </border>
    <border>
      <left style="thin">
        <color theme="6"/>
      </left>
      <right/>
      <top style="thin">
        <color theme="6" tint="0.59996337778862885"/>
      </top>
      <bottom/>
      <diagonal/>
    </border>
    <border>
      <left/>
      <right/>
      <top style="thin">
        <color theme="6" tint="0.59996337778862885"/>
      </top>
      <bottom/>
      <diagonal/>
    </border>
    <border>
      <left style="hair">
        <color theme="6" tint="0.59996337778862885"/>
      </left>
      <right style="hair">
        <color theme="6" tint="0.59996337778862885"/>
      </right>
      <top style="thin">
        <color theme="6" tint="0.59996337778862885"/>
      </top>
      <bottom/>
      <diagonal/>
    </border>
    <border>
      <left style="hair">
        <color theme="6" tint="0.59996337778862885"/>
      </left>
      <right/>
      <top style="thin">
        <color theme="6" tint="0.59996337778862885"/>
      </top>
      <bottom/>
      <diagonal/>
    </border>
    <border>
      <left style="thin">
        <color theme="6" tint="0.59996337778862885"/>
      </left>
      <right style="thin">
        <color theme="6" tint="0.59996337778862885"/>
      </right>
      <top style="thin">
        <color theme="6"/>
      </top>
      <bottom/>
      <diagonal/>
    </border>
    <border>
      <left style="thin">
        <color theme="6" tint="0.59996337778862885"/>
      </left>
      <right/>
      <top style="thin">
        <color theme="6"/>
      </top>
      <bottom/>
      <diagonal/>
    </border>
    <border>
      <left style="thin">
        <color theme="6" tint="0.59996337778862885"/>
      </left>
      <right style="thin">
        <color theme="6" tint="0.59996337778862885"/>
      </right>
      <top/>
      <bottom/>
      <diagonal/>
    </border>
    <border>
      <left style="thin">
        <color theme="6" tint="0.59996337778862885"/>
      </left>
      <right/>
      <top/>
      <bottom/>
      <diagonal/>
    </border>
    <border>
      <left style="thin">
        <color theme="6"/>
      </left>
      <right/>
      <top/>
      <bottom style="thin">
        <color theme="6"/>
      </bottom>
      <diagonal/>
    </border>
    <border>
      <left/>
      <right/>
      <top/>
      <bottom style="thin">
        <color theme="6"/>
      </bottom>
      <diagonal/>
    </border>
    <border>
      <left style="thin">
        <color theme="6" tint="0.59996337778862885"/>
      </left>
      <right style="thin">
        <color theme="6" tint="0.59996337778862885"/>
      </right>
      <top/>
      <bottom style="thin">
        <color theme="6"/>
      </bottom>
      <diagonal/>
    </border>
    <border>
      <left style="thin">
        <color theme="6" tint="0.59996337778862885"/>
      </left>
      <right/>
      <top/>
      <bottom style="thin">
        <color theme="6"/>
      </bottom>
      <diagonal/>
    </border>
    <border>
      <left style="medium">
        <color theme="9"/>
      </left>
      <right style="medium">
        <color theme="9"/>
      </right>
      <top style="medium">
        <color theme="9"/>
      </top>
      <bottom style="medium">
        <color theme="9"/>
      </bottom>
      <diagonal/>
    </border>
    <border>
      <left style="thin">
        <color theme="6"/>
      </left>
      <right/>
      <top/>
      <bottom style="thin">
        <color theme="6" tint="0.59996337778862885"/>
      </bottom>
      <diagonal/>
    </border>
    <border>
      <left/>
      <right/>
      <top/>
      <bottom style="thin">
        <color theme="6" tint="0.59996337778862885"/>
      </bottom>
      <diagonal/>
    </border>
    <border>
      <left style="hair">
        <color theme="6" tint="0.59996337778862885"/>
      </left>
      <right/>
      <top/>
      <bottom style="thin">
        <color theme="6" tint="0.59996337778862885"/>
      </bottom>
      <diagonal/>
    </border>
    <border>
      <left style="thin">
        <color theme="6"/>
      </left>
      <right/>
      <top style="thin">
        <color theme="6" tint="0.59996337778862885"/>
      </top>
      <bottom style="thin">
        <color theme="6" tint="0.59996337778862885"/>
      </bottom>
      <diagonal/>
    </border>
    <border>
      <left/>
      <right/>
      <top style="thin">
        <color theme="6" tint="0.59996337778862885"/>
      </top>
      <bottom style="thin">
        <color theme="6" tint="0.59996337778862885"/>
      </bottom>
      <diagonal/>
    </border>
    <border>
      <left style="hair">
        <color theme="6" tint="0.59996337778862885"/>
      </left>
      <right style="hair">
        <color theme="6" tint="0.59996337778862885"/>
      </right>
      <top style="thin">
        <color theme="6" tint="0.59996337778862885"/>
      </top>
      <bottom style="thin">
        <color theme="6" tint="0.59996337778862885"/>
      </bottom>
      <diagonal/>
    </border>
    <border>
      <left style="hair">
        <color theme="6" tint="0.59996337778862885"/>
      </left>
      <right/>
      <top style="thin">
        <color theme="6" tint="0.59996337778862885"/>
      </top>
      <bottom style="thin">
        <color theme="6" tint="0.59996337778862885"/>
      </bottom>
      <diagonal/>
    </border>
    <border>
      <left style="hair">
        <color theme="6" tint="0.59996337778862885"/>
      </left>
      <right style="hair">
        <color theme="6" tint="0.59996337778862885"/>
      </right>
      <top/>
      <bottom style="thin">
        <color theme="6"/>
      </bottom>
      <diagonal/>
    </border>
    <border>
      <left style="hair">
        <color theme="6" tint="0.59996337778862885"/>
      </left>
      <right/>
      <top/>
      <bottom style="thin">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style="thin">
        <color theme="6" tint="0.59996337778862885"/>
      </left>
      <right style="thin">
        <color theme="6" tint="0.59996337778862885"/>
      </right>
      <top style="thin">
        <color theme="6"/>
      </top>
      <bottom style="thin">
        <color theme="6"/>
      </bottom>
      <diagonal/>
    </border>
    <border>
      <left style="thin">
        <color theme="6" tint="0.59996337778862885"/>
      </left>
      <right/>
      <top style="thin">
        <color theme="6"/>
      </top>
      <bottom style="thin">
        <color theme="6"/>
      </bottom>
      <diagonal/>
    </border>
    <border>
      <left style="thin">
        <color theme="6" tint="0.59996337778862885"/>
      </left>
      <right style="thin">
        <color theme="6" tint="0.59996337778862885"/>
      </right>
      <top/>
      <bottom style="thin">
        <color theme="6" tint="0.59996337778862885"/>
      </bottom>
      <diagonal/>
    </border>
    <border>
      <left style="thin">
        <color theme="6" tint="0.59996337778862885"/>
      </left>
      <right/>
      <top/>
      <bottom style="thin">
        <color theme="6" tint="0.59996337778862885"/>
      </bottom>
      <diagonal/>
    </border>
    <border>
      <left style="thin">
        <color theme="6"/>
      </left>
      <right/>
      <top style="thin">
        <color theme="6"/>
      </top>
      <bottom style="thin">
        <color indexed="64"/>
      </bottom>
      <diagonal/>
    </border>
    <border>
      <left/>
      <right/>
      <top style="thin">
        <color theme="6"/>
      </top>
      <bottom style="thin">
        <color indexed="64"/>
      </bottom>
      <diagonal/>
    </border>
    <border>
      <left style="thin">
        <color theme="6" tint="0.59996337778862885"/>
      </left>
      <right style="thin">
        <color theme="6" tint="0.59996337778862885"/>
      </right>
      <top style="thin">
        <color theme="6"/>
      </top>
      <bottom style="thin">
        <color indexed="64"/>
      </bottom>
      <diagonal/>
    </border>
    <border>
      <left style="thin">
        <color theme="6" tint="0.59996337778862885"/>
      </left>
      <right/>
      <top style="thin">
        <color theme="6"/>
      </top>
      <bottom style="thin">
        <color indexed="64"/>
      </bottom>
      <diagonal/>
    </border>
    <border>
      <left style="thin">
        <color theme="6"/>
      </left>
      <right/>
      <top style="thin">
        <color indexed="64"/>
      </top>
      <bottom style="thin">
        <color theme="6"/>
      </bottom>
      <diagonal/>
    </border>
    <border>
      <left/>
      <right/>
      <top style="thin">
        <color indexed="64"/>
      </top>
      <bottom style="thin">
        <color theme="6"/>
      </bottom>
      <diagonal/>
    </border>
    <border>
      <left style="thin">
        <color theme="6" tint="0.59996337778862885"/>
      </left>
      <right style="thin">
        <color theme="6" tint="0.59996337778862885"/>
      </right>
      <top style="thin">
        <color indexed="64"/>
      </top>
      <bottom style="thin">
        <color theme="6"/>
      </bottom>
      <diagonal/>
    </border>
    <border>
      <left style="thin">
        <color theme="6" tint="0.59996337778862885"/>
      </left>
      <right/>
      <top style="thin">
        <color indexed="64"/>
      </top>
      <bottom style="thin">
        <color theme="6"/>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6795556505021"/>
      </right>
      <top style="thin">
        <color indexed="64"/>
      </top>
      <bottom style="thin">
        <color auto="1"/>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style="thin">
        <color theme="6" tint="0.59996337778862885"/>
      </top>
      <bottom/>
      <diagonal/>
    </border>
    <border>
      <left style="thin">
        <color theme="0" tint="-0.14996795556505021"/>
      </left>
      <right style="thin">
        <color theme="0" tint="-0.14996795556505021"/>
      </right>
      <top style="thin">
        <color indexed="64"/>
      </top>
      <bottom/>
      <diagonal/>
    </border>
    <border>
      <left/>
      <right style="thin">
        <color theme="6"/>
      </right>
      <top style="thin">
        <color theme="6"/>
      </top>
      <bottom/>
      <diagonal/>
    </border>
    <border>
      <left/>
      <right style="hair">
        <color theme="6" tint="0.59996337778862885"/>
      </right>
      <top/>
      <bottom/>
      <diagonal/>
    </border>
    <border>
      <left/>
      <right style="thin">
        <color theme="6"/>
      </right>
      <top/>
      <bottom/>
      <diagonal/>
    </border>
    <border>
      <left/>
      <right style="hair">
        <color theme="6" tint="0.59996337778862885"/>
      </right>
      <top style="thin">
        <color theme="6" tint="0.59996337778862885"/>
      </top>
      <bottom/>
      <diagonal/>
    </border>
    <border>
      <left/>
      <right style="thin">
        <color theme="6"/>
      </right>
      <top style="thin">
        <color theme="6" tint="0.59996337778862885"/>
      </top>
      <bottom/>
      <diagonal/>
    </border>
    <border>
      <left/>
      <right style="thin">
        <color theme="6" tint="0.59996337778862885"/>
      </right>
      <top style="thin">
        <color theme="6"/>
      </top>
      <bottom/>
      <diagonal/>
    </border>
    <border>
      <left/>
      <right style="thin">
        <color theme="6" tint="0.59996337778862885"/>
      </right>
      <top/>
      <bottom/>
      <diagonal/>
    </border>
    <border>
      <left/>
      <right style="thin">
        <color theme="6" tint="0.59996337778862885"/>
      </right>
      <top/>
      <bottom style="thin">
        <color theme="6"/>
      </bottom>
      <diagonal/>
    </border>
    <border>
      <left/>
      <right style="thin">
        <color theme="6"/>
      </right>
      <top/>
      <bottom style="thin">
        <color theme="6"/>
      </bottom>
      <diagonal/>
    </border>
    <border>
      <left/>
      <right style="thin">
        <color theme="6"/>
      </right>
      <top/>
      <bottom style="thin">
        <color theme="6" tint="0.59996337778862885"/>
      </bottom>
      <diagonal/>
    </border>
    <border>
      <left/>
      <right style="hair">
        <color theme="6" tint="0.59996337778862885"/>
      </right>
      <top/>
      <bottom style="thin">
        <color theme="6"/>
      </bottom>
      <diagonal/>
    </border>
    <border>
      <left/>
      <right style="thin">
        <color theme="6"/>
      </right>
      <top style="thin">
        <color theme="6" tint="0.59996337778862885"/>
      </top>
      <bottom style="thin">
        <color theme="6" tint="0.59996337778862885"/>
      </bottom>
      <diagonal/>
    </border>
    <border>
      <left/>
      <right style="thin">
        <color theme="6"/>
      </right>
      <top style="thin">
        <color theme="6"/>
      </top>
      <bottom style="thin">
        <color theme="6"/>
      </bottom>
      <diagonal/>
    </border>
    <border>
      <left/>
      <right style="thin">
        <color theme="0" tint="-0.499984740745262"/>
      </right>
      <top/>
      <bottom/>
      <diagonal/>
    </border>
    <border>
      <left/>
      <right style="thin">
        <color theme="0" tint="-0.499984740745262"/>
      </right>
      <top style="thin">
        <color theme="6" tint="0.59996337778862885"/>
      </top>
      <bottom/>
      <diagonal/>
    </border>
    <border>
      <left/>
      <right style="thin">
        <color theme="0" tint="-0.499984740745262"/>
      </right>
      <top/>
      <bottom style="thin">
        <color theme="6" tint="0.59996337778862885"/>
      </bottom>
      <diagonal/>
    </border>
    <border>
      <left/>
      <right style="thin">
        <color theme="0" tint="-0.499984740745262"/>
      </right>
      <top/>
      <bottom style="thin">
        <color theme="6"/>
      </bottom>
      <diagonal/>
    </border>
    <border>
      <left/>
      <right style="thin">
        <color theme="0" tint="-0.499984740745262"/>
      </right>
      <top style="thin">
        <color theme="6"/>
      </top>
      <bottom style="thin">
        <color theme="6"/>
      </bottom>
      <diagonal/>
    </border>
    <border>
      <left/>
      <right style="thin">
        <color theme="0" tint="-0.499984740745262"/>
      </right>
      <top style="thin">
        <color theme="6"/>
      </top>
      <bottom style="thin">
        <color indexed="64"/>
      </bottom>
      <diagonal/>
    </border>
    <border>
      <left/>
      <right style="thin">
        <color theme="6"/>
      </right>
      <top style="thin">
        <color theme="6"/>
      </top>
      <bottom style="thin">
        <color indexed="64"/>
      </bottom>
      <diagonal/>
    </border>
    <border>
      <left/>
      <right style="thin">
        <color theme="0" tint="-0.499984740745262"/>
      </right>
      <top style="thin">
        <color indexed="64"/>
      </top>
      <bottom style="thin">
        <color theme="6"/>
      </bottom>
      <diagonal/>
    </border>
    <border>
      <left/>
      <right style="thin">
        <color theme="6"/>
      </right>
      <top style="thin">
        <color indexed="64"/>
      </top>
      <bottom style="thin">
        <color theme="6"/>
      </bottom>
      <diagonal/>
    </border>
    <border>
      <left/>
      <right style="thin">
        <color theme="0" tint="-0.499984740745262"/>
      </right>
      <top/>
      <bottom style="thin">
        <color indexed="64"/>
      </bottom>
      <diagonal/>
    </border>
    <border>
      <left style="thin">
        <color indexed="64"/>
      </left>
      <right/>
      <top style="thin">
        <color theme="6" tint="0.59996337778862885"/>
      </top>
      <bottom/>
      <diagonal/>
    </border>
    <border>
      <left style="thin">
        <color indexed="64"/>
      </left>
      <right/>
      <top style="thin">
        <color theme="6"/>
      </top>
      <bottom/>
      <diagonal/>
    </border>
    <border>
      <left style="thin">
        <color indexed="64"/>
      </left>
      <right/>
      <top/>
      <bottom style="thin">
        <color theme="6"/>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medium">
        <color theme="5" tint="-0.24994659260841701"/>
      </left>
      <right style="medium">
        <color theme="5" tint="-0.24994659260841701"/>
      </right>
      <top style="medium">
        <color theme="5" tint="-0.24994659260841701"/>
      </top>
      <bottom/>
      <diagonal/>
    </border>
    <border>
      <left/>
      <right style="medium">
        <color theme="9" tint="-0.24994659260841701"/>
      </right>
      <top style="medium">
        <color theme="9" tint="-0.24994659260841701"/>
      </top>
      <bottom/>
      <diagonal/>
    </border>
    <border>
      <left style="medium">
        <color theme="4" tint="-0.24994659260841701"/>
      </left>
      <right/>
      <top/>
      <bottom/>
      <diagonal/>
    </border>
    <border>
      <left style="medium">
        <color theme="5" tint="-0.24994659260841701"/>
      </left>
      <right style="medium">
        <color theme="5" tint="-0.24994659260841701"/>
      </right>
      <top/>
      <bottom/>
      <diagonal/>
    </border>
    <border>
      <left/>
      <right style="medium">
        <color theme="9" tint="-0.24994659260841701"/>
      </right>
      <top/>
      <bottom/>
      <diagonal/>
    </border>
    <border>
      <left style="thin">
        <color indexed="64"/>
      </left>
      <right/>
      <top/>
      <bottom style="thin">
        <color theme="6" tint="0.59996337778862885"/>
      </bottom>
      <diagonal/>
    </border>
    <border>
      <left style="medium">
        <color theme="4" tint="-0.24994659260841701"/>
      </left>
      <right/>
      <top style="thin">
        <color theme="6" tint="0.59996337778862885"/>
      </top>
      <bottom/>
      <diagonal/>
    </border>
    <border>
      <left style="medium">
        <color theme="5" tint="-0.24994659260841701"/>
      </left>
      <right style="medium">
        <color theme="5" tint="-0.24994659260841701"/>
      </right>
      <top style="thin">
        <color theme="6" tint="0.59996337778862885"/>
      </top>
      <bottom/>
      <diagonal/>
    </border>
    <border>
      <left/>
      <right style="medium">
        <color theme="9" tint="-0.24994659260841701"/>
      </right>
      <top style="thin">
        <color theme="6" tint="0.59996337778862885"/>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style="medium">
        <color theme="5" tint="-0.24994659260841701"/>
      </left>
      <right style="medium">
        <color theme="5" tint="-0.24994659260841701"/>
      </right>
      <top/>
      <bottom style="medium">
        <color theme="5" tint="-0.24994659260841701"/>
      </bottom>
      <diagonal/>
    </border>
    <border>
      <left/>
      <right style="medium">
        <color theme="9" tint="-0.24994659260841701"/>
      </right>
      <top/>
      <bottom style="medium">
        <color theme="9" tint="-0.24994659260841701"/>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thin">
        <color indexed="64"/>
      </left>
      <right/>
      <top style="thin">
        <color theme="6" tint="0.59996337778862885"/>
      </top>
      <bottom style="thin">
        <color theme="6" tint="0.59996337778862885"/>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
      <left/>
      <right style="medium">
        <color theme="9" tint="-0.24994659260841701"/>
      </right>
      <top style="medium">
        <color theme="9" tint="-0.24994659260841701"/>
      </top>
      <bottom style="medium">
        <color theme="9" tint="-0.24994659260841701"/>
      </bottom>
      <diagonal/>
    </border>
    <border>
      <left style="thin">
        <color indexed="64"/>
      </left>
      <right/>
      <top style="thin">
        <color theme="6"/>
      </top>
      <bottom style="thin">
        <color theme="6"/>
      </bottom>
      <diagonal/>
    </border>
    <border>
      <left style="thin">
        <color indexed="64"/>
      </left>
      <right/>
      <top style="thin">
        <color theme="6"/>
      </top>
      <bottom style="thin">
        <color indexed="64"/>
      </bottom>
      <diagonal/>
    </border>
    <border>
      <left style="thin">
        <color indexed="64"/>
      </left>
      <right/>
      <top style="thin">
        <color indexed="64"/>
      </top>
      <bottom style="thin">
        <color theme="6"/>
      </bottom>
      <diagonal/>
    </border>
    <border>
      <left style="thin">
        <color indexed="64"/>
      </left>
      <right/>
      <top style="thin">
        <color indexed="64"/>
      </top>
      <bottom/>
      <diagonal/>
    </border>
    <border>
      <left/>
      <right style="thin">
        <color indexed="64"/>
      </right>
      <top style="thin">
        <color indexed="64"/>
      </top>
      <bottom/>
      <diagonal/>
    </border>
    <border>
      <left style="hair">
        <color theme="6" tint="0.59996337778862885"/>
      </left>
      <right style="hair">
        <color theme="6" tint="0.59996337778862885"/>
      </right>
      <top/>
      <bottom style="thin">
        <color theme="6" tint="0.59996337778862885"/>
      </bottom>
      <diagonal/>
    </border>
    <border>
      <left style="thin">
        <color indexed="64"/>
      </left>
      <right/>
      <top style="thin">
        <color indexed="64"/>
      </top>
      <bottom/>
      <diagonal/>
    </border>
    <border>
      <left/>
      <right style="thin">
        <color theme="0" tint="-0.499984740745262"/>
      </right>
      <top style="thin">
        <color indexed="64"/>
      </top>
      <bottom/>
      <diagonal/>
    </border>
  </borders>
  <cellStyleXfs count="981">
    <xf numFmtId="0" fontId="0" fillId="0" borderId="0"/>
    <xf numFmtId="43" fontId="4" fillId="0" borderId="0" applyFont="0" applyFill="0" applyBorder="0" applyAlignment="0" applyProtection="0"/>
    <xf numFmtId="0" fontId="2"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xf numFmtId="0" fontId="6"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3" fillId="0" borderId="0"/>
    <xf numFmtId="0" fontId="2" fillId="0" borderId="0"/>
    <xf numFmtId="44" fontId="3"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1" fillId="11" borderId="0" applyNumberFormat="0" applyBorder="0" applyAlignment="0" applyProtection="0"/>
    <xf numFmtId="0" fontId="4"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1" fillId="15" borderId="0" applyNumberFormat="0" applyBorder="0" applyAlignment="0" applyProtection="0"/>
    <xf numFmtId="0" fontId="4"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1" fillId="19" borderId="0" applyNumberFormat="0" applyBorder="0" applyAlignment="0" applyProtection="0"/>
    <xf numFmtId="0" fontId="4"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1" fillId="23" borderId="0" applyNumberFormat="0" applyBorder="0" applyAlignment="0" applyProtection="0"/>
    <xf numFmtId="0" fontId="4" fillId="3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1" fillId="27" borderId="0" applyNumberFormat="0" applyBorder="0" applyAlignment="0" applyProtection="0"/>
    <xf numFmtId="0" fontId="4"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1" fillId="31" borderId="0" applyNumberFormat="0" applyBorder="0" applyAlignment="0" applyProtection="0"/>
    <xf numFmtId="0" fontId="4" fillId="4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1" fillId="12" borderId="0" applyNumberFormat="0" applyBorder="0" applyAlignment="0" applyProtection="0"/>
    <xf numFmtId="0" fontId="4" fillId="41"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1" fillId="16" borderId="0" applyNumberFormat="0" applyBorder="0" applyAlignment="0" applyProtection="0"/>
    <xf numFmtId="0" fontId="4" fillId="42"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1" fillId="20" borderId="0" applyNumberFormat="0" applyBorder="0" applyAlignment="0" applyProtection="0"/>
    <xf numFmtId="0" fontId="4"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1" fillId="24" borderId="0" applyNumberFormat="0" applyBorder="0" applyAlignment="0" applyProtection="0"/>
    <xf numFmtId="0" fontId="4" fillId="3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1" fillId="28" borderId="0" applyNumberFormat="0" applyBorder="0" applyAlignment="0" applyProtection="0"/>
    <xf numFmtId="0" fontId="4" fillId="4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1" fillId="32" borderId="0" applyNumberFormat="0" applyBorder="0" applyAlignment="0" applyProtection="0"/>
    <xf numFmtId="0" fontId="4" fillId="44" borderId="0" applyNumberFormat="0" applyBorder="0" applyAlignment="0" applyProtection="0"/>
    <xf numFmtId="0" fontId="21" fillId="13"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1" fillId="17"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1" fillId="21"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1" fillId="25"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1" fillId="29"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1" fillId="33"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1" fillId="10"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1" fillId="14"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1" fillId="18"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1" fillId="22"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1" fillId="26"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1" fillId="30"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12" fillId="4"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16" fillId="7" borderId="8"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30" fillId="0" borderId="0" applyAlignment="0"/>
    <xf numFmtId="0" fontId="18" fillId="8" borderId="11" applyNumberFormat="0" applyAlignment="0" applyProtection="0"/>
    <xf numFmtId="0" fontId="31" fillId="54" borderId="14" applyNumberFormat="0" applyAlignment="0" applyProtection="0"/>
    <xf numFmtId="0" fontId="31" fillId="54" borderId="14" applyNumberFormat="0" applyAlignment="0" applyProtection="0"/>
    <xf numFmtId="0" fontId="31" fillId="54" borderId="14" applyNumberFormat="0" applyAlignment="0" applyProtection="0"/>
    <xf numFmtId="0" fontId="32" fillId="55" borderId="0" applyAlignment="0"/>
    <xf numFmtId="43" fontId="3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3" fillId="0" borderId="0" applyFont="0" applyFill="0" applyBorder="0" applyAlignment="0" applyProtection="0"/>
    <xf numFmtId="0" fontId="20"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66" fontId="36" fillId="0" borderId="0" applyFill="0" applyBorder="0" applyProtection="0"/>
    <xf numFmtId="167" fontId="36" fillId="0" borderId="0" applyFill="0" applyBorder="0" applyProtection="0"/>
    <xf numFmtId="168" fontId="37" fillId="0" borderId="0" applyFill="0" applyBorder="0" applyProtection="0"/>
    <xf numFmtId="169" fontId="37" fillId="0" borderId="0" applyFill="0" applyBorder="0" applyProtection="0"/>
    <xf numFmtId="40" fontId="37" fillId="0" borderId="0" applyFill="0" applyBorder="0" applyProtection="0"/>
    <xf numFmtId="170" fontId="37" fillId="0" borderId="0" applyFill="0" applyBorder="0" applyProtection="0"/>
    <xf numFmtId="0" fontId="37" fillId="0" borderId="0" applyNumberFormat="0" applyFill="0" applyBorder="0" applyProtection="0"/>
    <xf numFmtId="1" fontId="36" fillId="0" borderId="0" applyFill="0" applyBorder="0" applyProtection="0">
      <alignment horizontal="center"/>
    </xf>
    <xf numFmtId="168" fontId="36" fillId="0" borderId="0" applyFill="0" applyBorder="0" applyProtection="0"/>
    <xf numFmtId="0" fontId="38" fillId="0" borderId="0" applyNumberFormat="0" applyFill="0" applyBorder="0" applyProtection="0"/>
    <xf numFmtId="0" fontId="36" fillId="0" borderId="0" applyNumberFormat="0" applyFill="0" applyBorder="0" applyAlignment="0" applyProtection="0"/>
    <xf numFmtId="169" fontId="36" fillId="0" borderId="0" applyFill="0" applyBorder="0" applyProtection="0"/>
    <xf numFmtId="40" fontId="36" fillId="0" borderId="0" applyFill="0" applyBorder="0" applyProtection="0"/>
    <xf numFmtId="0" fontId="11" fillId="3"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170" fontId="36" fillId="0" borderId="0" applyFill="0" applyBorder="0" applyProtection="0"/>
    <xf numFmtId="0" fontId="36" fillId="0" borderId="0" applyNumberFormat="0" applyFill="0" applyBorder="0" applyProtection="0"/>
    <xf numFmtId="171" fontId="36" fillId="0" borderId="0" applyFill="0" applyBorder="0" applyProtection="0">
      <alignment horizontal="right"/>
    </xf>
    <xf numFmtId="0" fontId="8" fillId="0" borderId="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9" fillId="0" borderId="6" applyNumberFormat="0" applyFill="0" applyAlignment="0" applyProtection="0"/>
    <xf numFmtId="0" fontId="41" fillId="0" borderId="16" applyNumberFormat="0" applyFill="0" applyAlignment="0" applyProtection="0"/>
    <xf numFmtId="0" fontId="41" fillId="0" borderId="16" applyNumberFormat="0" applyFill="0" applyAlignment="0" applyProtection="0"/>
    <xf numFmtId="0" fontId="41" fillId="0" borderId="16" applyNumberFormat="0" applyFill="0" applyAlignment="0" applyProtection="0"/>
    <xf numFmtId="0" fontId="10" fillId="0" borderId="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10"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14" fillId="6" borderId="8"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4" fillId="0" borderId="0" applyAlignment="0"/>
    <xf numFmtId="0" fontId="17" fillId="0" borderId="10"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13" fillId="5" borderId="0" applyNumberFormat="0" applyBorder="0" applyAlignment="0" applyProtection="0"/>
    <xf numFmtId="0" fontId="46" fillId="56" borderId="0" applyNumberFormat="0" applyBorder="0" applyAlignment="0" applyProtection="0"/>
    <xf numFmtId="0" fontId="46" fillId="56" borderId="0" applyNumberFormat="0" applyBorder="0" applyAlignment="0" applyProtection="0"/>
    <xf numFmtId="0" fontId="46" fillId="56" borderId="0" applyNumberFormat="0" applyBorder="0" applyAlignment="0" applyProtection="0"/>
    <xf numFmtId="0" fontId="47" fillId="57" borderId="0" applyAlignment="0"/>
    <xf numFmtId="0" fontId="48" fillId="34" borderId="0" applyAlignment="0"/>
    <xf numFmtId="0" fontId="49" fillId="0" borderId="0" applyAlignment="0"/>
    <xf numFmtId="0" fontId="1" fillId="0" borderId="0"/>
    <xf numFmtId="0" fontId="33" fillId="0" borderId="0"/>
    <xf numFmtId="0" fontId="2" fillId="0" borderId="0"/>
    <xf numFmtId="0" fontId="2" fillId="0" borderId="0"/>
    <xf numFmtId="0" fontId="3" fillId="0" borderId="0"/>
    <xf numFmtId="0" fontId="34"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1" fillId="0" borderId="0"/>
    <xf numFmtId="0" fontId="1" fillId="0" borderId="0"/>
    <xf numFmtId="0" fontId="2" fillId="0" borderId="0"/>
    <xf numFmtId="0" fontId="1" fillId="9" borderId="12" applyNumberFormat="0" applyFont="0" applyAlignment="0" applyProtection="0"/>
    <xf numFmtId="0" fontId="1" fillId="9" borderId="12" applyNumberFormat="0" applyFont="0" applyAlignment="0" applyProtection="0"/>
    <xf numFmtId="0" fontId="1" fillId="9" borderId="12" applyNumberFormat="0" applyFont="0" applyAlignment="0" applyProtection="0"/>
    <xf numFmtId="0" fontId="1" fillId="9" borderId="12"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1" fillId="9" borderId="12"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15" fillId="7" borderId="9"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9" fontId="3" fillId="0" borderId="0" applyFont="0" applyFill="0" applyBorder="0" applyAlignment="0" applyProtection="0"/>
    <xf numFmtId="9" fontId="34" fillId="0" borderId="0" applyFont="0" applyFill="0" applyBorder="0" applyAlignment="0" applyProtection="0"/>
    <xf numFmtId="9" fontId="2" fillId="0" borderId="0" applyFont="0" applyFill="0" applyBorder="0" applyAlignment="0" applyProtection="0"/>
    <xf numFmtId="0" fontId="51" fillId="59" borderId="0" applyAlignment="0"/>
    <xf numFmtId="0" fontId="52" fillId="0" borderId="0" applyAlignment="0"/>
    <xf numFmtId="0" fontId="53" fillId="0" borderId="0" applyAlignment="0"/>
    <xf numFmtId="0" fontId="54" fillId="0" borderId="0" applyAlignment="0"/>
    <xf numFmtId="0" fontId="55" fillId="0" borderId="0" applyAlignment="0"/>
    <xf numFmtId="0" fontId="56" fillId="0" borderId="0" applyAlignment="0"/>
    <xf numFmtId="0" fontId="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Alignment="0"/>
    <xf numFmtId="0" fontId="54" fillId="0" borderId="0" applyAlignment="0">
      <alignment wrapText="1"/>
    </xf>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19"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44" fontId="1" fillId="0" borderId="0" applyFont="0" applyFill="0" applyBorder="0" applyAlignment="0" applyProtection="0"/>
  </cellStyleXfs>
  <cellXfs count="567">
    <xf numFmtId="0" fontId="0" fillId="0" borderId="0" xfId="0"/>
    <xf numFmtId="0" fontId="3" fillId="0" borderId="0" xfId="2" applyFont="1" applyFill="1" applyBorder="1"/>
    <xf numFmtId="0" fontId="3" fillId="0" borderId="0" xfId="29" applyFont="1" applyFill="1"/>
    <xf numFmtId="43" fontId="3" fillId="0" borderId="0" xfId="8" applyFont="1" applyFill="1"/>
    <xf numFmtId="0" fontId="24" fillId="0" borderId="0" xfId="28" applyFont="1" applyFill="1" applyBorder="1"/>
    <xf numFmtId="43" fontId="3" fillId="0" borderId="0" xfId="29" applyNumberFormat="1" applyFont="1" applyFill="1"/>
    <xf numFmtId="0" fontId="3" fillId="0" borderId="22" xfId="28" applyFont="1" applyFill="1" applyBorder="1"/>
    <xf numFmtId="0" fontId="3" fillId="0" borderId="22" xfId="28" applyFont="1" applyFill="1" applyBorder="1" applyAlignment="1">
      <alignment horizontal="center"/>
    </xf>
    <xf numFmtId="16" fontId="3" fillId="0" borderId="22" xfId="28" applyNumberFormat="1" applyFont="1" applyFill="1" applyBorder="1" applyAlignment="1">
      <alignment horizontal="center"/>
    </xf>
    <xf numFmtId="1" fontId="3" fillId="0" borderId="0" xfId="28" applyNumberFormat="1" applyFont="1" applyFill="1" applyAlignment="1">
      <alignment horizontal="center"/>
    </xf>
    <xf numFmtId="0" fontId="22" fillId="0" borderId="22" xfId="28" applyFont="1" applyFill="1" applyBorder="1"/>
    <xf numFmtId="1" fontId="22" fillId="0" borderId="22" xfId="28" applyNumberFormat="1" applyFont="1" applyFill="1" applyBorder="1" applyAlignment="1">
      <alignment horizontal="center"/>
    </xf>
    <xf numFmtId="0" fontId="22" fillId="0" borderId="0" xfId="28" applyFont="1" applyFill="1"/>
    <xf numFmtId="44" fontId="22" fillId="0" borderId="0" xfId="30" applyFont="1" applyFill="1" applyAlignment="1">
      <alignment horizontal="center"/>
    </xf>
    <xf numFmtId="0" fontId="22" fillId="0" borderId="22" xfId="28" applyFont="1" applyFill="1" applyBorder="1" applyAlignment="1">
      <alignment horizontal="center"/>
    </xf>
    <xf numFmtId="0" fontId="24" fillId="0" borderId="0" xfId="28" applyFont="1" applyFill="1"/>
    <xf numFmtId="0" fontId="22" fillId="0" borderId="22" xfId="28" applyFont="1" applyFill="1" applyBorder="1" applyAlignment="1">
      <alignment horizontal="center" wrapText="1"/>
    </xf>
    <xf numFmtId="0" fontId="3" fillId="0" borderId="0" xfId="28" applyFont="1" applyFill="1"/>
    <xf numFmtId="0" fontId="25" fillId="0" borderId="0" xfId="28" applyFont="1" applyFill="1" applyBorder="1"/>
    <xf numFmtId="0" fontId="24" fillId="0" borderId="22" xfId="28" applyFont="1" applyFill="1" applyBorder="1"/>
    <xf numFmtId="1" fontId="26" fillId="0" borderId="0" xfId="28" applyNumberFormat="1" applyFont="1" applyFill="1" applyAlignment="1">
      <alignment horizontal="center"/>
    </xf>
    <xf numFmtId="0" fontId="22" fillId="0" borderId="22" xfId="28" applyFont="1" applyFill="1" applyBorder="1" applyAlignment="1">
      <alignment wrapText="1"/>
    </xf>
    <xf numFmtId="1" fontId="23" fillId="0" borderId="0" xfId="28" applyNumberFormat="1" applyFont="1" applyFill="1" applyAlignment="1">
      <alignment horizontal="center"/>
    </xf>
    <xf numFmtId="0" fontId="3" fillId="0" borderId="0" xfId="28" applyFont="1" applyFill="1" applyBorder="1"/>
    <xf numFmtId="1" fontId="3" fillId="0" borderId="0" xfId="28" applyNumberFormat="1" applyFont="1" applyFill="1" applyBorder="1" applyAlignment="1">
      <alignment horizontal="center"/>
    </xf>
    <xf numFmtId="0" fontId="25" fillId="0" borderId="22" xfId="28" applyFont="1" applyFill="1" applyBorder="1"/>
    <xf numFmtId="0" fontId="22" fillId="0" borderId="0" xfId="28" applyFont="1" applyFill="1" applyAlignment="1">
      <alignment horizontal="right"/>
    </xf>
    <xf numFmtId="0" fontId="3" fillId="0" borderId="0" xfId="28" applyFont="1" applyFill="1" applyAlignment="1">
      <alignment horizontal="center"/>
    </xf>
    <xf numFmtId="0" fontId="23" fillId="0" borderId="0" xfId="28" applyFont="1" applyFill="1" applyBorder="1" applyAlignment="1">
      <alignment shrinkToFit="1"/>
    </xf>
    <xf numFmtId="0" fontId="3" fillId="0" borderId="0" xfId="28" applyFont="1" applyFill="1" applyBorder="1" applyAlignment="1">
      <alignment horizontal="center" shrinkToFit="1"/>
    </xf>
    <xf numFmtId="0" fontId="3" fillId="0" borderId="0" xfId="29" applyFont="1" applyFill="1" applyAlignment="1">
      <alignment horizontal="center"/>
    </xf>
    <xf numFmtId="1" fontId="3" fillId="2" borderId="22" xfId="28" applyNumberFormat="1" applyFont="1" applyFill="1" applyBorder="1" applyAlignment="1">
      <alignment horizontal="center"/>
    </xf>
    <xf numFmtId="1" fontId="22" fillId="2" borderId="22" xfId="28" applyNumberFormat="1" applyFont="1" applyFill="1" applyBorder="1" applyAlignment="1">
      <alignment horizontal="center"/>
    </xf>
    <xf numFmtId="0" fontId="3" fillId="0" borderId="0" xfId="2" applyFont="1"/>
    <xf numFmtId="0" fontId="3" fillId="0" borderId="0" xfId="2" applyFont="1" applyFill="1"/>
    <xf numFmtId="0" fontId="61" fillId="0" borderId="0" xfId="2" applyFont="1" applyBorder="1"/>
    <xf numFmtId="0" fontId="3" fillId="0" borderId="0" xfId="2" applyFont="1" applyBorder="1"/>
    <xf numFmtId="164" fontId="3" fillId="0" borderId="0" xfId="2" applyNumberFormat="1" applyFont="1"/>
    <xf numFmtId="164" fontId="3" fillId="0" borderId="2" xfId="2" applyNumberFormat="1" applyFont="1" applyBorder="1"/>
    <xf numFmtId="17" fontId="22" fillId="0" borderId="1" xfId="2" applyNumberFormat="1" applyFont="1" applyFill="1" applyBorder="1" applyAlignment="1">
      <alignment horizontal="center"/>
    </xf>
    <xf numFmtId="17" fontId="22" fillId="0" borderId="0" xfId="2" applyNumberFormat="1" applyFont="1" applyFill="1" applyBorder="1" applyAlignment="1">
      <alignment horizontal="center"/>
    </xf>
    <xf numFmtId="0" fontId="3" fillId="0" borderId="2" xfId="2" applyFont="1" applyFill="1" applyBorder="1" applyAlignment="1">
      <alignment horizontal="center"/>
    </xf>
    <xf numFmtId="0" fontId="3" fillId="0" borderId="0" xfId="2" applyFont="1" applyFill="1" applyBorder="1" applyAlignment="1">
      <alignment horizontal="center"/>
    </xf>
    <xf numFmtId="0" fontId="22" fillId="0" borderId="0" xfId="2" applyFont="1" applyFill="1" applyBorder="1"/>
    <xf numFmtId="164" fontId="3" fillId="2" borderId="4" xfId="1" applyNumberFormat="1" applyFont="1" applyFill="1" applyBorder="1" applyAlignment="1">
      <alignment horizontal="center"/>
    </xf>
    <xf numFmtId="164" fontId="3" fillId="0" borderId="0" xfId="1" applyNumberFormat="1" applyFont="1" applyFill="1" applyBorder="1" applyAlignment="1">
      <alignment horizontal="center"/>
    </xf>
    <xf numFmtId="0" fontId="22" fillId="0" borderId="3" xfId="2" applyFont="1" applyFill="1" applyBorder="1"/>
    <xf numFmtId="164" fontId="22" fillId="0" borderId="3" xfId="2" applyNumberFormat="1" applyFont="1" applyFill="1" applyBorder="1"/>
    <xf numFmtId="164" fontId="22" fillId="0" borderId="0" xfId="2" applyNumberFormat="1" applyFont="1" applyFill="1" applyBorder="1"/>
    <xf numFmtId="0" fontId="22" fillId="0" borderId="0" xfId="2" applyFont="1" applyBorder="1"/>
    <xf numFmtId="5" fontId="22" fillId="0" borderId="0" xfId="2" applyNumberFormat="1" applyFont="1" applyFill="1" applyBorder="1"/>
    <xf numFmtId="0" fontId="22" fillId="0" borderId="0" xfId="2" applyFont="1"/>
    <xf numFmtId="5" fontId="3" fillId="0" borderId="0" xfId="2" applyNumberFormat="1" applyFont="1" applyFill="1" applyBorder="1"/>
    <xf numFmtId="0" fontId="25" fillId="0" borderId="0" xfId="2" applyFont="1" applyFill="1" applyBorder="1"/>
    <xf numFmtId="164" fontId="3" fillId="2" borderId="4" xfId="1" applyNumberFormat="1" applyFont="1" applyFill="1" applyBorder="1"/>
    <xf numFmtId="164" fontId="3" fillId="0" borderId="0" xfId="1" applyNumberFormat="1" applyFont="1" applyFill="1" applyBorder="1"/>
    <xf numFmtId="164" fontId="3" fillId="0" borderId="0" xfId="1" applyNumberFormat="1" applyFont="1" applyBorder="1"/>
    <xf numFmtId="0" fontId="25" fillId="0" borderId="0" xfId="2" applyFont="1" applyBorder="1"/>
    <xf numFmtId="164" fontId="22" fillId="0" borderId="1" xfId="2" applyNumberFormat="1" applyFont="1" applyBorder="1"/>
    <xf numFmtId="164" fontId="22" fillId="0" borderId="2" xfId="2" applyNumberFormat="1" applyFont="1" applyFill="1" applyBorder="1"/>
    <xf numFmtId="0" fontId="22" fillId="0" borderId="0" xfId="29" applyFont="1" applyFill="1"/>
    <xf numFmtId="43" fontId="22" fillId="0" borderId="3" xfId="1" applyFont="1" applyFill="1" applyBorder="1"/>
    <xf numFmtId="44" fontId="22" fillId="0" borderId="0" xfId="980" applyFont="1" applyFill="1" applyBorder="1"/>
    <xf numFmtId="43" fontId="22" fillId="0" borderId="0" xfId="1" applyFont="1" applyFill="1" applyBorder="1"/>
    <xf numFmtId="164" fontId="3" fillId="2" borderId="22" xfId="1" applyNumberFormat="1" applyFont="1" applyFill="1" applyBorder="1"/>
    <xf numFmtId="164" fontId="3" fillId="2" borderId="22" xfId="1" applyNumberFormat="1" applyFont="1" applyFill="1" applyBorder="1" applyAlignment="1">
      <alignment horizontal="center"/>
    </xf>
    <xf numFmtId="0" fontId="68" fillId="62" borderId="0" xfId="0" applyFont="1" applyFill="1"/>
    <xf numFmtId="0" fontId="63" fillId="61" borderId="25" xfId="0" applyFont="1" applyFill="1" applyBorder="1"/>
    <xf numFmtId="0" fontId="63" fillId="61" borderId="26" xfId="0" applyFont="1" applyFill="1" applyBorder="1"/>
    <xf numFmtId="164" fontId="63" fillId="61" borderId="26" xfId="317" applyNumberFormat="1" applyFont="1" applyFill="1" applyBorder="1"/>
    <xf numFmtId="0" fontId="63" fillId="0" borderId="0" xfId="0" applyFont="1"/>
    <xf numFmtId="164" fontId="63" fillId="0" borderId="0" xfId="317" applyNumberFormat="1" applyFont="1"/>
    <xf numFmtId="0" fontId="63" fillId="0" borderId="38" xfId="0" applyFont="1" applyBorder="1"/>
    <xf numFmtId="0" fontId="63" fillId="0" borderId="39" xfId="0" applyFont="1" applyBorder="1"/>
    <xf numFmtId="43" fontId="63" fillId="0" borderId="39" xfId="0" applyNumberFormat="1" applyFont="1" applyBorder="1"/>
    <xf numFmtId="0" fontId="63" fillId="0" borderId="40" xfId="0" applyFont="1" applyBorder="1"/>
    <xf numFmtId="164" fontId="63" fillId="0" borderId="41" xfId="317" applyNumberFormat="1" applyFont="1" applyBorder="1"/>
    <xf numFmtId="43" fontId="63" fillId="0" borderId="0" xfId="0" applyNumberFormat="1" applyFont="1"/>
    <xf numFmtId="164" fontId="63" fillId="0" borderId="0" xfId="0" applyNumberFormat="1" applyFont="1"/>
    <xf numFmtId="0" fontId="63" fillId="63" borderId="66" xfId="0" applyFont="1" applyFill="1" applyBorder="1"/>
    <xf numFmtId="0" fontId="63" fillId="63" borderId="67" xfId="0" applyFont="1" applyFill="1" applyBorder="1"/>
    <xf numFmtId="0" fontId="63" fillId="0" borderId="2" xfId="0" applyFont="1" applyBorder="1"/>
    <xf numFmtId="43" fontId="63" fillId="0" borderId="2" xfId="0" applyNumberFormat="1" applyFont="1" applyBorder="1"/>
    <xf numFmtId="0" fontId="63" fillId="63" borderId="68" xfId="0" applyFont="1" applyFill="1" applyBorder="1"/>
    <xf numFmtId="0" fontId="63" fillId="0" borderId="69" xfId="0" applyFont="1" applyBorder="1"/>
    <xf numFmtId="43" fontId="63" fillId="0" borderId="69" xfId="0" applyNumberFormat="1" applyFont="1" applyBorder="1"/>
    <xf numFmtId="43" fontId="63" fillId="0" borderId="0" xfId="317" applyFont="1"/>
    <xf numFmtId="0" fontId="81" fillId="0" borderId="0" xfId="0" applyFont="1"/>
    <xf numFmtId="164" fontId="81" fillId="0" borderId="0" xfId="0" applyNumberFormat="1" applyFont="1"/>
    <xf numFmtId="164" fontId="81" fillId="0" borderId="36" xfId="0" applyNumberFormat="1" applyFont="1" applyBorder="1"/>
    <xf numFmtId="164" fontId="81" fillId="0" borderId="37" xfId="0" applyNumberFormat="1" applyFont="1" applyBorder="1"/>
    <xf numFmtId="43" fontId="81" fillId="0" borderId="0" xfId="317" applyFont="1"/>
    <xf numFmtId="43" fontId="81" fillId="0" borderId="36" xfId="317" applyFont="1" applyBorder="1"/>
    <xf numFmtId="43" fontId="81" fillId="0" borderId="37" xfId="317" applyFont="1" applyBorder="1"/>
    <xf numFmtId="0" fontId="65" fillId="0" borderId="0" xfId="0" applyFont="1"/>
    <xf numFmtId="0" fontId="66" fillId="0" borderId="0" xfId="0" applyFont="1"/>
    <xf numFmtId="164" fontId="0" fillId="0" borderId="0" xfId="317" applyNumberFormat="1" applyFont="1"/>
    <xf numFmtId="164" fontId="85" fillId="64" borderId="0" xfId="0" applyNumberFormat="1" applyFont="1" applyFill="1"/>
    <xf numFmtId="164" fontId="85" fillId="64" borderId="0" xfId="317" applyNumberFormat="1" applyFont="1" applyFill="1"/>
    <xf numFmtId="164" fontId="63" fillId="0" borderId="31" xfId="317" applyNumberFormat="1" applyFont="1" applyBorder="1"/>
    <xf numFmtId="164" fontId="63" fillId="0" borderId="31" xfId="0" applyNumberFormat="1" applyFont="1" applyBorder="1"/>
    <xf numFmtId="43" fontId="0" fillId="0" borderId="0" xfId="317" applyFont="1"/>
    <xf numFmtId="164" fontId="3" fillId="0" borderId="0" xfId="1" applyNumberFormat="1" applyFont="1" applyFill="1" applyAlignment="1">
      <alignment horizontal="center"/>
    </xf>
    <xf numFmtId="164" fontId="22" fillId="0" borderId="0" xfId="1" applyNumberFormat="1" applyFont="1" applyFill="1" applyAlignment="1">
      <alignment horizontal="center"/>
    </xf>
    <xf numFmtId="164" fontId="22" fillId="0" borderId="22" xfId="1" applyNumberFormat="1" applyFont="1" applyFill="1" applyBorder="1" applyAlignment="1">
      <alignment horizontal="center"/>
    </xf>
    <xf numFmtId="164" fontId="24" fillId="0" borderId="0" xfId="1" applyNumberFormat="1" applyFont="1" applyFill="1" applyAlignment="1">
      <alignment horizontal="center"/>
    </xf>
    <xf numFmtId="164" fontId="22" fillId="0" borderId="22" xfId="1" applyNumberFormat="1" applyFont="1" applyFill="1" applyBorder="1" applyAlignment="1">
      <alignment horizontal="center" wrapText="1"/>
    </xf>
    <xf numFmtId="164" fontId="22" fillId="2" borderId="22" xfId="1" applyNumberFormat="1" applyFont="1" applyFill="1" applyBorder="1" applyAlignment="1">
      <alignment horizontal="center"/>
    </xf>
    <xf numFmtId="164" fontId="26" fillId="0" borderId="0" xfId="1" applyNumberFormat="1" applyFont="1" applyFill="1" applyAlignment="1">
      <alignment horizontal="center"/>
    </xf>
    <xf numFmtId="164" fontId="23" fillId="0" borderId="0" xfId="1" applyNumberFormat="1" applyFont="1" applyFill="1" applyAlignment="1">
      <alignment horizontal="center"/>
    </xf>
    <xf numFmtId="164" fontId="3" fillId="0" borderId="0" xfId="1" applyNumberFormat="1" applyFont="1" applyFill="1" applyBorder="1" applyAlignment="1">
      <alignment horizontal="center" shrinkToFit="1"/>
    </xf>
    <xf numFmtId="164" fontId="3" fillId="0" borderId="0" xfId="1" applyNumberFormat="1" applyFont="1"/>
    <xf numFmtId="164" fontId="22" fillId="0" borderId="1" xfId="1" applyNumberFormat="1" applyFont="1" applyFill="1" applyBorder="1" applyAlignment="1">
      <alignment horizontal="center"/>
    </xf>
    <xf numFmtId="164" fontId="3" fillId="0" borderId="2" xfId="1" applyNumberFormat="1" applyFont="1" applyFill="1" applyBorder="1" applyAlignment="1">
      <alignment horizontal="center"/>
    </xf>
    <xf numFmtId="164" fontId="22" fillId="0" borderId="3" xfId="1" applyNumberFormat="1" applyFont="1" applyFill="1" applyBorder="1"/>
    <xf numFmtId="164" fontId="22" fillId="0" borderId="0" xfId="1" applyNumberFormat="1" applyFont="1" applyBorder="1"/>
    <xf numFmtId="164" fontId="22" fillId="0" borderId="0" xfId="1" applyNumberFormat="1" applyFont="1" applyFill="1" applyBorder="1"/>
    <xf numFmtId="164" fontId="22" fillId="0" borderId="2" xfId="1" applyNumberFormat="1" applyFont="1" applyFill="1" applyBorder="1"/>
    <xf numFmtId="0" fontId="86" fillId="0" borderId="0" xfId="0" applyFont="1"/>
    <xf numFmtId="0" fontId="63" fillId="61" borderId="0" xfId="0" applyFont="1" applyFill="1"/>
    <xf numFmtId="164" fontId="63" fillId="61" borderId="71" xfId="317" applyNumberFormat="1" applyFont="1" applyFill="1" applyBorder="1" applyAlignment="1">
      <alignment horizontal="center"/>
    </xf>
    <xf numFmtId="164" fontId="66" fillId="61" borderId="71" xfId="317" applyNumberFormat="1" applyFont="1" applyFill="1" applyBorder="1"/>
    <xf numFmtId="164" fontId="89" fillId="0" borderId="71" xfId="317" applyNumberFormat="1" applyFont="1" applyBorder="1"/>
    <xf numFmtId="164" fontId="72" fillId="0" borderId="0" xfId="317" applyNumberFormat="1" applyFont="1"/>
    <xf numFmtId="164" fontId="63" fillId="0" borderId="71" xfId="317" applyNumberFormat="1" applyFont="1" applyBorder="1"/>
    <xf numFmtId="0" fontId="63" fillId="0" borderId="0" xfId="0" applyFont="1" applyAlignment="1">
      <alignment horizontal="center"/>
    </xf>
    <xf numFmtId="0" fontId="2" fillId="0" borderId="0" xfId="0" applyFont="1"/>
    <xf numFmtId="164" fontId="90" fillId="0" borderId="71" xfId="317" applyNumberFormat="1" applyFont="1" applyBorder="1"/>
    <xf numFmtId="164" fontId="90" fillId="0" borderId="0" xfId="317" applyNumberFormat="1" applyFont="1"/>
    <xf numFmtId="164" fontId="64" fillId="0" borderId="71" xfId="317" applyNumberFormat="1" applyFont="1" applyBorder="1"/>
    <xf numFmtId="164" fontId="91" fillId="0" borderId="0" xfId="317" applyNumberFormat="1" applyFont="1"/>
    <xf numFmtId="164" fontId="63" fillId="0" borderId="73" xfId="317" applyNumberFormat="1" applyFont="1" applyBorder="1"/>
    <xf numFmtId="164" fontId="3" fillId="63" borderId="4" xfId="1" applyNumberFormat="1" applyFont="1" applyFill="1" applyBorder="1" applyAlignment="1">
      <alignment horizontal="right"/>
    </xf>
    <xf numFmtId="0" fontId="0" fillId="65" borderId="0" xfId="0" applyFill="1"/>
    <xf numFmtId="164" fontId="61" fillId="0" borderId="0" xfId="2" applyNumberFormat="1" applyFont="1" applyBorder="1"/>
    <xf numFmtId="164" fontId="61" fillId="0" borderId="0" xfId="1" applyNumberFormat="1" applyFont="1" applyBorder="1"/>
    <xf numFmtId="164" fontId="22" fillId="0" borderId="0" xfId="2" applyNumberFormat="1" applyFont="1" applyBorder="1"/>
    <xf numFmtId="164" fontId="3" fillId="0" borderId="0" xfId="2" applyNumberFormat="1" applyFont="1" applyFill="1" applyBorder="1"/>
    <xf numFmtId="164" fontId="3" fillId="0" borderId="0" xfId="2" applyNumberFormat="1" applyFont="1" applyBorder="1"/>
    <xf numFmtId="164" fontId="22" fillId="0" borderId="3" xfId="980" applyNumberFormat="1" applyFont="1" applyFill="1" applyBorder="1"/>
    <xf numFmtId="164" fontId="61" fillId="0" borderId="0" xfId="980" applyNumberFormat="1" applyFont="1" applyBorder="1"/>
    <xf numFmtId="164" fontId="3" fillId="0" borderId="0" xfId="980" applyNumberFormat="1" applyFont="1"/>
    <xf numFmtId="0" fontId="64" fillId="60" borderId="0" xfId="0" applyFont="1" applyFill="1"/>
    <xf numFmtId="164" fontId="64" fillId="60" borderId="0" xfId="317" applyNumberFormat="1" applyFont="1" applyFill="1"/>
    <xf numFmtId="174" fontId="66" fillId="0" borderId="0" xfId="0" applyNumberFormat="1" applyFont="1"/>
    <xf numFmtId="164" fontId="63" fillId="61" borderId="0" xfId="317" applyNumberFormat="1" applyFont="1" applyFill="1" applyAlignment="1">
      <alignment horizontal="center"/>
    </xf>
    <xf numFmtId="164" fontId="63" fillId="61" borderId="74" xfId="317" applyNumberFormat="1" applyFont="1" applyFill="1" applyBorder="1"/>
    <xf numFmtId="0" fontId="69" fillId="0" borderId="0" xfId="0" applyFont="1"/>
    <xf numFmtId="0" fontId="63" fillId="0" borderId="27" xfId="0" applyFont="1" applyBorder="1" applyAlignment="1">
      <alignment horizontal="left"/>
    </xf>
    <xf numFmtId="0" fontId="63" fillId="0" borderId="0" xfId="0" applyFont="1" applyAlignment="1">
      <alignment horizontal="left"/>
    </xf>
    <xf numFmtId="164" fontId="70" fillId="0" borderId="0" xfId="317" applyNumberFormat="1" applyFont="1" applyAlignment="1">
      <alignment horizontal="right"/>
    </xf>
    <xf numFmtId="164" fontId="71" fillId="0" borderId="28" xfId="317" applyNumberFormat="1" applyFont="1" applyBorder="1" applyAlignment="1">
      <alignment horizontal="right"/>
    </xf>
    <xf numFmtId="164" fontId="72" fillId="0" borderId="29" xfId="317" applyNumberFormat="1" applyFont="1" applyBorder="1" applyAlignment="1">
      <alignment horizontal="right"/>
    </xf>
    <xf numFmtId="164" fontId="72" fillId="0" borderId="0" xfId="317" applyNumberFormat="1" applyFont="1" applyAlignment="1">
      <alignment horizontal="right"/>
    </xf>
    <xf numFmtId="164" fontId="72" fillId="0" borderId="75" xfId="317" applyNumberFormat="1" applyFont="1" applyBorder="1" applyAlignment="1">
      <alignment horizontal="right"/>
    </xf>
    <xf numFmtId="0" fontId="92" fillId="0" borderId="76" xfId="0" applyFont="1" applyBorder="1"/>
    <xf numFmtId="0" fontId="73" fillId="0" borderId="0" xfId="0" applyFont="1"/>
    <xf numFmtId="0" fontId="63" fillId="0" borderId="76" xfId="0" applyFont="1" applyBorder="1"/>
    <xf numFmtId="0" fontId="63" fillId="0" borderId="30" xfId="0" applyFont="1" applyBorder="1" applyAlignment="1">
      <alignment horizontal="left"/>
    </xf>
    <xf numFmtId="0" fontId="63" fillId="0" borderId="31" xfId="0" applyFont="1" applyBorder="1" applyAlignment="1">
      <alignment horizontal="left"/>
    </xf>
    <xf numFmtId="164" fontId="70" fillId="0" borderId="31" xfId="317" applyNumberFormat="1" applyFont="1" applyBorder="1" applyAlignment="1">
      <alignment horizontal="right"/>
    </xf>
    <xf numFmtId="164" fontId="71" fillId="0" borderId="32" xfId="317" applyNumberFormat="1" applyFont="1" applyBorder="1" applyAlignment="1">
      <alignment horizontal="right"/>
    </xf>
    <xf numFmtId="164" fontId="72" fillId="0" borderId="33" xfId="317" applyNumberFormat="1" applyFont="1" applyBorder="1" applyAlignment="1">
      <alignment horizontal="right"/>
    </xf>
    <xf numFmtId="164" fontId="72" fillId="0" borderId="31" xfId="317" applyNumberFormat="1" applyFont="1" applyBorder="1" applyAlignment="1">
      <alignment horizontal="right"/>
    </xf>
    <xf numFmtId="164" fontId="72" fillId="0" borderId="77" xfId="317" applyNumberFormat="1" applyFont="1" applyBorder="1" applyAlignment="1">
      <alignment horizontal="right"/>
    </xf>
    <xf numFmtId="0" fontId="63" fillId="0" borderId="31" xfId="0" applyFont="1" applyBorder="1"/>
    <xf numFmtId="0" fontId="63" fillId="0" borderId="78" xfId="0" applyFont="1" applyBorder="1"/>
    <xf numFmtId="0" fontId="63" fillId="0" borderId="25" xfId="0" applyFont="1" applyBorder="1" applyAlignment="1">
      <alignment horizontal="left"/>
    </xf>
    <xf numFmtId="0" fontId="63" fillId="0" borderId="26" xfId="0" applyFont="1" applyBorder="1" applyAlignment="1">
      <alignment horizontal="left"/>
    </xf>
    <xf numFmtId="164" fontId="63" fillId="0" borderId="26" xfId="317" applyNumberFormat="1" applyFont="1" applyBorder="1"/>
    <xf numFmtId="0" fontId="63" fillId="0" borderId="26" xfId="0" applyFont="1" applyBorder="1"/>
    <xf numFmtId="0" fontId="63" fillId="0" borderId="74" xfId="0" applyFont="1" applyBorder="1"/>
    <xf numFmtId="43" fontId="63" fillId="0" borderId="0" xfId="317" applyFont="1" applyAlignment="1">
      <alignment horizontal="right"/>
    </xf>
    <xf numFmtId="43" fontId="63" fillId="0" borderId="36" xfId="317" applyFont="1" applyBorder="1" applyAlignment="1">
      <alignment horizontal="right"/>
    </xf>
    <xf numFmtId="43" fontId="63" fillId="0" borderId="37" xfId="317" applyFont="1" applyBorder="1" applyAlignment="1">
      <alignment horizontal="right"/>
    </xf>
    <xf numFmtId="43" fontId="63" fillId="0" borderId="80" xfId="317" applyFont="1" applyBorder="1" applyAlignment="1">
      <alignment horizontal="right"/>
    </xf>
    <xf numFmtId="0" fontId="63" fillId="0" borderId="38" xfId="0" applyFont="1" applyBorder="1" applyAlignment="1">
      <alignment horizontal="left"/>
    </xf>
    <xf numFmtId="0" fontId="63" fillId="0" borderId="39" xfId="0" applyFont="1" applyBorder="1" applyAlignment="1">
      <alignment horizontal="left"/>
    </xf>
    <xf numFmtId="43" fontId="63" fillId="0" borderId="39" xfId="317" applyFont="1" applyBorder="1" applyAlignment="1">
      <alignment horizontal="right"/>
    </xf>
    <xf numFmtId="43" fontId="63" fillId="0" borderId="40" xfId="317" applyFont="1" applyBorder="1" applyAlignment="1">
      <alignment horizontal="right"/>
    </xf>
    <xf numFmtId="43" fontId="63" fillId="0" borderId="41" xfId="317" applyFont="1" applyBorder="1" applyAlignment="1">
      <alignment horizontal="right"/>
    </xf>
    <xf numFmtId="43" fontId="63" fillId="0" borderId="81" xfId="317" applyFont="1" applyBorder="1" applyAlignment="1">
      <alignment horizontal="right"/>
    </xf>
    <xf numFmtId="164" fontId="63" fillId="0" borderId="39" xfId="317" applyNumberFormat="1" applyFont="1" applyBorder="1"/>
    <xf numFmtId="0" fontId="63" fillId="0" borderId="82" xfId="0" applyFont="1" applyBorder="1"/>
    <xf numFmtId="0" fontId="76" fillId="0" borderId="27" xfId="0" applyFont="1" applyBorder="1"/>
    <xf numFmtId="164" fontId="63" fillId="0" borderId="76" xfId="317" applyNumberFormat="1" applyFont="1" applyBorder="1"/>
    <xf numFmtId="0" fontId="63" fillId="0" borderId="44" xfId="0" applyFont="1" applyBorder="1"/>
    <xf numFmtId="0" fontId="63" fillId="0" borderId="83" xfId="0" applyFont="1" applyBorder="1"/>
    <xf numFmtId="164" fontId="63" fillId="61" borderId="0" xfId="317" applyNumberFormat="1" applyFont="1" applyFill="1"/>
    <xf numFmtId="0" fontId="77" fillId="0" borderId="27" xfId="0" applyFont="1" applyBorder="1" applyAlignment="1">
      <alignment horizontal="left"/>
    </xf>
    <xf numFmtId="0" fontId="77" fillId="0" borderId="0" xfId="0" applyFont="1" applyAlignment="1">
      <alignment horizontal="left"/>
    </xf>
    <xf numFmtId="164" fontId="77" fillId="0" borderId="0" xfId="317" applyNumberFormat="1" applyFont="1" applyAlignment="1">
      <alignment horizontal="right"/>
    </xf>
    <xf numFmtId="164" fontId="77" fillId="0" borderId="36" xfId="317" applyNumberFormat="1" applyFont="1" applyBorder="1" applyAlignment="1">
      <alignment horizontal="right"/>
    </xf>
    <xf numFmtId="164" fontId="77" fillId="0" borderId="37" xfId="317" applyNumberFormat="1" applyFont="1" applyBorder="1" applyAlignment="1">
      <alignment horizontal="right"/>
    </xf>
    <xf numFmtId="164" fontId="77" fillId="0" borderId="80" xfId="317" applyNumberFormat="1" applyFont="1" applyBorder="1" applyAlignment="1">
      <alignment horizontal="right"/>
    </xf>
    <xf numFmtId="0" fontId="78" fillId="0" borderId="38" xfId="0" applyFont="1" applyBorder="1" applyAlignment="1">
      <alignment horizontal="left"/>
    </xf>
    <xf numFmtId="0" fontId="78" fillId="0" borderId="39" xfId="0" applyFont="1" applyBorder="1" applyAlignment="1">
      <alignment horizontal="left"/>
    </xf>
    <xf numFmtId="9" fontId="78" fillId="0" borderId="39" xfId="834" applyFont="1" applyBorder="1" applyAlignment="1">
      <alignment horizontal="right"/>
    </xf>
    <xf numFmtId="172" fontId="78" fillId="0" borderId="39" xfId="317" applyNumberFormat="1" applyFont="1" applyBorder="1" applyAlignment="1">
      <alignment horizontal="right"/>
    </xf>
    <xf numFmtId="172" fontId="78" fillId="0" borderId="40" xfId="317" applyNumberFormat="1" applyFont="1" applyBorder="1" applyAlignment="1">
      <alignment horizontal="right"/>
    </xf>
    <xf numFmtId="172" fontId="78" fillId="0" borderId="41" xfId="317" applyNumberFormat="1" applyFont="1" applyBorder="1" applyAlignment="1">
      <alignment horizontal="right"/>
    </xf>
    <xf numFmtId="43" fontId="78" fillId="0" borderId="39" xfId="317" applyFont="1" applyBorder="1" applyAlignment="1">
      <alignment horizontal="right"/>
    </xf>
    <xf numFmtId="43" fontId="78" fillId="0" borderId="81" xfId="317" applyFont="1" applyBorder="1" applyAlignment="1">
      <alignment horizontal="right"/>
    </xf>
    <xf numFmtId="164" fontId="78" fillId="0" borderId="39" xfId="317" applyNumberFormat="1" applyFont="1" applyBorder="1"/>
    <xf numFmtId="0" fontId="78" fillId="0" borderId="39" xfId="0" applyFont="1" applyBorder="1"/>
    <xf numFmtId="0" fontId="78" fillId="0" borderId="82" xfId="0" applyFont="1" applyBorder="1"/>
    <xf numFmtId="0" fontId="78" fillId="0" borderId="25" xfId="0" applyFont="1" applyBorder="1" applyAlignment="1">
      <alignment horizontal="left"/>
    </xf>
    <xf numFmtId="0" fontId="78" fillId="0" borderId="26" xfId="0" applyFont="1" applyBorder="1" applyAlignment="1">
      <alignment horizontal="left"/>
    </xf>
    <xf numFmtId="43" fontId="78" fillId="0" borderId="26" xfId="317" applyFont="1" applyBorder="1" applyAlignment="1">
      <alignment horizontal="right"/>
    </xf>
    <xf numFmtId="43" fontId="78" fillId="0" borderId="34" xfId="317" applyFont="1" applyBorder="1" applyAlignment="1">
      <alignment horizontal="right"/>
    </xf>
    <xf numFmtId="43" fontId="78" fillId="0" borderId="35" xfId="317" applyFont="1" applyBorder="1" applyAlignment="1">
      <alignment horizontal="right"/>
    </xf>
    <xf numFmtId="43" fontId="78" fillId="0" borderId="79" xfId="317" applyFont="1" applyBorder="1" applyAlignment="1">
      <alignment horizontal="right"/>
    </xf>
    <xf numFmtId="164" fontId="78" fillId="0" borderId="26" xfId="317" applyNumberFormat="1" applyFont="1" applyBorder="1"/>
    <xf numFmtId="0" fontId="78" fillId="0" borderId="26" xfId="0" applyFont="1" applyBorder="1"/>
    <xf numFmtId="0" fontId="78" fillId="0" borderId="74" xfId="0" applyFont="1" applyBorder="1"/>
    <xf numFmtId="43" fontId="78" fillId="0" borderId="40" xfId="317" applyFont="1" applyBorder="1" applyAlignment="1">
      <alignment horizontal="right"/>
    </xf>
    <xf numFmtId="43" fontId="78" fillId="0" borderId="41" xfId="317" applyFont="1" applyBorder="1" applyAlignment="1">
      <alignment horizontal="right"/>
    </xf>
    <xf numFmtId="164" fontId="70" fillId="0" borderId="37" xfId="317" applyNumberFormat="1" applyFont="1" applyBorder="1" applyAlignment="1">
      <alignment horizontal="right"/>
    </xf>
    <xf numFmtId="164" fontId="70" fillId="0" borderId="80" xfId="317" applyNumberFormat="1" applyFont="1" applyBorder="1" applyAlignment="1">
      <alignment horizontal="right"/>
    </xf>
    <xf numFmtId="164" fontId="63" fillId="0" borderId="81" xfId="317" applyNumberFormat="1" applyFont="1" applyBorder="1"/>
    <xf numFmtId="0" fontId="0" fillId="0" borderId="0" xfId="0" quotePrefix="1" applyAlignment="1">
      <alignment horizontal="center"/>
    </xf>
    <xf numFmtId="164" fontId="0" fillId="0" borderId="0" xfId="0" applyNumberFormat="1"/>
    <xf numFmtId="164" fontId="63" fillId="0" borderId="0" xfId="317" applyNumberFormat="1" applyFont="1" applyAlignment="1">
      <alignment horizontal="right"/>
    </xf>
    <xf numFmtId="9" fontId="63" fillId="0" borderId="0" xfId="834" applyFont="1"/>
    <xf numFmtId="0" fontId="77" fillId="0" borderId="30" xfId="0" applyFont="1" applyBorder="1" applyAlignment="1">
      <alignment horizontal="left"/>
    </xf>
    <xf numFmtId="0" fontId="77" fillId="0" borderId="31" xfId="0" applyFont="1" applyBorder="1" applyAlignment="1">
      <alignment horizontal="left"/>
    </xf>
    <xf numFmtId="164" fontId="77" fillId="0" borderId="28" xfId="317" applyNumberFormat="1" applyFont="1" applyBorder="1" applyAlignment="1">
      <alignment horizontal="right"/>
    </xf>
    <xf numFmtId="164" fontId="77" fillId="0" borderId="29" xfId="317" applyNumberFormat="1" applyFont="1" applyBorder="1" applyAlignment="1">
      <alignment horizontal="right"/>
    </xf>
    <xf numFmtId="164" fontId="77" fillId="0" borderId="31" xfId="317" applyNumberFormat="1" applyFont="1" applyBorder="1" applyAlignment="1">
      <alignment horizontal="right"/>
    </xf>
    <xf numFmtId="164" fontId="77" fillId="0" borderId="31" xfId="317" applyNumberFormat="1" applyFont="1" applyBorder="1"/>
    <xf numFmtId="9" fontId="77" fillId="0" borderId="31" xfId="834" applyFont="1" applyBorder="1"/>
    <xf numFmtId="0" fontId="77" fillId="0" borderId="78" xfId="0" applyFont="1" applyBorder="1"/>
    <xf numFmtId="0" fontId="79" fillId="0" borderId="43" xfId="0" applyFont="1" applyBorder="1" applyAlignment="1">
      <alignment horizontal="left"/>
    </xf>
    <xf numFmtId="0" fontId="79" fillId="0" borderId="44" xfId="0" applyFont="1" applyBorder="1" applyAlignment="1">
      <alignment horizontal="left"/>
    </xf>
    <xf numFmtId="164" fontId="79" fillId="0" borderId="44" xfId="317" applyNumberFormat="1" applyFont="1" applyBorder="1" applyAlignment="1">
      <alignment horizontal="right"/>
    </xf>
    <xf numFmtId="164" fontId="79" fillId="0" borderId="45" xfId="317" applyNumberFormat="1" applyFont="1" applyBorder="1" applyAlignment="1">
      <alignment horizontal="right"/>
    </xf>
    <xf numFmtId="164" fontId="77" fillId="0" borderId="44" xfId="317" applyNumberFormat="1" applyFont="1" applyBorder="1"/>
    <xf numFmtId="9" fontId="77" fillId="0" borderId="44" xfId="834" applyFont="1" applyBorder="1"/>
    <xf numFmtId="0" fontId="77" fillId="0" borderId="83" xfId="0" applyFont="1" applyBorder="1"/>
    <xf numFmtId="0" fontId="78" fillId="0" borderId="27" xfId="0" applyFont="1" applyBorder="1" applyAlignment="1">
      <alignment horizontal="left"/>
    </xf>
    <xf numFmtId="0" fontId="78" fillId="0" borderId="0" xfId="0" applyFont="1" applyAlignment="1">
      <alignment horizontal="left"/>
    </xf>
    <xf numFmtId="9" fontId="78" fillId="0" borderId="0" xfId="834" applyFont="1" applyAlignment="1">
      <alignment horizontal="right"/>
    </xf>
    <xf numFmtId="9" fontId="78" fillId="0" borderId="29" xfId="834" applyFont="1" applyBorder="1" applyAlignment="1">
      <alignment horizontal="right"/>
    </xf>
    <xf numFmtId="164" fontId="78" fillId="0" borderId="0" xfId="317" applyNumberFormat="1" applyFont="1"/>
    <xf numFmtId="9" fontId="78" fillId="0" borderId="0" xfId="834" applyFont="1"/>
    <xf numFmtId="0" fontId="78" fillId="0" borderId="76" xfId="0" applyFont="1" applyBorder="1"/>
    <xf numFmtId="0" fontId="78" fillId="0" borderId="46" xfId="0" applyFont="1" applyBorder="1" applyAlignment="1">
      <alignment horizontal="left"/>
    </xf>
    <xf numFmtId="0" fontId="78" fillId="0" borderId="47" xfId="0" applyFont="1" applyBorder="1" applyAlignment="1">
      <alignment horizontal="left"/>
    </xf>
    <xf numFmtId="9" fontId="78" fillId="0" borderId="47" xfId="834" applyFont="1" applyBorder="1" applyAlignment="1">
      <alignment horizontal="right"/>
    </xf>
    <xf numFmtId="9" fontId="78" fillId="0" borderId="48" xfId="834" applyFont="1" applyBorder="1" applyAlignment="1">
      <alignment horizontal="right"/>
    </xf>
    <xf numFmtId="9" fontId="78" fillId="0" borderId="49" xfId="834" applyFont="1" applyBorder="1" applyAlignment="1">
      <alignment horizontal="right"/>
    </xf>
    <xf numFmtId="164" fontId="78" fillId="0" borderId="47" xfId="317" applyNumberFormat="1" applyFont="1" applyBorder="1"/>
    <xf numFmtId="9" fontId="78" fillId="0" borderId="47" xfId="834" applyFont="1" applyBorder="1"/>
    <xf numFmtId="0" fontId="78" fillId="0" borderId="85" xfId="0" applyFont="1" applyBorder="1"/>
    <xf numFmtId="172" fontId="78" fillId="0" borderId="0" xfId="317" applyNumberFormat="1" applyFont="1" applyAlignment="1">
      <alignment horizontal="right"/>
    </xf>
    <xf numFmtId="172" fontId="78" fillId="0" borderId="29" xfId="317" applyNumberFormat="1" applyFont="1" applyBorder="1" applyAlignment="1">
      <alignment horizontal="right"/>
    </xf>
    <xf numFmtId="164" fontId="78" fillId="0" borderId="0" xfId="317" applyNumberFormat="1" applyFont="1" applyAlignment="1">
      <alignment horizontal="right"/>
    </xf>
    <xf numFmtId="0" fontId="78" fillId="0" borderId="0" xfId="0" applyFont="1"/>
    <xf numFmtId="172" fontId="78" fillId="0" borderId="50" xfId="317" applyNumberFormat="1" applyFont="1" applyBorder="1" applyAlignment="1">
      <alignment horizontal="right"/>
    </xf>
    <xf numFmtId="172" fontId="78" fillId="0" borderId="51" xfId="317" applyNumberFormat="1" applyFont="1" applyBorder="1" applyAlignment="1">
      <alignment horizontal="right"/>
    </xf>
    <xf numFmtId="164" fontId="78" fillId="0" borderId="39" xfId="317" applyNumberFormat="1" applyFont="1" applyBorder="1" applyAlignment="1">
      <alignment horizontal="right"/>
    </xf>
    <xf numFmtId="172" fontId="70" fillId="0" borderId="0" xfId="317" applyNumberFormat="1" applyFont="1" applyAlignment="1">
      <alignment horizontal="right"/>
    </xf>
    <xf numFmtId="172" fontId="70" fillId="0" borderId="39" xfId="317" applyNumberFormat="1" applyFont="1" applyBorder="1" applyAlignment="1">
      <alignment horizontal="right"/>
    </xf>
    <xf numFmtId="164" fontId="63" fillId="0" borderId="39" xfId="317" applyNumberFormat="1" applyFont="1" applyBorder="1" applyAlignment="1">
      <alignment horizontal="right"/>
    </xf>
    <xf numFmtId="9" fontId="63" fillId="0" borderId="39" xfId="834" applyFont="1" applyBorder="1"/>
    <xf numFmtId="172" fontId="80" fillId="0" borderId="0" xfId="317" applyNumberFormat="1" applyFont="1" applyAlignment="1">
      <alignment horizontal="right"/>
    </xf>
    <xf numFmtId="164" fontId="80" fillId="0" borderId="0" xfId="317" applyNumberFormat="1" applyFont="1" applyAlignment="1">
      <alignment horizontal="right"/>
    </xf>
    <xf numFmtId="9" fontId="78" fillId="0" borderId="40" xfId="834" applyFont="1" applyBorder="1" applyAlignment="1">
      <alignment horizontal="right"/>
    </xf>
    <xf numFmtId="9" fontId="78" fillId="0" borderId="41" xfId="834" applyFont="1" applyBorder="1" applyAlignment="1">
      <alignment horizontal="right"/>
    </xf>
    <xf numFmtId="9" fontId="78" fillId="0" borderId="39" xfId="834" applyFont="1" applyBorder="1"/>
    <xf numFmtId="0" fontId="63" fillId="0" borderId="52" xfId="0" applyFont="1" applyBorder="1" applyAlignment="1">
      <alignment horizontal="left"/>
    </xf>
    <xf numFmtId="0" fontId="63" fillId="0" borderId="53" xfId="0" applyFont="1" applyBorder="1" applyAlignment="1">
      <alignment horizontal="left"/>
    </xf>
    <xf numFmtId="164" fontId="70" fillId="0" borderId="53" xfId="317" applyNumberFormat="1" applyFont="1" applyBorder="1" applyAlignment="1">
      <alignment horizontal="right"/>
    </xf>
    <xf numFmtId="164" fontId="71" fillId="0" borderId="54" xfId="317" applyNumberFormat="1" applyFont="1" applyBorder="1" applyAlignment="1">
      <alignment horizontal="right"/>
    </xf>
    <xf numFmtId="164" fontId="63" fillId="0" borderId="55" xfId="317" applyNumberFormat="1" applyFont="1" applyBorder="1" applyAlignment="1">
      <alignment horizontal="right"/>
    </xf>
    <xf numFmtId="164" fontId="63" fillId="0" borderId="53" xfId="317" applyNumberFormat="1" applyFont="1" applyBorder="1" applyAlignment="1">
      <alignment horizontal="right"/>
    </xf>
    <xf numFmtId="164" fontId="63" fillId="0" borderId="53" xfId="317" applyNumberFormat="1" applyFont="1" applyBorder="1"/>
    <xf numFmtId="9" fontId="63" fillId="0" borderId="53" xfId="834" applyFont="1" applyBorder="1"/>
    <xf numFmtId="0" fontId="92" fillId="0" borderId="86" xfId="0" applyFont="1" applyBorder="1"/>
    <xf numFmtId="172" fontId="70" fillId="0" borderId="26" xfId="317" applyNumberFormat="1" applyFont="1" applyBorder="1" applyAlignment="1">
      <alignment horizontal="right"/>
    </xf>
    <xf numFmtId="172" fontId="70" fillId="0" borderId="34" xfId="317" applyNumberFormat="1" applyFont="1" applyBorder="1" applyAlignment="1">
      <alignment horizontal="right"/>
    </xf>
    <xf numFmtId="172" fontId="63" fillId="0" borderId="35" xfId="317" applyNumberFormat="1" applyFont="1" applyBorder="1" applyAlignment="1">
      <alignment horizontal="right"/>
    </xf>
    <xf numFmtId="172" fontId="63" fillId="0" borderId="26" xfId="317" applyNumberFormat="1" applyFont="1" applyBorder="1" applyAlignment="1">
      <alignment horizontal="right"/>
    </xf>
    <xf numFmtId="164" fontId="63" fillId="0" borderId="26" xfId="317" applyNumberFormat="1" applyFont="1" applyBorder="1" applyAlignment="1">
      <alignment horizontal="right"/>
    </xf>
    <xf numFmtId="9" fontId="63" fillId="0" borderId="26" xfId="834" applyFont="1" applyBorder="1"/>
    <xf numFmtId="172" fontId="70" fillId="0" borderId="36" xfId="317" applyNumberFormat="1" applyFont="1" applyBorder="1" applyAlignment="1">
      <alignment horizontal="right"/>
    </xf>
    <xf numFmtId="172" fontId="63" fillId="0" borderId="37" xfId="317" applyNumberFormat="1" applyFont="1" applyBorder="1" applyAlignment="1">
      <alignment horizontal="right"/>
    </xf>
    <xf numFmtId="172" fontId="63" fillId="0" borderId="0" xfId="317" applyNumberFormat="1" applyFont="1" applyAlignment="1">
      <alignment horizontal="right"/>
    </xf>
    <xf numFmtId="172" fontId="70" fillId="0" borderId="40" xfId="317" applyNumberFormat="1" applyFont="1" applyBorder="1" applyAlignment="1">
      <alignment horizontal="right"/>
    </xf>
    <xf numFmtId="172" fontId="63" fillId="0" borderId="41" xfId="317" applyNumberFormat="1" applyFont="1" applyBorder="1" applyAlignment="1">
      <alignment horizontal="right"/>
    </xf>
    <xf numFmtId="172" fontId="63" fillId="0" borderId="39" xfId="317" applyNumberFormat="1" applyFont="1" applyBorder="1" applyAlignment="1">
      <alignment horizontal="right"/>
    </xf>
    <xf numFmtId="164" fontId="75" fillId="0" borderId="53" xfId="317" applyNumberFormat="1" applyFont="1" applyBorder="1" applyAlignment="1">
      <alignment horizontal="right"/>
    </xf>
    <xf numFmtId="172" fontId="70" fillId="0" borderId="53" xfId="317" applyNumberFormat="1" applyFont="1" applyBorder="1" applyAlignment="1">
      <alignment horizontal="right"/>
    </xf>
    <xf numFmtId="172" fontId="70" fillId="0" borderId="54" xfId="317" applyNumberFormat="1" applyFont="1" applyBorder="1" applyAlignment="1">
      <alignment horizontal="right"/>
    </xf>
    <xf numFmtId="172" fontId="63" fillId="0" borderId="55" xfId="317" applyNumberFormat="1" applyFont="1" applyBorder="1" applyAlignment="1">
      <alignment horizontal="right"/>
    </xf>
    <xf numFmtId="172" fontId="63" fillId="0" borderId="53" xfId="317" applyNumberFormat="1" applyFont="1" applyBorder="1" applyAlignment="1">
      <alignment horizontal="right"/>
    </xf>
    <xf numFmtId="164" fontId="63" fillId="0" borderId="53" xfId="834" applyNumberFormat="1" applyFont="1" applyBorder="1"/>
    <xf numFmtId="0" fontId="63" fillId="0" borderId="86" xfId="0" applyFont="1" applyBorder="1"/>
    <xf numFmtId="0" fontId="78" fillId="0" borderId="52" xfId="0" applyFont="1" applyBorder="1" applyAlignment="1">
      <alignment horizontal="left"/>
    </xf>
    <xf numFmtId="0" fontId="78" fillId="0" borderId="53" xfId="0" applyFont="1" applyBorder="1" applyAlignment="1">
      <alignment horizontal="left"/>
    </xf>
    <xf numFmtId="9" fontId="78" fillId="0" borderId="53" xfId="834" applyFont="1" applyBorder="1" applyAlignment="1">
      <alignment horizontal="right"/>
    </xf>
    <xf numFmtId="164" fontId="78" fillId="0" borderId="53" xfId="317" applyNumberFormat="1" applyFont="1" applyBorder="1"/>
    <xf numFmtId="9" fontId="78" fillId="0" borderId="53" xfId="834" applyFont="1" applyBorder="1"/>
    <xf numFmtId="0" fontId="78" fillId="0" borderId="86" xfId="0" applyFont="1" applyBorder="1"/>
    <xf numFmtId="164" fontId="80" fillId="0" borderId="26" xfId="317" applyNumberFormat="1" applyFont="1" applyBorder="1" applyAlignment="1">
      <alignment horizontal="right"/>
    </xf>
    <xf numFmtId="164" fontId="80" fillId="0" borderId="34" xfId="317" applyNumberFormat="1" applyFont="1" applyBorder="1" applyAlignment="1">
      <alignment horizontal="right"/>
    </xf>
    <xf numFmtId="164" fontId="80" fillId="0" borderId="35" xfId="317" applyNumberFormat="1" applyFont="1" applyBorder="1" applyAlignment="1">
      <alignment horizontal="right"/>
    </xf>
    <xf numFmtId="164" fontId="80" fillId="0" borderId="39" xfId="317" applyNumberFormat="1" applyFont="1" applyBorder="1" applyAlignment="1">
      <alignment horizontal="right"/>
    </xf>
    <xf numFmtId="164" fontId="80" fillId="0" borderId="40" xfId="317" applyNumberFormat="1" applyFont="1" applyBorder="1" applyAlignment="1">
      <alignment horizontal="right"/>
    </xf>
    <xf numFmtId="164" fontId="80" fillId="0" borderId="41" xfId="317" applyNumberFormat="1" applyFont="1" applyBorder="1" applyAlignment="1">
      <alignment horizontal="right"/>
    </xf>
    <xf numFmtId="164" fontId="63" fillId="0" borderId="87" xfId="317" applyNumberFormat="1" applyFont="1" applyBorder="1"/>
    <xf numFmtId="0" fontId="81" fillId="0" borderId="27" xfId="0" applyFont="1" applyBorder="1" applyAlignment="1">
      <alignment horizontal="left"/>
    </xf>
    <xf numFmtId="0" fontId="81" fillId="0" borderId="0" xfId="0" applyFont="1" applyAlignment="1">
      <alignment horizontal="left"/>
    </xf>
    <xf numFmtId="164" fontId="81" fillId="0" borderId="0" xfId="317" applyNumberFormat="1" applyFont="1" applyAlignment="1">
      <alignment horizontal="right"/>
    </xf>
    <xf numFmtId="164" fontId="81" fillId="0" borderId="36" xfId="317" applyNumberFormat="1" applyFont="1" applyBorder="1" applyAlignment="1">
      <alignment horizontal="right"/>
    </xf>
    <xf numFmtId="164" fontId="81" fillId="0" borderId="37" xfId="317" applyNumberFormat="1" applyFont="1" applyBorder="1" applyAlignment="1">
      <alignment horizontal="right"/>
    </xf>
    <xf numFmtId="164" fontId="81" fillId="0" borderId="87" xfId="317" applyNumberFormat="1" applyFont="1" applyBorder="1" applyAlignment="1">
      <alignment horizontal="right"/>
    </xf>
    <xf numFmtId="9" fontId="81" fillId="0" borderId="0" xfId="834" applyFont="1"/>
    <xf numFmtId="0" fontId="81" fillId="0" borderId="76" xfId="0" applyFont="1" applyBorder="1"/>
    <xf numFmtId="164" fontId="63" fillId="0" borderId="31" xfId="317" applyNumberFormat="1" applyFont="1" applyBorder="1" applyAlignment="1">
      <alignment horizontal="right"/>
    </xf>
    <xf numFmtId="164" fontId="63" fillId="0" borderId="88" xfId="317" applyNumberFormat="1" applyFont="1" applyBorder="1" applyAlignment="1">
      <alignment horizontal="right"/>
    </xf>
    <xf numFmtId="9" fontId="63" fillId="0" borderId="31" xfId="834" applyFont="1" applyBorder="1"/>
    <xf numFmtId="0" fontId="63" fillId="0" borderId="43" xfId="0" applyFont="1" applyBorder="1" applyAlignment="1">
      <alignment horizontal="left"/>
    </xf>
    <xf numFmtId="0" fontId="63" fillId="0" borderId="44" xfId="0" applyFont="1" applyBorder="1" applyAlignment="1">
      <alignment horizontal="left"/>
    </xf>
    <xf numFmtId="164" fontId="70" fillId="0" borderId="44" xfId="317" applyNumberFormat="1" applyFont="1" applyBorder="1" applyAlignment="1">
      <alignment horizontal="right"/>
    </xf>
    <xf numFmtId="164" fontId="71" fillId="0" borderId="56" xfId="317" applyNumberFormat="1" applyFont="1" applyBorder="1" applyAlignment="1">
      <alignment horizontal="right"/>
    </xf>
    <xf numFmtId="164" fontId="63" fillId="0" borderId="57" xfId="317" applyNumberFormat="1" applyFont="1" applyBorder="1" applyAlignment="1">
      <alignment horizontal="right"/>
    </xf>
    <xf numFmtId="164" fontId="63" fillId="0" borderId="44" xfId="317" applyNumberFormat="1" applyFont="1" applyBorder="1" applyAlignment="1">
      <alignment horizontal="right"/>
    </xf>
    <xf numFmtId="164" fontId="63" fillId="0" borderId="89" xfId="317" applyNumberFormat="1" applyFont="1" applyBorder="1" applyAlignment="1">
      <alignment horizontal="right"/>
    </xf>
    <xf numFmtId="9" fontId="63" fillId="0" borderId="44" xfId="834" applyFont="1" applyBorder="1"/>
    <xf numFmtId="0" fontId="82" fillId="0" borderId="27" xfId="0" applyFont="1" applyBorder="1" applyAlignment="1">
      <alignment horizontal="left"/>
    </xf>
    <xf numFmtId="0" fontId="82" fillId="0" borderId="0" xfId="0" applyFont="1" applyAlignment="1">
      <alignment horizontal="left"/>
    </xf>
    <xf numFmtId="9" fontId="82" fillId="0" borderId="0" xfId="834" applyFont="1" applyAlignment="1">
      <alignment horizontal="right"/>
    </xf>
    <xf numFmtId="9" fontId="82" fillId="0" borderId="36" xfId="834" applyFont="1" applyBorder="1" applyAlignment="1">
      <alignment horizontal="right"/>
    </xf>
    <xf numFmtId="9" fontId="82" fillId="0" borderId="37" xfId="834" applyFont="1" applyBorder="1" applyAlignment="1">
      <alignment horizontal="right"/>
    </xf>
    <xf numFmtId="9" fontId="82" fillId="0" borderId="87" xfId="834" applyFont="1" applyBorder="1" applyAlignment="1">
      <alignment horizontal="right"/>
    </xf>
    <xf numFmtId="9" fontId="82" fillId="0" borderId="0" xfId="834" applyFont="1"/>
    <xf numFmtId="0" fontId="82" fillId="0" borderId="76" xfId="0" applyFont="1" applyBorder="1"/>
    <xf numFmtId="0" fontId="82" fillId="0" borderId="38" xfId="0" applyFont="1" applyBorder="1" applyAlignment="1">
      <alignment horizontal="left"/>
    </xf>
    <xf numFmtId="0" fontId="82" fillId="0" borderId="39" xfId="0" applyFont="1" applyBorder="1" applyAlignment="1">
      <alignment horizontal="left"/>
    </xf>
    <xf numFmtId="164" fontId="82" fillId="0" borderId="39" xfId="317" applyNumberFormat="1" applyFont="1" applyBorder="1" applyAlignment="1">
      <alignment horizontal="right"/>
    </xf>
    <xf numFmtId="164" fontId="82" fillId="0" borderId="40" xfId="317" applyNumberFormat="1" applyFont="1" applyBorder="1" applyAlignment="1">
      <alignment horizontal="right"/>
    </xf>
    <xf numFmtId="164" fontId="82" fillId="0" borderId="41" xfId="317" applyNumberFormat="1" applyFont="1" applyBorder="1" applyAlignment="1">
      <alignment horizontal="right"/>
    </xf>
    <xf numFmtId="164" fontId="82" fillId="0" borderId="90" xfId="317" applyNumberFormat="1" applyFont="1" applyBorder="1" applyAlignment="1">
      <alignment horizontal="right"/>
    </xf>
    <xf numFmtId="164" fontId="82" fillId="0" borderId="39" xfId="317" applyNumberFormat="1" applyFont="1" applyBorder="1"/>
    <xf numFmtId="9" fontId="82" fillId="0" borderId="39" xfId="834" applyFont="1" applyBorder="1"/>
    <xf numFmtId="0" fontId="82" fillId="0" borderId="82" xfId="0" applyFont="1" applyBorder="1"/>
    <xf numFmtId="0" fontId="63" fillId="0" borderId="87" xfId="0" applyFont="1" applyBorder="1"/>
    <xf numFmtId="164" fontId="63" fillId="0" borderId="91" xfId="317" applyNumberFormat="1" applyFont="1" applyBorder="1" applyAlignment="1">
      <alignment horizontal="right"/>
    </xf>
    <xf numFmtId="0" fontId="63" fillId="0" borderId="58" xfId="0" applyFont="1" applyBorder="1" applyAlignment="1">
      <alignment horizontal="left"/>
    </xf>
    <xf numFmtId="0" fontId="63" fillId="0" borderId="59" xfId="0" applyFont="1" applyBorder="1" applyAlignment="1">
      <alignment horizontal="left"/>
    </xf>
    <xf numFmtId="164" fontId="63" fillId="0" borderId="59" xfId="317" applyNumberFormat="1" applyFont="1" applyBorder="1" applyAlignment="1">
      <alignment horizontal="right"/>
    </xf>
    <xf numFmtId="164" fontId="83" fillId="0" borderId="59" xfId="317" applyNumberFormat="1" applyFont="1" applyBorder="1" applyAlignment="1">
      <alignment horizontal="right"/>
    </xf>
    <xf numFmtId="164" fontId="83" fillId="0" borderId="60" xfId="317" applyNumberFormat="1" applyFont="1" applyBorder="1" applyAlignment="1">
      <alignment horizontal="right"/>
    </xf>
    <xf numFmtId="164" fontId="77" fillId="0" borderId="61" xfId="317" applyNumberFormat="1" applyFont="1" applyBorder="1" applyAlignment="1">
      <alignment horizontal="right"/>
    </xf>
    <xf numFmtId="164" fontId="77" fillId="0" borderId="59" xfId="317" applyNumberFormat="1" applyFont="1" applyBorder="1" applyAlignment="1">
      <alignment horizontal="right"/>
    </xf>
    <xf numFmtId="164" fontId="77" fillId="0" borderId="92" xfId="317" applyNumberFormat="1" applyFont="1" applyBorder="1" applyAlignment="1">
      <alignment horizontal="right"/>
    </xf>
    <xf numFmtId="164" fontId="63" fillId="0" borderId="59" xfId="317" applyNumberFormat="1" applyFont="1" applyBorder="1"/>
    <xf numFmtId="9" fontId="63" fillId="0" borderId="59" xfId="834" applyFont="1" applyBorder="1"/>
    <xf numFmtId="0" fontId="63" fillId="0" borderId="93" xfId="0" applyFont="1" applyBorder="1"/>
    <xf numFmtId="0" fontId="63" fillId="0" borderId="62" xfId="0" applyFont="1" applyBorder="1" applyAlignment="1">
      <alignment horizontal="left"/>
    </xf>
    <xf numFmtId="0" fontId="63" fillId="0" borderId="63" xfId="0" applyFont="1" applyBorder="1" applyAlignment="1">
      <alignment horizontal="left"/>
    </xf>
    <xf numFmtId="164" fontId="63" fillId="0" borderId="63" xfId="317" applyNumberFormat="1" applyFont="1" applyBorder="1" applyAlignment="1">
      <alignment horizontal="right"/>
    </xf>
    <xf numFmtId="164" fontId="83" fillId="0" borderId="63" xfId="317" applyNumberFormat="1" applyFont="1" applyBorder="1" applyAlignment="1">
      <alignment horizontal="right"/>
    </xf>
    <xf numFmtId="164" fontId="83" fillId="0" borderId="64" xfId="317" applyNumberFormat="1" applyFont="1" applyBorder="1" applyAlignment="1">
      <alignment horizontal="right"/>
    </xf>
    <xf numFmtId="164" fontId="83" fillId="0" borderId="65" xfId="317" applyNumberFormat="1" applyFont="1" applyBorder="1" applyAlignment="1">
      <alignment horizontal="right"/>
    </xf>
    <xf numFmtId="164" fontId="63" fillId="0" borderId="94" xfId="317" applyNumberFormat="1" applyFont="1" applyBorder="1" applyAlignment="1">
      <alignment horizontal="right"/>
    </xf>
    <xf numFmtId="164" fontId="63" fillId="0" borderId="63" xfId="317" applyNumberFormat="1" applyFont="1" applyBorder="1"/>
    <xf numFmtId="9" fontId="63" fillId="0" borderId="63" xfId="834" applyFont="1" applyBorder="1"/>
    <xf numFmtId="0" fontId="63" fillId="0" borderId="95" xfId="0" applyFont="1" applyBorder="1"/>
    <xf numFmtId="164" fontId="84" fillId="0" borderId="0" xfId="317" applyNumberFormat="1" applyFont="1"/>
    <xf numFmtId="164" fontId="63" fillId="0" borderId="96" xfId="317" applyNumberFormat="1" applyFont="1" applyBorder="1"/>
    <xf numFmtId="164" fontId="83" fillId="0" borderId="53" xfId="317" applyNumberFormat="1" applyFont="1" applyBorder="1" applyAlignment="1">
      <alignment horizontal="right"/>
    </xf>
    <xf numFmtId="164" fontId="83" fillId="0" borderId="54" xfId="317" applyNumberFormat="1" applyFont="1" applyBorder="1" applyAlignment="1">
      <alignment horizontal="right"/>
    </xf>
    <xf numFmtId="43" fontId="77" fillId="0" borderId="55" xfId="317" applyFont="1" applyBorder="1" applyAlignment="1">
      <alignment horizontal="right"/>
    </xf>
    <xf numFmtId="43" fontId="63" fillId="0" borderId="53" xfId="317" applyFont="1" applyBorder="1" applyAlignment="1">
      <alignment horizontal="right"/>
    </xf>
    <xf numFmtId="164" fontId="65" fillId="0" borderId="0" xfId="317" applyNumberFormat="1" applyFont="1"/>
    <xf numFmtId="164" fontId="66" fillId="0" borderId="0" xfId="317" applyNumberFormat="1" applyFont="1"/>
    <xf numFmtId="0" fontId="84" fillId="61" borderId="0" xfId="0" applyFont="1" applyFill="1"/>
    <xf numFmtId="164" fontId="63" fillId="0" borderId="0" xfId="317" applyNumberFormat="1" applyFont="1" applyAlignment="1">
      <alignment horizontal="center"/>
    </xf>
    <xf numFmtId="0" fontId="81" fillId="61" borderId="0" xfId="0" applyFont="1" applyFill="1"/>
    <xf numFmtId="0" fontId="88" fillId="61" borderId="0" xfId="0" applyFont="1" applyFill="1"/>
    <xf numFmtId="164" fontId="66" fillId="61" borderId="0" xfId="317" applyNumberFormat="1" applyFont="1" applyFill="1"/>
    <xf numFmtId="164" fontId="81" fillId="0" borderId="71" xfId="317" applyNumberFormat="1" applyFont="1" applyBorder="1"/>
    <xf numFmtId="164" fontId="81" fillId="0" borderId="0" xfId="317" applyNumberFormat="1" applyFont="1"/>
    <xf numFmtId="0" fontId="81" fillId="0" borderId="31" xfId="0" applyFont="1" applyBorder="1"/>
    <xf numFmtId="43" fontId="81" fillId="0" borderId="31" xfId="317" applyFont="1" applyBorder="1"/>
    <xf numFmtId="172" fontId="81" fillId="0" borderId="72" xfId="317" applyNumberFormat="1" applyFont="1" applyBorder="1"/>
    <xf numFmtId="172" fontId="81" fillId="0" borderId="31" xfId="317" applyNumberFormat="1" applyFont="1" applyBorder="1"/>
    <xf numFmtId="164" fontId="81" fillId="0" borderId="71" xfId="317" applyNumberFormat="1" applyFont="1" applyBorder="1" applyAlignment="1">
      <alignment horizontal="right"/>
    </xf>
    <xf numFmtId="0" fontId="63" fillId="66" borderId="0" xfId="0" applyFont="1" applyFill="1"/>
    <xf numFmtId="164" fontId="81" fillId="0" borderId="72" xfId="317" applyNumberFormat="1" applyFont="1" applyBorder="1"/>
    <xf numFmtId="164" fontId="81" fillId="0" borderId="31" xfId="317" applyNumberFormat="1" applyFont="1" applyBorder="1"/>
    <xf numFmtId="164" fontId="63" fillId="0" borderId="71" xfId="317" applyNumberFormat="1" applyFont="1" applyBorder="1" applyAlignment="1">
      <alignment horizontal="right"/>
    </xf>
    <xf numFmtId="164" fontId="77" fillId="0" borderId="3" xfId="0" applyNumberFormat="1" applyFont="1" applyBorder="1"/>
    <xf numFmtId="164" fontId="77" fillId="0" borderId="3" xfId="317" applyNumberFormat="1" applyFont="1" applyBorder="1"/>
    <xf numFmtId="164" fontId="63" fillId="60" borderId="0" xfId="317" applyNumberFormat="1" applyFont="1" applyFill="1"/>
    <xf numFmtId="164" fontId="2" fillId="0" borderId="0" xfId="317" applyNumberFormat="1" applyFont="1"/>
    <xf numFmtId="164" fontId="85" fillId="64" borderId="66" xfId="317" applyNumberFormat="1" applyFont="1" applyFill="1" applyBorder="1"/>
    <xf numFmtId="164" fontId="63" fillId="0" borderId="66" xfId="317" applyNumberFormat="1" applyFont="1" applyBorder="1"/>
    <xf numFmtId="164" fontId="63" fillId="0" borderId="97" xfId="317" applyNumberFormat="1" applyFont="1" applyBorder="1"/>
    <xf numFmtId="0" fontId="67" fillId="67" borderId="0" xfId="0" applyFont="1" applyFill="1"/>
    <xf numFmtId="164" fontId="93" fillId="67" borderId="0" xfId="317" applyNumberFormat="1" applyFont="1" applyFill="1"/>
    <xf numFmtId="164" fontId="93" fillId="68" borderId="0" xfId="317" applyNumberFormat="1" applyFont="1" applyFill="1"/>
    <xf numFmtId="164" fontId="93" fillId="69" borderId="0" xfId="317" applyNumberFormat="1" applyFont="1" applyFill="1"/>
    <xf numFmtId="164" fontId="67" fillId="69" borderId="0" xfId="317" applyNumberFormat="1" applyFont="1" applyFill="1"/>
    <xf numFmtId="164" fontId="67" fillId="69" borderId="66" xfId="317" applyNumberFormat="1" applyFont="1" applyFill="1" applyBorder="1"/>
    <xf numFmtId="0" fontId="67" fillId="69" borderId="0" xfId="0" applyFont="1" applyFill="1"/>
    <xf numFmtId="164" fontId="63" fillId="61" borderId="66" xfId="317" applyNumberFormat="1" applyFont="1" applyFill="1" applyBorder="1" applyAlignment="1">
      <alignment horizontal="center"/>
    </xf>
    <xf numFmtId="0" fontId="68" fillId="62" borderId="66" xfId="0" applyFont="1" applyFill="1" applyBorder="1"/>
    <xf numFmtId="164" fontId="63" fillId="61" borderId="98" xfId="317" applyNumberFormat="1" applyFont="1" applyFill="1" applyBorder="1"/>
    <xf numFmtId="164" fontId="72" fillId="0" borderId="66" xfId="317" applyNumberFormat="1" applyFont="1" applyBorder="1" applyAlignment="1">
      <alignment horizontal="right"/>
    </xf>
    <xf numFmtId="0" fontId="0" fillId="0" borderId="0" xfId="0" applyAlignment="1">
      <alignment vertical="center"/>
    </xf>
    <xf numFmtId="164" fontId="72" fillId="0" borderId="97" xfId="317" applyNumberFormat="1" applyFont="1" applyBorder="1" applyAlignment="1">
      <alignment horizontal="right"/>
    </xf>
    <xf numFmtId="0" fontId="67" fillId="34" borderId="3" xfId="0" applyFont="1" applyFill="1" applyBorder="1"/>
    <xf numFmtId="164" fontId="74" fillId="34" borderId="3" xfId="317" applyNumberFormat="1" applyFont="1" applyFill="1" applyBorder="1"/>
    <xf numFmtId="0" fontId="74" fillId="34" borderId="3" xfId="0" applyFont="1" applyFill="1" applyBorder="1"/>
    <xf numFmtId="43" fontId="94" fillId="0" borderId="26" xfId="317" applyFont="1" applyBorder="1" applyAlignment="1">
      <alignment horizontal="right"/>
    </xf>
    <xf numFmtId="43" fontId="95" fillId="0" borderId="26" xfId="317" applyFont="1" applyBorder="1" applyAlignment="1">
      <alignment horizontal="right"/>
    </xf>
    <xf numFmtId="43" fontId="76" fillId="0" borderId="34" xfId="317" applyFont="1" applyBorder="1" applyAlignment="1">
      <alignment horizontal="right"/>
    </xf>
    <xf numFmtId="43" fontId="96" fillId="0" borderId="35" xfId="317" applyFont="1" applyBorder="1" applyAlignment="1">
      <alignment horizontal="right"/>
    </xf>
    <xf numFmtId="43" fontId="96" fillId="0" borderId="26" xfId="317" applyFont="1" applyBorder="1" applyAlignment="1">
      <alignment horizontal="right"/>
    </xf>
    <xf numFmtId="43" fontId="96" fillId="0" borderId="79" xfId="317" applyFont="1" applyBorder="1" applyAlignment="1">
      <alignment horizontal="right"/>
    </xf>
    <xf numFmtId="43" fontId="96" fillId="0" borderId="98" xfId="317" applyFont="1" applyBorder="1" applyAlignment="1">
      <alignment horizontal="right"/>
    </xf>
    <xf numFmtId="164" fontId="97" fillId="0" borderId="26" xfId="317" applyNumberFormat="1" applyFont="1" applyBorder="1"/>
    <xf numFmtId="43" fontId="63" fillId="0" borderId="66" xfId="317" applyFont="1" applyBorder="1" applyAlignment="1">
      <alignment horizontal="right"/>
    </xf>
    <xf numFmtId="43" fontId="63" fillId="0" borderId="99" xfId="317" applyFont="1" applyBorder="1" applyAlignment="1">
      <alignment horizontal="right"/>
    </xf>
    <xf numFmtId="164" fontId="95" fillId="0" borderId="100" xfId="317" applyNumberFormat="1" applyFont="1" applyBorder="1" applyAlignment="1">
      <alignment horizontal="right"/>
    </xf>
    <xf numFmtId="164" fontId="95" fillId="0" borderId="101" xfId="317" applyNumberFormat="1" applyFont="1" applyBorder="1" applyAlignment="1">
      <alignment horizontal="right"/>
    </xf>
    <xf numFmtId="164" fontId="76" fillId="0" borderId="102" xfId="317" applyNumberFormat="1" applyFont="1" applyBorder="1" applyAlignment="1">
      <alignment horizontal="right"/>
    </xf>
    <xf numFmtId="164" fontId="96" fillId="0" borderId="103" xfId="317" applyNumberFormat="1" applyFont="1" applyBorder="1" applyAlignment="1">
      <alignment horizontal="right"/>
    </xf>
    <xf numFmtId="164" fontId="96" fillId="0" borderId="0" xfId="317" applyNumberFormat="1" applyFont="1" applyBorder="1" applyAlignment="1">
      <alignment horizontal="right"/>
    </xf>
    <xf numFmtId="164" fontId="96" fillId="0" borderId="0" xfId="317" applyNumberFormat="1" applyFont="1" applyAlignment="1">
      <alignment horizontal="right"/>
    </xf>
    <xf numFmtId="164" fontId="96" fillId="0" borderId="66" xfId="317" applyNumberFormat="1" applyFont="1" applyBorder="1" applyAlignment="1">
      <alignment horizontal="right"/>
    </xf>
    <xf numFmtId="164" fontId="96" fillId="0" borderId="0" xfId="317" applyNumberFormat="1" applyFont="1"/>
    <xf numFmtId="164" fontId="95" fillId="0" borderId="104" xfId="317" applyNumberFormat="1" applyFont="1" applyBorder="1" applyAlignment="1">
      <alignment horizontal="right"/>
    </xf>
    <xf numFmtId="164" fontId="95" fillId="0" borderId="0" xfId="317" applyNumberFormat="1" applyFont="1" applyBorder="1" applyAlignment="1">
      <alignment horizontal="right"/>
    </xf>
    <xf numFmtId="164" fontId="76" fillId="0" borderId="105" xfId="317" applyNumberFormat="1" applyFont="1" applyBorder="1" applyAlignment="1">
      <alignment horizontal="right"/>
    </xf>
    <xf numFmtId="164" fontId="96" fillId="0" borderId="106" xfId="317" applyNumberFormat="1" applyFont="1" applyBorder="1" applyAlignment="1">
      <alignment horizontal="right"/>
    </xf>
    <xf numFmtId="164" fontId="96" fillId="0" borderId="44" xfId="317" applyNumberFormat="1" applyFont="1" applyBorder="1" applyAlignment="1">
      <alignment horizontal="right"/>
    </xf>
    <xf numFmtId="164" fontId="96" fillId="0" borderId="107" xfId="317" applyNumberFormat="1" applyFont="1" applyBorder="1" applyAlignment="1">
      <alignment horizontal="right"/>
    </xf>
    <xf numFmtId="164" fontId="96" fillId="0" borderId="44" xfId="317" applyNumberFormat="1" applyFont="1" applyBorder="1"/>
    <xf numFmtId="164" fontId="95" fillId="0" borderId="108" xfId="317" applyNumberFormat="1" applyFont="1" applyBorder="1" applyAlignment="1">
      <alignment horizontal="right"/>
    </xf>
    <xf numFmtId="164" fontId="95" fillId="0" borderId="31" xfId="317" applyNumberFormat="1" applyFont="1" applyBorder="1" applyAlignment="1">
      <alignment horizontal="right"/>
    </xf>
    <xf numFmtId="164" fontId="76" fillId="0" borderId="109" xfId="317" applyNumberFormat="1" applyFont="1" applyBorder="1" applyAlignment="1">
      <alignment horizontal="right"/>
    </xf>
    <xf numFmtId="164" fontId="96" fillId="0" borderId="110" xfId="317" applyNumberFormat="1" applyFont="1" applyBorder="1" applyAlignment="1">
      <alignment horizontal="right"/>
    </xf>
    <xf numFmtId="164" fontId="96" fillId="0" borderId="31" xfId="317" applyNumberFormat="1" applyFont="1" applyBorder="1" applyAlignment="1">
      <alignment horizontal="right"/>
    </xf>
    <xf numFmtId="164" fontId="96" fillId="0" borderId="77" xfId="317" applyNumberFormat="1" applyFont="1" applyBorder="1" applyAlignment="1">
      <alignment horizontal="right"/>
    </xf>
    <xf numFmtId="164" fontId="96" fillId="0" borderId="97" xfId="317" applyNumberFormat="1" applyFont="1" applyBorder="1" applyAlignment="1">
      <alignment horizontal="right"/>
    </xf>
    <xf numFmtId="164" fontId="96" fillId="0" borderId="31" xfId="317" applyNumberFormat="1" applyFont="1" applyBorder="1"/>
    <xf numFmtId="164" fontId="96" fillId="0" borderId="75" xfId="317" applyNumberFormat="1" applyFont="1" applyBorder="1" applyAlignment="1">
      <alignment horizontal="right"/>
    </xf>
    <xf numFmtId="164" fontId="95" fillId="0" borderId="111" xfId="317" applyNumberFormat="1" applyFont="1" applyBorder="1" applyAlignment="1">
      <alignment horizontal="right"/>
    </xf>
    <xf numFmtId="164" fontId="95" fillId="0" borderId="112" xfId="317" applyNumberFormat="1" applyFont="1" applyBorder="1" applyAlignment="1">
      <alignment horizontal="right"/>
    </xf>
    <xf numFmtId="164" fontId="76" fillId="0" borderId="113" xfId="317" applyNumberFormat="1" applyFont="1" applyBorder="1" applyAlignment="1">
      <alignment horizontal="right"/>
    </xf>
    <xf numFmtId="164" fontId="96" fillId="0" borderId="114" xfId="317" applyNumberFormat="1" applyFont="1" applyBorder="1" applyAlignment="1">
      <alignment horizontal="right"/>
    </xf>
    <xf numFmtId="164" fontId="96" fillId="0" borderId="39" xfId="317" applyNumberFormat="1" applyFont="1" applyBorder="1" applyAlignment="1">
      <alignment horizontal="right"/>
    </xf>
    <xf numFmtId="164" fontId="96" fillId="0" borderId="84" xfId="317" applyNumberFormat="1" applyFont="1" applyBorder="1" applyAlignment="1">
      <alignment horizontal="right"/>
    </xf>
    <xf numFmtId="164" fontId="96" fillId="0" borderId="99" xfId="317" applyNumberFormat="1" applyFont="1" applyBorder="1" applyAlignment="1">
      <alignment horizontal="right"/>
    </xf>
    <xf numFmtId="164" fontId="96" fillId="0" borderId="39" xfId="317" applyNumberFormat="1" applyFont="1" applyBorder="1"/>
    <xf numFmtId="164" fontId="77" fillId="0" borderId="66" xfId="317" applyNumberFormat="1" applyFont="1" applyBorder="1" applyAlignment="1">
      <alignment horizontal="right"/>
    </xf>
    <xf numFmtId="43" fontId="78" fillId="0" borderId="99" xfId="317" applyFont="1" applyBorder="1" applyAlignment="1">
      <alignment horizontal="right"/>
    </xf>
    <xf numFmtId="43" fontId="78" fillId="0" borderId="98" xfId="317" applyFont="1" applyBorder="1" applyAlignment="1">
      <alignment horizontal="right"/>
    </xf>
    <xf numFmtId="43" fontId="70" fillId="0" borderId="0" xfId="317" applyFont="1" applyAlignment="1">
      <alignment horizontal="right"/>
    </xf>
    <xf numFmtId="173" fontId="98" fillId="66" borderId="115" xfId="834" applyNumberFormat="1" applyFont="1" applyFill="1" applyBorder="1" applyAlignment="1">
      <alignment horizontal="right"/>
    </xf>
    <xf numFmtId="9" fontId="98" fillId="0" borderId="115" xfId="834" applyFont="1" applyBorder="1" applyAlignment="1">
      <alignment horizontal="right"/>
    </xf>
    <xf numFmtId="164" fontId="70" fillId="0" borderId="66" xfId="317" applyNumberFormat="1" applyFont="1" applyBorder="1" applyAlignment="1">
      <alignment horizontal="right"/>
    </xf>
    <xf numFmtId="164" fontId="63" fillId="0" borderId="99" xfId="317" applyNumberFormat="1" applyFont="1" applyBorder="1"/>
    <xf numFmtId="172" fontId="95" fillId="0" borderId="101" xfId="317" applyNumberFormat="1" applyFont="1" applyBorder="1" applyAlignment="1">
      <alignment horizontal="right"/>
    </xf>
    <xf numFmtId="172" fontId="63" fillId="0" borderId="0" xfId="317" applyNumberFormat="1" applyFont="1" applyBorder="1" applyAlignment="1">
      <alignment horizontal="right"/>
    </xf>
    <xf numFmtId="172" fontId="63" fillId="0" borderId="66" xfId="317" applyNumberFormat="1" applyFont="1" applyBorder="1" applyAlignment="1">
      <alignment horizontal="right"/>
    </xf>
    <xf numFmtId="172" fontId="95" fillId="0" borderId="104" xfId="317" applyNumberFormat="1" applyFont="1" applyBorder="1" applyAlignment="1">
      <alignment horizontal="right"/>
    </xf>
    <xf numFmtId="172" fontId="95" fillId="0" borderId="0" xfId="317" applyNumberFormat="1" applyFont="1" applyBorder="1" applyAlignment="1">
      <alignment horizontal="right"/>
    </xf>
    <xf numFmtId="172" fontId="95" fillId="0" borderId="111" xfId="317" applyNumberFormat="1" applyFont="1" applyBorder="1" applyAlignment="1">
      <alignment horizontal="right"/>
    </xf>
    <xf numFmtId="172" fontId="95" fillId="0" borderId="112" xfId="317" applyNumberFormat="1" applyFont="1" applyBorder="1" applyAlignment="1">
      <alignment horizontal="right"/>
    </xf>
    <xf numFmtId="164" fontId="77" fillId="0" borderId="97" xfId="317" applyNumberFormat="1" applyFont="1" applyBorder="1" applyAlignment="1">
      <alignment horizontal="right"/>
    </xf>
    <xf numFmtId="164" fontId="79" fillId="0" borderId="107" xfId="317" applyNumberFormat="1" applyFont="1" applyBorder="1" applyAlignment="1">
      <alignment horizontal="right"/>
    </xf>
    <xf numFmtId="9" fontId="78" fillId="0" borderId="0" xfId="834" applyFont="1" applyBorder="1" applyAlignment="1">
      <alignment horizontal="right"/>
    </xf>
    <xf numFmtId="9" fontId="78" fillId="0" borderId="66" xfId="834" applyFont="1" applyBorder="1" applyAlignment="1">
      <alignment horizontal="right"/>
    </xf>
    <xf numFmtId="9" fontId="78" fillId="0" borderId="116" xfId="834" applyFont="1" applyBorder="1" applyAlignment="1">
      <alignment horizontal="right"/>
    </xf>
    <xf numFmtId="164" fontId="78" fillId="0" borderId="0" xfId="317" applyNumberFormat="1" applyFont="1" applyBorder="1" applyAlignment="1">
      <alignment horizontal="right"/>
    </xf>
    <xf numFmtId="164" fontId="78" fillId="0" borderId="66" xfId="317" applyNumberFormat="1" applyFont="1" applyBorder="1" applyAlignment="1">
      <alignment horizontal="right"/>
    </xf>
    <xf numFmtId="164" fontId="78" fillId="0" borderId="99" xfId="317" applyNumberFormat="1" applyFont="1" applyBorder="1" applyAlignment="1">
      <alignment horizontal="right"/>
    </xf>
    <xf numFmtId="0" fontId="0" fillId="0" borderId="66" xfId="0" applyBorder="1"/>
    <xf numFmtId="172" fontId="96" fillId="0" borderId="103" xfId="317" applyNumberFormat="1" applyFont="1" applyBorder="1" applyAlignment="1">
      <alignment horizontal="right"/>
    </xf>
    <xf numFmtId="172" fontId="96" fillId="0" borderId="106" xfId="317" applyNumberFormat="1" applyFont="1" applyBorder="1" applyAlignment="1">
      <alignment horizontal="right"/>
    </xf>
    <xf numFmtId="172" fontId="96" fillId="0" borderId="114" xfId="317" applyNumberFormat="1" applyFont="1" applyBorder="1" applyAlignment="1">
      <alignment horizontal="right"/>
    </xf>
    <xf numFmtId="172" fontId="63" fillId="0" borderId="99" xfId="317" applyNumberFormat="1" applyFont="1" applyBorder="1" applyAlignment="1">
      <alignment horizontal="right"/>
    </xf>
    <xf numFmtId="164" fontId="95" fillId="0" borderId="117" xfId="317" applyNumberFormat="1" applyFont="1" applyBorder="1" applyAlignment="1">
      <alignment horizontal="right"/>
    </xf>
    <xf numFmtId="164" fontId="95" fillId="0" borderId="118" xfId="317" applyNumberFormat="1" applyFont="1" applyBorder="1" applyAlignment="1">
      <alignment horizontal="right"/>
    </xf>
    <xf numFmtId="164" fontId="76" fillId="0" borderId="119" xfId="317" applyNumberFormat="1" applyFont="1" applyBorder="1" applyAlignment="1">
      <alignment horizontal="right"/>
    </xf>
    <xf numFmtId="164" fontId="96" fillId="0" borderId="120" xfId="317" applyNumberFormat="1" applyFont="1" applyBorder="1" applyAlignment="1">
      <alignment horizontal="right"/>
    </xf>
    <xf numFmtId="164" fontId="80" fillId="0" borderId="0" xfId="317" applyNumberFormat="1" applyFont="1" applyBorder="1" applyAlignment="1">
      <alignment horizontal="right"/>
    </xf>
    <xf numFmtId="164" fontId="80" fillId="0" borderId="66" xfId="317" applyNumberFormat="1" applyFont="1" applyBorder="1" applyAlignment="1">
      <alignment horizontal="right"/>
    </xf>
    <xf numFmtId="9" fontId="78" fillId="0" borderId="99" xfId="834" applyFont="1" applyBorder="1" applyAlignment="1">
      <alignment horizontal="right"/>
    </xf>
    <xf numFmtId="164" fontId="63" fillId="0" borderId="121" xfId="317" applyNumberFormat="1" applyFont="1" applyBorder="1" applyAlignment="1">
      <alignment horizontal="right"/>
    </xf>
    <xf numFmtId="164" fontId="63" fillId="0" borderId="98" xfId="317" applyNumberFormat="1" applyFont="1" applyBorder="1" applyAlignment="1">
      <alignment horizontal="right"/>
    </xf>
    <xf numFmtId="164" fontId="63" fillId="0" borderId="0" xfId="317" applyNumberFormat="1" applyFont="1" applyBorder="1" applyAlignment="1">
      <alignment horizontal="right"/>
    </xf>
    <xf numFmtId="164" fontId="63" fillId="0" borderId="66" xfId="317" applyNumberFormat="1" applyFont="1" applyBorder="1" applyAlignment="1">
      <alignment horizontal="right"/>
    </xf>
    <xf numFmtId="164" fontId="63" fillId="0" borderId="99" xfId="317" applyNumberFormat="1" applyFont="1" applyBorder="1" applyAlignment="1">
      <alignment horizontal="right"/>
    </xf>
    <xf numFmtId="9" fontId="78" fillId="0" borderId="121" xfId="834" applyFont="1" applyBorder="1" applyAlignment="1">
      <alignment horizontal="right"/>
    </xf>
    <xf numFmtId="164" fontId="80" fillId="0" borderId="98" xfId="317" applyNumberFormat="1" applyFont="1" applyBorder="1" applyAlignment="1">
      <alignment horizontal="right"/>
    </xf>
    <xf numFmtId="164" fontId="80" fillId="0" borderId="99" xfId="317" applyNumberFormat="1" applyFont="1" applyBorder="1" applyAlignment="1">
      <alignment horizontal="right"/>
    </xf>
    <xf numFmtId="164" fontId="81" fillId="0" borderId="0" xfId="317" applyNumberFormat="1" applyFont="1" applyBorder="1" applyAlignment="1">
      <alignment horizontal="right"/>
    </xf>
    <xf numFmtId="164" fontId="81" fillId="0" borderId="66" xfId="317" applyNumberFormat="1" applyFont="1" applyBorder="1" applyAlignment="1">
      <alignment horizontal="right"/>
    </xf>
    <xf numFmtId="164" fontId="63" fillId="0" borderId="97" xfId="317" applyNumberFormat="1" applyFont="1" applyBorder="1" applyAlignment="1">
      <alignment horizontal="right"/>
    </xf>
    <xf numFmtId="164" fontId="63" fillId="0" borderId="107" xfId="317" applyNumberFormat="1" applyFont="1" applyBorder="1" applyAlignment="1">
      <alignment horizontal="right"/>
    </xf>
    <xf numFmtId="9" fontId="82" fillId="0" borderId="0" xfId="834" applyFont="1" applyBorder="1" applyAlignment="1">
      <alignment horizontal="right"/>
    </xf>
    <xf numFmtId="9" fontId="82" fillId="0" borderId="66" xfId="834" applyFont="1" applyBorder="1" applyAlignment="1">
      <alignment horizontal="right"/>
    </xf>
    <xf numFmtId="164" fontId="82" fillId="0" borderId="99" xfId="317" applyNumberFormat="1" applyFont="1" applyBorder="1" applyAlignment="1">
      <alignment horizontal="right"/>
    </xf>
    <xf numFmtId="0" fontId="63" fillId="0" borderId="66" xfId="0" applyFont="1" applyBorder="1"/>
    <xf numFmtId="0" fontId="96" fillId="0" borderId="42" xfId="0" applyFont="1" applyBorder="1"/>
    <xf numFmtId="164" fontId="63" fillId="0" borderId="122" xfId="317" applyNumberFormat="1" applyFont="1" applyBorder="1" applyAlignment="1">
      <alignment horizontal="right"/>
    </xf>
    <xf numFmtId="164" fontId="63" fillId="0" borderId="123" xfId="317" applyNumberFormat="1" applyFont="1" applyBorder="1" applyAlignment="1">
      <alignment horizontal="right"/>
    </xf>
    <xf numFmtId="43" fontId="63" fillId="0" borderId="66" xfId="0" applyNumberFormat="1" applyFont="1" applyBorder="1"/>
    <xf numFmtId="0" fontId="63" fillId="0" borderId="3" xfId="0" applyFont="1" applyBorder="1"/>
    <xf numFmtId="43" fontId="63" fillId="0" borderId="3" xfId="0" applyNumberFormat="1" applyFont="1" applyBorder="1"/>
    <xf numFmtId="43" fontId="63" fillId="0" borderId="67" xfId="0" applyNumberFormat="1" applyFont="1" applyBorder="1"/>
    <xf numFmtId="43" fontId="63" fillId="0" borderId="68" xfId="0" applyNumberFormat="1" applyFont="1" applyBorder="1"/>
    <xf numFmtId="43" fontId="63" fillId="0" borderId="66" xfId="317" applyFont="1" applyBorder="1"/>
    <xf numFmtId="164" fontId="81" fillId="0" borderId="66" xfId="0" applyNumberFormat="1" applyFont="1" applyBorder="1"/>
    <xf numFmtId="43" fontId="81" fillId="0" borderId="0" xfId="317" applyFont="1" applyBorder="1"/>
    <xf numFmtId="43" fontId="81" fillId="0" borderId="66" xfId="317" applyFont="1" applyBorder="1"/>
    <xf numFmtId="0" fontId="67" fillId="34" borderId="124" xfId="0" applyFont="1" applyFill="1" applyBorder="1"/>
    <xf numFmtId="164" fontId="74" fillId="34" borderId="124" xfId="317" applyNumberFormat="1" applyFont="1" applyFill="1" applyBorder="1"/>
    <xf numFmtId="164" fontId="74" fillId="34" borderId="125" xfId="317" applyNumberFormat="1" applyFont="1" applyFill="1" applyBorder="1"/>
    <xf numFmtId="172" fontId="76" fillId="0" borderId="102" xfId="317" applyNumberFormat="1" applyFont="1" applyBorder="1" applyAlignment="1">
      <alignment horizontal="right"/>
    </xf>
    <xf numFmtId="172" fontId="76" fillId="0" borderId="105" xfId="317" applyNumberFormat="1" applyFont="1" applyBorder="1" applyAlignment="1">
      <alignment horizontal="right"/>
    </xf>
    <xf numFmtId="172" fontId="76" fillId="0" borderId="113" xfId="317" applyNumberFormat="1" applyFont="1" applyBorder="1" applyAlignment="1">
      <alignment horizontal="right"/>
    </xf>
    <xf numFmtId="164" fontId="79" fillId="0" borderId="126" xfId="317" applyNumberFormat="1" applyFont="1" applyBorder="1" applyAlignment="1">
      <alignment horizontal="right"/>
    </xf>
    <xf numFmtId="9" fontId="78" fillId="0" borderId="28" xfId="834" applyFont="1" applyBorder="1" applyAlignment="1">
      <alignment horizontal="right"/>
    </xf>
    <xf numFmtId="172" fontId="78" fillId="0" borderId="28" xfId="317" applyNumberFormat="1" applyFont="1" applyBorder="1" applyAlignment="1">
      <alignment horizontal="right"/>
    </xf>
    <xf numFmtId="0" fontId="67" fillId="34" borderId="127" xfId="0" applyFont="1" applyFill="1" applyBorder="1"/>
    <xf numFmtId="164" fontId="74" fillId="34" borderId="127" xfId="317" applyNumberFormat="1" applyFont="1" applyFill="1" applyBorder="1"/>
    <xf numFmtId="164" fontId="74" fillId="34" borderId="128" xfId="317" applyNumberFormat="1" applyFont="1" applyFill="1" applyBorder="1"/>
    <xf numFmtId="0" fontId="63" fillId="63" borderId="127" xfId="0" applyFont="1" applyFill="1" applyBorder="1"/>
    <xf numFmtId="43" fontId="63" fillId="0" borderId="127" xfId="0" applyNumberFormat="1" applyFont="1" applyBorder="1"/>
    <xf numFmtId="164" fontId="77" fillId="0" borderId="127" xfId="317" applyNumberFormat="1" applyFont="1" applyBorder="1"/>
    <xf numFmtId="0" fontId="73" fillId="0" borderId="0" xfId="0" applyFont="1" applyAlignment="1">
      <alignment vertical="center"/>
    </xf>
    <xf numFmtId="0" fontId="100" fillId="62" borderId="69" xfId="0" applyFont="1" applyFill="1" applyBorder="1" applyAlignment="1">
      <alignment horizontal="left" vertical="center"/>
    </xf>
    <xf numFmtId="0" fontId="100" fillId="62" borderId="69" xfId="0" applyFont="1" applyFill="1" applyBorder="1" applyAlignment="1">
      <alignment vertical="center"/>
    </xf>
    <xf numFmtId="164" fontId="100" fillId="68" borderId="70" xfId="317" applyNumberFormat="1" applyFont="1" applyFill="1" applyBorder="1" applyAlignment="1">
      <alignment horizontal="center" vertical="center"/>
    </xf>
    <xf numFmtId="164" fontId="100" fillId="69" borderId="69" xfId="317" applyNumberFormat="1" applyFont="1" applyFill="1" applyBorder="1" applyAlignment="1">
      <alignment horizontal="center" vertical="center"/>
    </xf>
    <xf numFmtId="0" fontId="101" fillId="0" borderId="0" xfId="0" applyFont="1" applyAlignment="1">
      <alignment vertical="center"/>
    </xf>
    <xf numFmtId="0" fontId="102" fillId="61" borderId="3" xfId="0" applyFont="1" applyFill="1" applyBorder="1"/>
    <xf numFmtId="0" fontId="87" fillId="61" borderId="3" xfId="0" applyFont="1" applyFill="1" applyBorder="1"/>
    <xf numFmtId="43" fontId="87" fillId="61" borderId="3" xfId="317" applyFont="1" applyFill="1" applyBorder="1"/>
    <xf numFmtId="164" fontId="2" fillId="61" borderId="73" xfId="317" applyNumberFormat="1" applyFill="1" applyBorder="1"/>
    <xf numFmtId="164" fontId="2" fillId="61" borderId="3" xfId="317" applyNumberFormat="1" applyFill="1" applyBorder="1"/>
    <xf numFmtId="175" fontId="63" fillId="70" borderId="0" xfId="0" applyNumberFormat="1" applyFont="1" applyFill="1"/>
    <xf numFmtId="175" fontId="81" fillId="0" borderId="0" xfId="0" applyNumberFormat="1" applyFont="1"/>
    <xf numFmtId="0" fontId="81" fillId="0" borderId="3" xfId="0" applyFont="1" applyBorder="1"/>
    <xf numFmtId="175" fontId="81" fillId="0" borderId="3" xfId="0" applyNumberFormat="1" applyFont="1" applyBorder="1"/>
    <xf numFmtId="43" fontId="81" fillId="0" borderId="3" xfId="317" applyFont="1" applyBorder="1"/>
    <xf numFmtId="172" fontId="81" fillId="0" borderId="73" xfId="317" applyNumberFormat="1" applyFont="1" applyBorder="1"/>
    <xf numFmtId="172" fontId="81" fillId="0" borderId="3" xfId="317" applyNumberFormat="1" applyFont="1" applyBorder="1"/>
    <xf numFmtId="175" fontId="63" fillId="0" borderId="0" xfId="0" applyNumberFormat="1" applyFont="1"/>
    <xf numFmtId="175" fontId="88" fillId="61" borderId="0" xfId="0" applyNumberFormat="1" applyFont="1" applyFill="1"/>
    <xf numFmtId="164" fontId="72" fillId="0" borderId="0" xfId="317" applyNumberFormat="1" applyFont="1" applyFill="1"/>
    <xf numFmtId="175" fontId="81" fillId="0" borderId="31" xfId="0" applyNumberFormat="1" applyFont="1" applyBorder="1"/>
    <xf numFmtId="176" fontId="63" fillId="0" borderId="0" xfId="0" applyNumberFormat="1" applyFont="1"/>
    <xf numFmtId="175" fontId="63" fillId="0" borderId="3" xfId="0" applyNumberFormat="1" applyFont="1" applyBorder="1"/>
    <xf numFmtId="43" fontId="63" fillId="0" borderId="3" xfId="317" applyFont="1" applyBorder="1"/>
    <xf numFmtId="164" fontId="63" fillId="0" borderId="3" xfId="317" applyNumberFormat="1" applyFont="1" applyBorder="1"/>
    <xf numFmtId="164" fontId="22" fillId="0" borderId="22" xfId="1" applyNumberFormat="1" applyFont="1" applyFill="1" applyBorder="1" applyAlignment="1">
      <alignment horizontal="center" wrapText="1"/>
    </xf>
    <xf numFmtId="0" fontId="22" fillId="0" borderId="23" xfId="28" applyFont="1" applyFill="1" applyBorder="1" applyAlignment="1">
      <alignment horizontal="center" wrapText="1"/>
    </xf>
    <xf numFmtId="0" fontId="22" fillId="0" borderId="24" xfId="28" applyFont="1" applyFill="1" applyBorder="1" applyAlignment="1">
      <alignment horizontal="center" wrapText="1"/>
    </xf>
    <xf numFmtId="0" fontId="22" fillId="0" borderId="22" xfId="28" applyFont="1" applyFill="1" applyBorder="1" applyAlignment="1">
      <alignment horizontal="center" wrapText="1"/>
    </xf>
  </cellXfs>
  <cellStyles count="981">
    <cellStyle name="20% - Accent1 2" xfId="32" xr:uid="{00000000-0005-0000-0000-000000000000}"/>
    <cellStyle name="20% - Accent1 2 2" xfId="33" xr:uid="{00000000-0005-0000-0000-000001000000}"/>
    <cellStyle name="20% - Accent1 2 3" xfId="34" xr:uid="{00000000-0005-0000-0000-000002000000}"/>
    <cellStyle name="20% - Accent1 2 4" xfId="35" xr:uid="{00000000-0005-0000-0000-000003000000}"/>
    <cellStyle name="20% - Accent1 2 5" xfId="36" xr:uid="{00000000-0005-0000-0000-000004000000}"/>
    <cellStyle name="20% - Accent1 3" xfId="37" xr:uid="{00000000-0005-0000-0000-000005000000}"/>
    <cellStyle name="20% - Accent1 4" xfId="38" xr:uid="{00000000-0005-0000-0000-000006000000}"/>
    <cellStyle name="20% - Accent1 5" xfId="39" xr:uid="{00000000-0005-0000-0000-000007000000}"/>
    <cellStyle name="20% - Accent2 2" xfId="40" xr:uid="{00000000-0005-0000-0000-000008000000}"/>
    <cellStyle name="20% - Accent2 2 2" xfId="41" xr:uid="{00000000-0005-0000-0000-000009000000}"/>
    <cellStyle name="20% - Accent2 2 3" xfId="42" xr:uid="{00000000-0005-0000-0000-00000A000000}"/>
    <cellStyle name="20% - Accent2 2 4" xfId="43" xr:uid="{00000000-0005-0000-0000-00000B000000}"/>
    <cellStyle name="20% - Accent2 2 5" xfId="44" xr:uid="{00000000-0005-0000-0000-00000C000000}"/>
    <cellStyle name="20% - Accent2 3" xfId="45" xr:uid="{00000000-0005-0000-0000-00000D000000}"/>
    <cellStyle name="20% - Accent2 4" xfId="46" xr:uid="{00000000-0005-0000-0000-00000E000000}"/>
    <cellStyle name="20% - Accent2 5" xfId="47" xr:uid="{00000000-0005-0000-0000-00000F000000}"/>
    <cellStyle name="20% - Accent3 2" xfId="48" xr:uid="{00000000-0005-0000-0000-000010000000}"/>
    <cellStyle name="20% - Accent3 2 2" xfId="49" xr:uid="{00000000-0005-0000-0000-000011000000}"/>
    <cellStyle name="20% - Accent3 2 3" xfId="50" xr:uid="{00000000-0005-0000-0000-000012000000}"/>
    <cellStyle name="20% - Accent3 2 4" xfId="51" xr:uid="{00000000-0005-0000-0000-000013000000}"/>
    <cellStyle name="20% - Accent3 2 5" xfId="52" xr:uid="{00000000-0005-0000-0000-000014000000}"/>
    <cellStyle name="20% - Accent3 3" xfId="53" xr:uid="{00000000-0005-0000-0000-000015000000}"/>
    <cellStyle name="20% - Accent3 4" xfId="54" xr:uid="{00000000-0005-0000-0000-000016000000}"/>
    <cellStyle name="20% - Accent3 5" xfId="55" xr:uid="{00000000-0005-0000-0000-000017000000}"/>
    <cellStyle name="20% - Accent4 2" xfId="56" xr:uid="{00000000-0005-0000-0000-000018000000}"/>
    <cellStyle name="20% - Accent4 2 2" xfId="57" xr:uid="{00000000-0005-0000-0000-000019000000}"/>
    <cellStyle name="20% - Accent4 2 3" xfId="58" xr:uid="{00000000-0005-0000-0000-00001A000000}"/>
    <cellStyle name="20% - Accent4 2 4" xfId="59" xr:uid="{00000000-0005-0000-0000-00001B000000}"/>
    <cellStyle name="20% - Accent4 2 5" xfId="60" xr:uid="{00000000-0005-0000-0000-00001C000000}"/>
    <cellStyle name="20% - Accent4 3" xfId="61" xr:uid="{00000000-0005-0000-0000-00001D000000}"/>
    <cellStyle name="20% - Accent4 4" xfId="62" xr:uid="{00000000-0005-0000-0000-00001E000000}"/>
    <cellStyle name="20% - Accent4 5" xfId="63" xr:uid="{00000000-0005-0000-0000-00001F000000}"/>
    <cellStyle name="20% - Accent5 2" xfId="64" xr:uid="{00000000-0005-0000-0000-000020000000}"/>
    <cellStyle name="20% - Accent5 2 2" xfId="65" xr:uid="{00000000-0005-0000-0000-000021000000}"/>
    <cellStyle name="20% - Accent5 2 3" xfId="66" xr:uid="{00000000-0005-0000-0000-000022000000}"/>
    <cellStyle name="20% - Accent5 2 4" xfId="67" xr:uid="{00000000-0005-0000-0000-000023000000}"/>
    <cellStyle name="20% - Accent5 2 5" xfId="68" xr:uid="{00000000-0005-0000-0000-000024000000}"/>
    <cellStyle name="20% - Accent5 3" xfId="69" xr:uid="{00000000-0005-0000-0000-000025000000}"/>
    <cellStyle name="20% - Accent5 4" xfId="70" xr:uid="{00000000-0005-0000-0000-000026000000}"/>
    <cellStyle name="20% - Accent5 5" xfId="71" xr:uid="{00000000-0005-0000-0000-000027000000}"/>
    <cellStyle name="20% - Accent6 2" xfId="72" xr:uid="{00000000-0005-0000-0000-000028000000}"/>
    <cellStyle name="20% - Accent6 2 2" xfId="73" xr:uid="{00000000-0005-0000-0000-000029000000}"/>
    <cellStyle name="20% - Accent6 2 3" xfId="74" xr:uid="{00000000-0005-0000-0000-00002A000000}"/>
    <cellStyle name="20% - Accent6 2 4" xfId="75" xr:uid="{00000000-0005-0000-0000-00002B000000}"/>
    <cellStyle name="20% - Accent6 2 5" xfId="76" xr:uid="{00000000-0005-0000-0000-00002C000000}"/>
    <cellStyle name="20% - Accent6 3" xfId="77" xr:uid="{00000000-0005-0000-0000-00002D000000}"/>
    <cellStyle name="20% - Accent6 4" xfId="78" xr:uid="{00000000-0005-0000-0000-00002E000000}"/>
    <cellStyle name="20% - Accent6 5" xfId="79" xr:uid="{00000000-0005-0000-0000-00002F000000}"/>
    <cellStyle name="40% - Accent1 2" xfId="80" xr:uid="{00000000-0005-0000-0000-000030000000}"/>
    <cellStyle name="40% - Accent1 2 2" xfId="81" xr:uid="{00000000-0005-0000-0000-000031000000}"/>
    <cellStyle name="40% - Accent1 2 3" xfId="82" xr:uid="{00000000-0005-0000-0000-000032000000}"/>
    <cellStyle name="40% - Accent1 2 4" xfId="83" xr:uid="{00000000-0005-0000-0000-000033000000}"/>
    <cellStyle name="40% - Accent1 2 5" xfId="84" xr:uid="{00000000-0005-0000-0000-000034000000}"/>
    <cellStyle name="40% - Accent1 3" xfId="85" xr:uid="{00000000-0005-0000-0000-000035000000}"/>
    <cellStyle name="40% - Accent1 4" xfId="86" xr:uid="{00000000-0005-0000-0000-000036000000}"/>
    <cellStyle name="40% - Accent1 5" xfId="87" xr:uid="{00000000-0005-0000-0000-000037000000}"/>
    <cellStyle name="40% - Accent2 2" xfId="88" xr:uid="{00000000-0005-0000-0000-000038000000}"/>
    <cellStyle name="40% - Accent2 2 2" xfId="89" xr:uid="{00000000-0005-0000-0000-000039000000}"/>
    <cellStyle name="40% - Accent2 2 3" xfId="90" xr:uid="{00000000-0005-0000-0000-00003A000000}"/>
    <cellStyle name="40% - Accent2 2 4" xfId="91" xr:uid="{00000000-0005-0000-0000-00003B000000}"/>
    <cellStyle name="40% - Accent2 2 5" xfId="92" xr:uid="{00000000-0005-0000-0000-00003C000000}"/>
    <cellStyle name="40% - Accent2 3" xfId="93" xr:uid="{00000000-0005-0000-0000-00003D000000}"/>
    <cellStyle name="40% - Accent2 4" xfId="94" xr:uid="{00000000-0005-0000-0000-00003E000000}"/>
    <cellStyle name="40% - Accent2 5" xfId="95" xr:uid="{00000000-0005-0000-0000-00003F000000}"/>
    <cellStyle name="40% - Accent3 2" xfId="96" xr:uid="{00000000-0005-0000-0000-000040000000}"/>
    <cellStyle name="40% - Accent3 2 2" xfId="97" xr:uid="{00000000-0005-0000-0000-000041000000}"/>
    <cellStyle name="40% - Accent3 2 3" xfId="98" xr:uid="{00000000-0005-0000-0000-000042000000}"/>
    <cellStyle name="40% - Accent3 2 4" xfId="99" xr:uid="{00000000-0005-0000-0000-000043000000}"/>
    <cellStyle name="40% - Accent3 2 5" xfId="100" xr:uid="{00000000-0005-0000-0000-000044000000}"/>
    <cellStyle name="40% - Accent3 3" xfId="101" xr:uid="{00000000-0005-0000-0000-000045000000}"/>
    <cellStyle name="40% - Accent3 4" xfId="102" xr:uid="{00000000-0005-0000-0000-000046000000}"/>
    <cellStyle name="40% - Accent3 5" xfId="103" xr:uid="{00000000-0005-0000-0000-000047000000}"/>
    <cellStyle name="40% - Accent4 2" xfId="104" xr:uid="{00000000-0005-0000-0000-000048000000}"/>
    <cellStyle name="40% - Accent4 2 2" xfId="105" xr:uid="{00000000-0005-0000-0000-000049000000}"/>
    <cellStyle name="40% - Accent4 2 3" xfId="106" xr:uid="{00000000-0005-0000-0000-00004A000000}"/>
    <cellStyle name="40% - Accent4 2 4" xfId="107" xr:uid="{00000000-0005-0000-0000-00004B000000}"/>
    <cellStyle name="40% - Accent4 2 5" xfId="108" xr:uid="{00000000-0005-0000-0000-00004C000000}"/>
    <cellStyle name="40% - Accent4 3" xfId="109" xr:uid="{00000000-0005-0000-0000-00004D000000}"/>
    <cellStyle name="40% - Accent4 4" xfId="110" xr:uid="{00000000-0005-0000-0000-00004E000000}"/>
    <cellStyle name="40% - Accent4 5" xfId="111" xr:uid="{00000000-0005-0000-0000-00004F000000}"/>
    <cellStyle name="40% - Accent5 2" xfId="112" xr:uid="{00000000-0005-0000-0000-000050000000}"/>
    <cellStyle name="40% - Accent5 2 2" xfId="113" xr:uid="{00000000-0005-0000-0000-000051000000}"/>
    <cellStyle name="40% - Accent5 2 3" xfId="114" xr:uid="{00000000-0005-0000-0000-000052000000}"/>
    <cellStyle name="40% - Accent5 2 4" xfId="115" xr:uid="{00000000-0005-0000-0000-000053000000}"/>
    <cellStyle name="40% - Accent5 2 5" xfId="116" xr:uid="{00000000-0005-0000-0000-000054000000}"/>
    <cellStyle name="40% - Accent5 3" xfId="117" xr:uid="{00000000-0005-0000-0000-000055000000}"/>
    <cellStyle name="40% - Accent5 4" xfId="118" xr:uid="{00000000-0005-0000-0000-000056000000}"/>
    <cellStyle name="40% - Accent5 5" xfId="119" xr:uid="{00000000-0005-0000-0000-000057000000}"/>
    <cellStyle name="40% - Accent6 2" xfId="120" xr:uid="{00000000-0005-0000-0000-000058000000}"/>
    <cellStyle name="40% - Accent6 2 2" xfId="121" xr:uid="{00000000-0005-0000-0000-000059000000}"/>
    <cellStyle name="40% - Accent6 2 3" xfId="122" xr:uid="{00000000-0005-0000-0000-00005A000000}"/>
    <cellStyle name="40% - Accent6 2 4" xfId="123" xr:uid="{00000000-0005-0000-0000-00005B000000}"/>
    <cellStyle name="40% - Accent6 2 5" xfId="124" xr:uid="{00000000-0005-0000-0000-00005C000000}"/>
    <cellStyle name="40% - Accent6 3" xfId="125" xr:uid="{00000000-0005-0000-0000-00005D000000}"/>
    <cellStyle name="40% - Accent6 4" xfId="126" xr:uid="{00000000-0005-0000-0000-00005E000000}"/>
    <cellStyle name="40% - Accent6 5" xfId="127" xr:uid="{00000000-0005-0000-0000-00005F000000}"/>
    <cellStyle name="60% - Accent1 2" xfId="128" xr:uid="{00000000-0005-0000-0000-000060000000}"/>
    <cellStyle name="60% - Accent1 2 2" xfId="129" xr:uid="{00000000-0005-0000-0000-000061000000}"/>
    <cellStyle name="60% - Accent1 3" xfId="130" xr:uid="{00000000-0005-0000-0000-000062000000}"/>
    <cellStyle name="60% - Accent1 4" xfId="131" xr:uid="{00000000-0005-0000-0000-000063000000}"/>
    <cellStyle name="60% - Accent2 2" xfId="132" xr:uid="{00000000-0005-0000-0000-000064000000}"/>
    <cellStyle name="60% - Accent2 2 2" xfId="133" xr:uid="{00000000-0005-0000-0000-000065000000}"/>
    <cellStyle name="60% - Accent2 3" xfId="134" xr:uid="{00000000-0005-0000-0000-000066000000}"/>
    <cellStyle name="60% - Accent2 4" xfId="135" xr:uid="{00000000-0005-0000-0000-000067000000}"/>
    <cellStyle name="60% - Accent3 2" xfId="136" xr:uid="{00000000-0005-0000-0000-000068000000}"/>
    <cellStyle name="60% - Accent3 2 2" xfId="137" xr:uid="{00000000-0005-0000-0000-000069000000}"/>
    <cellStyle name="60% - Accent3 3" xfId="138" xr:uid="{00000000-0005-0000-0000-00006A000000}"/>
    <cellStyle name="60% - Accent3 4" xfId="139" xr:uid="{00000000-0005-0000-0000-00006B000000}"/>
    <cellStyle name="60% - Accent4 2" xfId="140" xr:uid="{00000000-0005-0000-0000-00006C000000}"/>
    <cellStyle name="60% - Accent4 2 2" xfId="141" xr:uid="{00000000-0005-0000-0000-00006D000000}"/>
    <cellStyle name="60% - Accent4 3" xfId="142" xr:uid="{00000000-0005-0000-0000-00006E000000}"/>
    <cellStyle name="60% - Accent4 4" xfId="143" xr:uid="{00000000-0005-0000-0000-00006F000000}"/>
    <cellStyle name="60% - Accent5 2" xfId="144" xr:uid="{00000000-0005-0000-0000-000070000000}"/>
    <cellStyle name="60% - Accent5 2 2" xfId="145" xr:uid="{00000000-0005-0000-0000-000071000000}"/>
    <cellStyle name="60% - Accent5 3" xfId="146" xr:uid="{00000000-0005-0000-0000-000072000000}"/>
    <cellStyle name="60% - Accent5 4" xfId="147" xr:uid="{00000000-0005-0000-0000-000073000000}"/>
    <cellStyle name="60% - Accent6 2" xfId="148" xr:uid="{00000000-0005-0000-0000-000074000000}"/>
    <cellStyle name="60% - Accent6 2 2" xfId="149" xr:uid="{00000000-0005-0000-0000-000075000000}"/>
    <cellStyle name="60% - Accent6 3" xfId="150" xr:uid="{00000000-0005-0000-0000-000076000000}"/>
    <cellStyle name="60% - Accent6 4" xfId="151" xr:uid="{00000000-0005-0000-0000-000077000000}"/>
    <cellStyle name="Accent1 2" xfId="152" xr:uid="{00000000-0005-0000-0000-000078000000}"/>
    <cellStyle name="Accent1 2 2" xfId="153" xr:uid="{00000000-0005-0000-0000-000079000000}"/>
    <cellStyle name="Accent1 3" xfId="154" xr:uid="{00000000-0005-0000-0000-00007A000000}"/>
    <cellStyle name="Accent1 4" xfId="155" xr:uid="{00000000-0005-0000-0000-00007B000000}"/>
    <cellStyle name="Accent2 2" xfId="156" xr:uid="{00000000-0005-0000-0000-00007C000000}"/>
    <cellStyle name="Accent2 2 2" xfId="157" xr:uid="{00000000-0005-0000-0000-00007D000000}"/>
    <cellStyle name="Accent2 3" xfId="158" xr:uid="{00000000-0005-0000-0000-00007E000000}"/>
    <cellStyle name="Accent2 4" xfId="159" xr:uid="{00000000-0005-0000-0000-00007F000000}"/>
    <cellStyle name="Accent3 2" xfId="160" xr:uid="{00000000-0005-0000-0000-000080000000}"/>
    <cellStyle name="Accent3 2 2" xfId="161" xr:uid="{00000000-0005-0000-0000-000081000000}"/>
    <cellStyle name="Accent3 3" xfId="162" xr:uid="{00000000-0005-0000-0000-000082000000}"/>
    <cellStyle name="Accent3 4" xfId="163" xr:uid="{00000000-0005-0000-0000-000083000000}"/>
    <cellStyle name="Accent4 2" xfId="164" xr:uid="{00000000-0005-0000-0000-000084000000}"/>
    <cellStyle name="Accent4 2 2" xfId="165" xr:uid="{00000000-0005-0000-0000-000085000000}"/>
    <cellStyle name="Accent4 3" xfId="166" xr:uid="{00000000-0005-0000-0000-000086000000}"/>
    <cellStyle name="Accent4 4" xfId="167" xr:uid="{00000000-0005-0000-0000-000087000000}"/>
    <cellStyle name="Accent5 2" xfId="168" xr:uid="{00000000-0005-0000-0000-000088000000}"/>
    <cellStyle name="Accent5 2 2" xfId="169" xr:uid="{00000000-0005-0000-0000-000089000000}"/>
    <cellStyle name="Accent5 3" xfId="170" xr:uid="{00000000-0005-0000-0000-00008A000000}"/>
    <cellStyle name="Accent5 4" xfId="171" xr:uid="{00000000-0005-0000-0000-00008B000000}"/>
    <cellStyle name="Accent6 2" xfId="172" xr:uid="{00000000-0005-0000-0000-00008C000000}"/>
    <cellStyle name="Accent6 2 2" xfId="173" xr:uid="{00000000-0005-0000-0000-00008D000000}"/>
    <cellStyle name="Accent6 3" xfId="174" xr:uid="{00000000-0005-0000-0000-00008E000000}"/>
    <cellStyle name="Accent6 4" xfId="175" xr:uid="{00000000-0005-0000-0000-00008F000000}"/>
    <cellStyle name="Bad 2" xfId="176" xr:uid="{00000000-0005-0000-0000-000090000000}"/>
    <cellStyle name="Bad 2 2" xfId="177" xr:uid="{00000000-0005-0000-0000-000091000000}"/>
    <cellStyle name="Bad 3" xfId="178" xr:uid="{00000000-0005-0000-0000-000092000000}"/>
    <cellStyle name="Bad 4" xfId="179" xr:uid="{00000000-0005-0000-0000-000093000000}"/>
    <cellStyle name="Calculation 2" xfId="180" xr:uid="{00000000-0005-0000-0000-000094000000}"/>
    <cellStyle name="Calculation 2 2" xfId="181" xr:uid="{00000000-0005-0000-0000-000095000000}"/>
    <cellStyle name="Calculation 3" xfId="182" xr:uid="{00000000-0005-0000-0000-000096000000}"/>
    <cellStyle name="Calculation 3 10" xfId="183" xr:uid="{00000000-0005-0000-0000-000097000000}"/>
    <cellStyle name="Calculation 3 10 2" xfId="184" xr:uid="{00000000-0005-0000-0000-000098000000}"/>
    <cellStyle name="Calculation 3 11" xfId="185" xr:uid="{00000000-0005-0000-0000-000099000000}"/>
    <cellStyle name="Calculation 3 2" xfId="186" xr:uid="{00000000-0005-0000-0000-00009A000000}"/>
    <cellStyle name="Calculation 3 2 10" xfId="187" xr:uid="{00000000-0005-0000-0000-00009B000000}"/>
    <cellStyle name="Calculation 3 2 2" xfId="188" xr:uid="{00000000-0005-0000-0000-00009C000000}"/>
    <cellStyle name="Calculation 3 2 2 2" xfId="189" xr:uid="{00000000-0005-0000-0000-00009D000000}"/>
    <cellStyle name="Calculation 3 2 2 2 2" xfId="190" xr:uid="{00000000-0005-0000-0000-00009E000000}"/>
    <cellStyle name="Calculation 3 2 2 3" xfId="191" xr:uid="{00000000-0005-0000-0000-00009F000000}"/>
    <cellStyle name="Calculation 3 2 3" xfId="192" xr:uid="{00000000-0005-0000-0000-0000A0000000}"/>
    <cellStyle name="Calculation 3 2 3 2" xfId="193" xr:uid="{00000000-0005-0000-0000-0000A1000000}"/>
    <cellStyle name="Calculation 3 2 3 2 2" xfId="194" xr:uid="{00000000-0005-0000-0000-0000A2000000}"/>
    <cellStyle name="Calculation 3 2 3 3" xfId="195" xr:uid="{00000000-0005-0000-0000-0000A3000000}"/>
    <cellStyle name="Calculation 3 2 4" xfId="196" xr:uid="{00000000-0005-0000-0000-0000A4000000}"/>
    <cellStyle name="Calculation 3 2 4 2" xfId="197" xr:uid="{00000000-0005-0000-0000-0000A5000000}"/>
    <cellStyle name="Calculation 3 2 4 2 2" xfId="198" xr:uid="{00000000-0005-0000-0000-0000A6000000}"/>
    <cellStyle name="Calculation 3 2 4 3" xfId="199" xr:uid="{00000000-0005-0000-0000-0000A7000000}"/>
    <cellStyle name="Calculation 3 2 5" xfId="200" xr:uid="{00000000-0005-0000-0000-0000A8000000}"/>
    <cellStyle name="Calculation 3 2 5 2" xfId="201" xr:uid="{00000000-0005-0000-0000-0000A9000000}"/>
    <cellStyle name="Calculation 3 2 5 2 2" xfId="202" xr:uid="{00000000-0005-0000-0000-0000AA000000}"/>
    <cellStyle name="Calculation 3 2 5 3" xfId="203" xr:uid="{00000000-0005-0000-0000-0000AB000000}"/>
    <cellStyle name="Calculation 3 2 6" xfId="204" xr:uid="{00000000-0005-0000-0000-0000AC000000}"/>
    <cellStyle name="Calculation 3 2 6 2" xfId="205" xr:uid="{00000000-0005-0000-0000-0000AD000000}"/>
    <cellStyle name="Calculation 3 2 6 2 2" xfId="206" xr:uid="{00000000-0005-0000-0000-0000AE000000}"/>
    <cellStyle name="Calculation 3 2 6 3" xfId="207" xr:uid="{00000000-0005-0000-0000-0000AF000000}"/>
    <cellStyle name="Calculation 3 2 7" xfId="208" xr:uid="{00000000-0005-0000-0000-0000B0000000}"/>
    <cellStyle name="Calculation 3 2 7 2" xfId="209" xr:uid="{00000000-0005-0000-0000-0000B1000000}"/>
    <cellStyle name="Calculation 3 2 7 2 2" xfId="210" xr:uid="{00000000-0005-0000-0000-0000B2000000}"/>
    <cellStyle name="Calculation 3 2 7 3" xfId="211" xr:uid="{00000000-0005-0000-0000-0000B3000000}"/>
    <cellStyle name="Calculation 3 2 8" xfId="212" xr:uid="{00000000-0005-0000-0000-0000B4000000}"/>
    <cellStyle name="Calculation 3 2 8 2" xfId="213" xr:uid="{00000000-0005-0000-0000-0000B5000000}"/>
    <cellStyle name="Calculation 3 2 8 2 2" xfId="214" xr:uid="{00000000-0005-0000-0000-0000B6000000}"/>
    <cellStyle name="Calculation 3 2 8 3" xfId="215" xr:uid="{00000000-0005-0000-0000-0000B7000000}"/>
    <cellStyle name="Calculation 3 2 9" xfId="216" xr:uid="{00000000-0005-0000-0000-0000B8000000}"/>
    <cellStyle name="Calculation 3 2 9 2" xfId="217" xr:uid="{00000000-0005-0000-0000-0000B9000000}"/>
    <cellStyle name="Calculation 3 3" xfId="218" xr:uid="{00000000-0005-0000-0000-0000BA000000}"/>
    <cellStyle name="Calculation 3 3 2" xfId="219" xr:uid="{00000000-0005-0000-0000-0000BB000000}"/>
    <cellStyle name="Calculation 3 3 2 2" xfId="220" xr:uid="{00000000-0005-0000-0000-0000BC000000}"/>
    <cellStyle name="Calculation 3 3 3" xfId="221" xr:uid="{00000000-0005-0000-0000-0000BD000000}"/>
    <cellStyle name="Calculation 3 4" xfId="222" xr:uid="{00000000-0005-0000-0000-0000BE000000}"/>
    <cellStyle name="Calculation 3 4 2" xfId="223" xr:uid="{00000000-0005-0000-0000-0000BF000000}"/>
    <cellStyle name="Calculation 3 4 2 2" xfId="224" xr:uid="{00000000-0005-0000-0000-0000C0000000}"/>
    <cellStyle name="Calculation 3 4 3" xfId="225" xr:uid="{00000000-0005-0000-0000-0000C1000000}"/>
    <cellStyle name="Calculation 3 5" xfId="226" xr:uid="{00000000-0005-0000-0000-0000C2000000}"/>
    <cellStyle name="Calculation 3 5 2" xfId="227" xr:uid="{00000000-0005-0000-0000-0000C3000000}"/>
    <cellStyle name="Calculation 3 5 2 2" xfId="228" xr:uid="{00000000-0005-0000-0000-0000C4000000}"/>
    <cellStyle name="Calculation 3 5 3" xfId="229" xr:uid="{00000000-0005-0000-0000-0000C5000000}"/>
    <cellStyle name="Calculation 3 6" xfId="230" xr:uid="{00000000-0005-0000-0000-0000C6000000}"/>
    <cellStyle name="Calculation 3 6 2" xfId="231" xr:uid="{00000000-0005-0000-0000-0000C7000000}"/>
    <cellStyle name="Calculation 3 6 2 2" xfId="232" xr:uid="{00000000-0005-0000-0000-0000C8000000}"/>
    <cellStyle name="Calculation 3 6 3" xfId="233" xr:uid="{00000000-0005-0000-0000-0000C9000000}"/>
    <cellStyle name="Calculation 3 7" xfId="234" xr:uid="{00000000-0005-0000-0000-0000CA000000}"/>
    <cellStyle name="Calculation 3 7 2" xfId="235" xr:uid="{00000000-0005-0000-0000-0000CB000000}"/>
    <cellStyle name="Calculation 3 7 2 2" xfId="236" xr:uid="{00000000-0005-0000-0000-0000CC000000}"/>
    <cellStyle name="Calculation 3 7 3" xfId="237" xr:uid="{00000000-0005-0000-0000-0000CD000000}"/>
    <cellStyle name="Calculation 3 8" xfId="238" xr:uid="{00000000-0005-0000-0000-0000CE000000}"/>
    <cellStyle name="Calculation 3 8 2" xfId="239" xr:uid="{00000000-0005-0000-0000-0000CF000000}"/>
    <cellStyle name="Calculation 3 8 2 2" xfId="240" xr:uid="{00000000-0005-0000-0000-0000D0000000}"/>
    <cellStyle name="Calculation 3 8 3" xfId="241" xr:uid="{00000000-0005-0000-0000-0000D1000000}"/>
    <cellStyle name="Calculation 3 9" xfId="242" xr:uid="{00000000-0005-0000-0000-0000D2000000}"/>
    <cellStyle name="Calculation 3 9 2" xfId="243" xr:uid="{00000000-0005-0000-0000-0000D3000000}"/>
    <cellStyle name="Calculation 3 9 2 2" xfId="244" xr:uid="{00000000-0005-0000-0000-0000D4000000}"/>
    <cellStyle name="Calculation 3 9 3" xfId="245" xr:uid="{00000000-0005-0000-0000-0000D5000000}"/>
    <cellStyle name="Calculation 4" xfId="246" xr:uid="{00000000-0005-0000-0000-0000D6000000}"/>
    <cellStyle name="Calculation 4 10" xfId="247" xr:uid="{00000000-0005-0000-0000-0000D7000000}"/>
    <cellStyle name="Calculation 4 10 2" xfId="248" xr:uid="{00000000-0005-0000-0000-0000D8000000}"/>
    <cellStyle name="Calculation 4 11" xfId="249" xr:uid="{00000000-0005-0000-0000-0000D9000000}"/>
    <cellStyle name="Calculation 4 2" xfId="250" xr:uid="{00000000-0005-0000-0000-0000DA000000}"/>
    <cellStyle name="Calculation 4 2 10" xfId="251" xr:uid="{00000000-0005-0000-0000-0000DB000000}"/>
    <cellStyle name="Calculation 4 2 2" xfId="252" xr:uid="{00000000-0005-0000-0000-0000DC000000}"/>
    <cellStyle name="Calculation 4 2 2 2" xfId="253" xr:uid="{00000000-0005-0000-0000-0000DD000000}"/>
    <cellStyle name="Calculation 4 2 2 2 2" xfId="254" xr:uid="{00000000-0005-0000-0000-0000DE000000}"/>
    <cellStyle name="Calculation 4 2 2 3" xfId="255" xr:uid="{00000000-0005-0000-0000-0000DF000000}"/>
    <cellStyle name="Calculation 4 2 3" xfId="256" xr:uid="{00000000-0005-0000-0000-0000E0000000}"/>
    <cellStyle name="Calculation 4 2 3 2" xfId="257" xr:uid="{00000000-0005-0000-0000-0000E1000000}"/>
    <cellStyle name="Calculation 4 2 3 2 2" xfId="258" xr:uid="{00000000-0005-0000-0000-0000E2000000}"/>
    <cellStyle name="Calculation 4 2 3 3" xfId="259" xr:uid="{00000000-0005-0000-0000-0000E3000000}"/>
    <cellStyle name="Calculation 4 2 4" xfId="260" xr:uid="{00000000-0005-0000-0000-0000E4000000}"/>
    <cellStyle name="Calculation 4 2 4 2" xfId="261" xr:uid="{00000000-0005-0000-0000-0000E5000000}"/>
    <cellStyle name="Calculation 4 2 4 2 2" xfId="262" xr:uid="{00000000-0005-0000-0000-0000E6000000}"/>
    <cellStyle name="Calculation 4 2 4 3" xfId="263" xr:uid="{00000000-0005-0000-0000-0000E7000000}"/>
    <cellStyle name="Calculation 4 2 5" xfId="264" xr:uid="{00000000-0005-0000-0000-0000E8000000}"/>
    <cellStyle name="Calculation 4 2 5 2" xfId="265" xr:uid="{00000000-0005-0000-0000-0000E9000000}"/>
    <cellStyle name="Calculation 4 2 5 2 2" xfId="266" xr:uid="{00000000-0005-0000-0000-0000EA000000}"/>
    <cellStyle name="Calculation 4 2 5 3" xfId="267" xr:uid="{00000000-0005-0000-0000-0000EB000000}"/>
    <cellStyle name="Calculation 4 2 6" xfId="268" xr:uid="{00000000-0005-0000-0000-0000EC000000}"/>
    <cellStyle name="Calculation 4 2 6 2" xfId="269" xr:uid="{00000000-0005-0000-0000-0000ED000000}"/>
    <cellStyle name="Calculation 4 2 6 2 2" xfId="270" xr:uid="{00000000-0005-0000-0000-0000EE000000}"/>
    <cellStyle name="Calculation 4 2 6 3" xfId="271" xr:uid="{00000000-0005-0000-0000-0000EF000000}"/>
    <cellStyle name="Calculation 4 2 7" xfId="272" xr:uid="{00000000-0005-0000-0000-0000F0000000}"/>
    <cellStyle name="Calculation 4 2 7 2" xfId="273" xr:uid="{00000000-0005-0000-0000-0000F1000000}"/>
    <cellStyle name="Calculation 4 2 7 2 2" xfId="274" xr:uid="{00000000-0005-0000-0000-0000F2000000}"/>
    <cellStyle name="Calculation 4 2 7 3" xfId="275" xr:uid="{00000000-0005-0000-0000-0000F3000000}"/>
    <cellStyle name="Calculation 4 2 8" xfId="276" xr:uid="{00000000-0005-0000-0000-0000F4000000}"/>
    <cellStyle name="Calculation 4 2 8 2" xfId="277" xr:uid="{00000000-0005-0000-0000-0000F5000000}"/>
    <cellStyle name="Calculation 4 2 8 2 2" xfId="278" xr:uid="{00000000-0005-0000-0000-0000F6000000}"/>
    <cellStyle name="Calculation 4 2 8 3" xfId="279" xr:uid="{00000000-0005-0000-0000-0000F7000000}"/>
    <cellStyle name="Calculation 4 2 9" xfId="280" xr:uid="{00000000-0005-0000-0000-0000F8000000}"/>
    <cellStyle name="Calculation 4 2 9 2" xfId="281" xr:uid="{00000000-0005-0000-0000-0000F9000000}"/>
    <cellStyle name="Calculation 4 3" xfId="282" xr:uid="{00000000-0005-0000-0000-0000FA000000}"/>
    <cellStyle name="Calculation 4 3 2" xfId="283" xr:uid="{00000000-0005-0000-0000-0000FB000000}"/>
    <cellStyle name="Calculation 4 3 2 2" xfId="284" xr:uid="{00000000-0005-0000-0000-0000FC000000}"/>
    <cellStyle name="Calculation 4 3 3" xfId="285" xr:uid="{00000000-0005-0000-0000-0000FD000000}"/>
    <cellStyle name="Calculation 4 4" xfId="286" xr:uid="{00000000-0005-0000-0000-0000FE000000}"/>
    <cellStyle name="Calculation 4 4 2" xfId="287" xr:uid="{00000000-0005-0000-0000-0000FF000000}"/>
    <cellStyle name="Calculation 4 4 2 2" xfId="288" xr:uid="{00000000-0005-0000-0000-000000010000}"/>
    <cellStyle name="Calculation 4 4 3" xfId="289" xr:uid="{00000000-0005-0000-0000-000001010000}"/>
    <cellStyle name="Calculation 4 5" xfId="290" xr:uid="{00000000-0005-0000-0000-000002010000}"/>
    <cellStyle name="Calculation 4 5 2" xfId="291" xr:uid="{00000000-0005-0000-0000-000003010000}"/>
    <cellStyle name="Calculation 4 5 2 2" xfId="292" xr:uid="{00000000-0005-0000-0000-000004010000}"/>
    <cellStyle name="Calculation 4 5 3" xfId="293" xr:uid="{00000000-0005-0000-0000-000005010000}"/>
    <cellStyle name="Calculation 4 6" xfId="294" xr:uid="{00000000-0005-0000-0000-000006010000}"/>
    <cellStyle name="Calculation 4 6 2" xfId="295" xr:uid="{00000000-0005-0000-0000-000007010000}"/>
    <cellStyle name="Calculation 4 6 2 2" xfId="296" xr:uid="{00000000-0005-0000-0000-000008010000}"/>
    <cellStyle name="Calculation 4 6 3" xfId="297" xr:uid="{00000000-0005-0000-0000-000009010000}"/>
    <cellStyle name="Calculation 4 7" xfId="298" xr:uid="{00000000-0005-0000-0000-00000A010000}"/>
    <cellStyle name="Calculation 4 7 2" xfId="299" xr:uid="{00000000-0005-0000-0000-00000B010000}"/>
    <cellStyle name="Calculation 4 7 2 2" xfId="300" xr:uid="{00000000-0005-0000-0000-00000C010000}"/>
    <cellStyle name="Calculation 4 7 3" xfId="301" xr:uid="{00000000-0005-0000-0000-00000D010000}"/>
    <cellStyle name="Calculation 4 8" xfId="302" xr:uid="{00000000-0005-0000-0000-00000E010000}"/>
    <cellStyle name="Calculation 4 8 2" xfId="303" xr:uid="{00000000-0005-0000-0000-00000F010000}"/>
    <cellStyle name="Calculation 4 8 2 2" xfId="304" xr:uid="{00000000-0005-0000-0000-000010010000}"/>
    <cellStyle name="Calculation 4 8 3" xfId="305" xr:uid="{00000000-0005-0000-0000-000011010000}"/>
    <cellStyle name="Calculation 4 9" xfId="306" xr:uid="{00000000-0005-0000-0000-000012010000}"/>
    <cellStyle name="Calculation 4 9 2" xfId="307" xr:uid="{00000000-0005-0000-0000-000013010000}"/>
    <cellStyle name="Calculation 4 9 2 2" xfId="308" xr:uid="{00000000-0005-0000-0000-000014010000}"/>
    <cellStyle name="Calculation 4 9 3" xfId="309" xr:uid="{00000000-0005-0000-0000-000015010000}"/>
    <cellStyle name="ChartingText" xfId="310" xr:uid="{00000000-0005-0000-0000-000016010000}"/>
    <cellStyle name="Check Cell 2" xfId="311" xr:uid="{00000000-0005-0000-0000-000017010000}"/>
    <cellStyle name="Check Cell 2 2" xfId="312" xr:uid="{00000000-0005-0000-0000-000018010000}"/>
    <cellStyle name="Check Cell 3" xfId="313" xr:uid="{00000000-0005-0000-0000-000019010000}"/>
    <cellStyle name="Check Cell 4" xfId="314" xr:uid="{00000000-0005-0000-0000-00001A010000}"/>
    <cellStyle name="ColumnHeaderNormal" xfId="315" xr:uid="{00000000-0005-0000-0000-00001B010000}"/>
    <cellStyle name="Comma" xfId="1" builtinId="3"/>
    <cellStyle name="Comma 16" xfId="316" xr:uid="{00000000-0005-0000-0000-00001D010000}"/>
    <cellStyle name="Comma 2" xfId="3" xr:uid="{00000000-0005-0000-0000-00001E010000}"/>
    <cellStyle name="Comma 2 2" xfId="4" xr:uid="{00000000-0005-0000-0000-00001F010000}"/>
    <cellStyle name="Comma 2 2 2" xfId="317" xr:uid="{00000000-0005-0000-0000-000020010000}"/>
    <cellStyle name="Comma 2 2 2 2" xfId="318" xr:uid="{00000000-0005-0000-0000-000021010000}"/>
    <cellStyle name="Comma 2 2 2 3" xfId="319" xr:uid="{00000000-0005-0000-0000-000022010000}"/>
    <cellStyle name="Comma 2 3" xfId="320" xr:uid="{00000000-0005-0000-0000-000023010000}"/>
    <cellStyle name="Comma 2 4" xfId="321" xr:uid="{00000000-0005-0000-0000-000024010000}"/>
    <cellStyle name="Comma 2 5" xfId="322" xr:uid="{00000000-0005-0000-0000-000025010000}"/>
    <cellStyle name="Comma 3" xfId="5" xr:uid="{00000000-0005-0000-0000-000026010000}"/>
    <cellStyle name="Comma 3 2" xfId="6" xr:uid="{00000000-0005-0000-0000-000027010000}"/>
    <cellStyle name="Comma 4" xfId="7" xr:uid="{00000000-0005-0000-0000-000028010000}"/>
    <cellStyle name="Comma 4 2" xfId="323" xr:uid="{00000000-0005-0000-0000-000029010000}"/>
    <cellStyle name="Comma 4 2 2" xfId="324" xr:uid="{00000000-0005-0000-0000-00002A010000}"/>
    <cellStyle name="Comma 4 3" xfId="325" xr:uid="{00000000-0005-0000-0000-00002B010000}"/>
    <cellStyle name="Comma 4 4" xfId="326" xr:uid="{00000000-0005-0000-0000-00002C010000}"/>
    <cellStyle name="Comma 5" xfId="8" xr:uid="{00000000-0005-0000-0000-00002D010000}"/>
    <cellStyle name="Comma 5 2" xfId="327" xr:uid="{00000000-0005-0000-0000-00002E010000}"/>
    <cellStyle name="Comma 5 3" xfId="9" xr:uid="{00000000-0005-0000-0000-00002F010000}"/>
    <cellStyle name="Comma 6" xfId="10" xr:uid="{00000000-0005-0000-0000-000030010000}"/>
    <cellStyle name="Comma 6 2" xfId="328" xr:uid="{00000000-0005-0000-0000-000031010000}"/>
    <cellStyle name="Comma 7" xfId="11" xr:uid="{00000000-0005-0000-0000-000032010000}"/>
    <cellStyle name="Comma 7 2" xfId="329" xr:uid="{00000000-0005-0000-0000-000033010000}"/>
    <cellStyle name="Comma 8" xfId="330" xr:uid="{00000000-0005-0000-0000-000034010000}"/>
    <cellStyle name="Currency" xfId="980" builtinId="4"/>
    <cellStyle name="Currency 2" xfId="12" xr:uid="{00000000-0005-0000-0000-000036010000}"/>
    <cellStyle name="Currency 2 2" xfId="30" xr:uid="{00000000-0005-0000-0000-000037010000}"/>
    <cellStyle name="Currency 2 2 2" xfId="331" xr:uid="{00000000-0005-0000-0000-000038010000}"/>
    <cellStyle name="Currency 2 2 2 2" xfId="332" xr:uid="{00000000-0005-0000-0000-000039010000}"/>
    <cellStyle name="Currency 2 2 2 3" xfId="333" xr:uid="{00000000-0005-0000-0000-00003A010000}"/>
    <cellStyle name="Currency 2 3" xfId="334" xr:uid="{00000000-0005-0000-0000-00003B010000}"/>
    <cellStyle name="Currency 3" xfId="13" xr:uid="{00000000-0005-0000-0000-00003C010000}"/>
    <cellStyle name="Currency 3 2" xfId="335" xr:uid="{00000000-0005-0000-0000-00003D010000}"/>
    <cellStyle name="Currency 3 2 2" xfId="336" xr:uid="{00000000-0005-0000-0000-00003E010000}"/>
    <cellStyle name="Currency 3 3" xfId="337" xr:uid="{00000000-0005-0000-0000-00003F010000}"/>
    <cellStyle name="Currency 3 4" xfId="338" xr:uid="{00000000-0005-0000-0000-000040010000}"/>
    <cellStyle name="Currency 4" xfId="339" xr:uid="{00000000-0005-0000-0000-000041010000}"/>
    <cellStyle name="Currency 5" xfId="340" xr:uid="{00000000-0005-0000-0000-000042010000}"/>
    <cellStyle name="Explanatory Text 2" xfId="341" xr:uid="{00000000-0005-0000-0000-000043010000}"/>
    <cellStyle name="Explanatory Text 2 2" xfId="342" xr:uid="{00000000-0005-0000-0000-000044010000}"/>
    <cellStyle name="Explanatory Text 3" xfId="343" xr:uid="{00000000-0005-0000-0000-000045010000}"/>
    <cellStyle name="Explanatory Text 4" xfId="344" xr:uid="{00000000-0005-0000-0000-000046010000}"/>
    <cellStyle name="g4Num" xfId="345" xr:uid="{00000000-0005-0000-0000-000047010000}"/>
    <cellStyle name="g4Percent" xfId="346" xr:uid="{00000000-0005-0000-0000-000048010000}"/>
    <cellStyle name="gAsDays" xfId="347" xr:uid="{00000000-0005-0000-0000-000049010000}"/>
    <cellStyle name="gAsMultiple" xfId="348" xr:uid="{00000000-0005-0000-0000-00004A010000}"/>
    <cellStyle name="gAsNum" xfId="349" xr:uid="{00000000-0005-0000-0000-00004B010000}"/>
    <cellStyle name="gAsPercent" xfId="350" xr:uid="{00000000-0005-0000-0000-00004C010000}"/>
    <cellStyle name="gAsText" xfId="351" xr:uid="{00000000-0005-0000-0000-00004D010000}"/>
    <cellStyle name="gColumnTop" xfId="352" xr:uid="{00000000-0005-0000-0000-00004E010000}"/>
    <cellStyle name="gDays" xfId="353" xr:uid="{00000000-0005-0000-0000-00004F010000}"/>
    <cellStyle name="gHeading" xfId="354" xr:uid="{00000000-0005-0000-0000-000050010000}"/>
    <cellStyle name="gLastStep" xfId="355" xr:uid="{00000000-0005-0000-0000-000051010000}"/>
    <cellStyle name="gMultiple" xfId="356" xr:uid="{00000000-0005-0000-0000-000052010000}"/>
    <cellStyle name="gNum" xfId="357" xr:uid="{00000000-0005-0000-0000-000053010000}"/>
    <cellStyle name="Good 2" xfId="358" xr:uid="{00000000-0005-0000-0000-000054010000}"/>
    <cellStyle name="Good 2 2" xfId="359" xr:uid="{00000000-0005-0000-0000-000055010000}"/>
    <cellStyle name="Good 3" xfId="360" xr:uid="{00000000-0005-0000-0000-000056010000}"/>
    <cellStyle name="Good 4" xfId="361" xr:uid="{00000000-0005-0000-0000-000057010000}"/>
    <cellStyle name="gPercent" xfId="362" xr:uid="{00000000-0005-0000-0000-000058010000}"/>
    <cellStyle name="gText" xfId="363" xr:uid="{00000000-0005-0000-0000-000059010000}"/>
    <cellStyle name="gUSD" xfId="364" xr:uid="{00000000-0005-0000-0000-00005A010000}"/>
    <cellStyle name="Heading 1 2" xfId="365" xr:uid="{00000000-0005-0000-0000-00005B010000}"/>
    <cellStyle name="Heading 1 2 2" xfId="366" xr:uid="{00000000-0005-0000-0000-00005C010000}"/>
    <cellStyle name="Heading 1 3" xfId="367" xr:uid="{00000000-0005-0000-0000-00005D010000}"/>
    <cellStyle name="Heading 1 4" xfId="368" xr:uid="{00000000-0005-0000-0000-00005E010000}"/>
    <cellStyle name="Heading 2 2" xfId="369" xr:uid="{00000000-0005-0000-0000-00005F010000}"/>
    <cellStyle name="Heading 2 2 2" xfId="370" xr:uid="{00000000-0005-0000-0000-000060010000}"/>
    <cellStyle name="Heading 2 3" xfId="371" xr:uid="{00000000-0005-0000-0000-000061010000}"/>
    <cellStyle name="Heading 2 4" xfId="372" xr:uid="{00000000-0005-0000-0000-000062010000}"/>
    <cellStyle name="Heading 3 2" xfId="373" xr:uid="{00000000-0005-0000-0000-000063010000}"/>
    <cellStyle name="Heading 3 2 2" xfId="374" xr:uid="{00000000-0005-0000-0000-000064010000}"/>
    <cellStyle name="Heading 3 3" xfId="375" xr:uid="{00000000-0005-0000-0000-000065010000}"/>
    <cellStyle name="Heading 3 3 2" xfId="376" xr:uid="{00000000-0005-0000-0000-000066010000}"/>
    <cellStyle name="Heading 3 3 3" xfId="377" xr:uid="{00000000-0005-0000-0000-000067010000}"/>
    <cellStyle name="Heading 3 3 4" xfId="378" xr:uid="{00000000-0005-0000-0000-000068010000}"/>
    <cellStyle name="Heading 3 4" xfId="379" xr:uid="{00000000-0005-0000-0000-000069010000}"/>
    <cellStyle name="Heading 3 4 2" xfId="380" xr:uid="{00000000-0005-0000-0000-00006A010000}"/>
    <cellStyle name="Heading 3 4 3" xfId="381" xr:uid="{00000000-0005-0000-0000-00006B010000}"/>
    <cellStyle name="Heading 3 4 4" xfId="382" xr:uid="{00000000-0005-0000-0000-00006C010000}"/>
    <cellStyle name="Heading 4 2" xfId="383" xr:uid="{00000000-0005-0000-0000-00006D010000}"/>
    <cellStyle name="Heading 4 2 2" xfId="384" xr:uid="{00000000-0005-0000-0000-00006E010000}"/>
    <cellStyle name="Heading 4 3" xfId="385" xr:uid="{00000000-0005-0000-0000-00006F010000}"/>
    <cellStyle name="Heading 4 4" xfId="386" xr:uid="{00000000-0005-0000-0000-000070010000}"/>
    <cellStyle name="Hyperlink 2" xfId="14" xr:uid="{00000000-0005-0000-0000-000071010000}"/>
    <cellStyle name="Input 2" xfId="387" xr:uid="{00000000-0005-0000-0000-000072010000}"/>
    <cellStyle name="Input 2 2" xfId="388" xr:uid="{00000000-0005-0000-0000-000073010000}"/>
    <cellStyle name="Input 3" xfId="389" xr:uid="{00000000-0005-0000-0000-000074010000}"/>
    <cellStyle name="Input 3 10" xfId="390" xr:uid="{00000000-0005-0000-0000-000075010000}"/>
    <cellStyle name="Input 3 10 2" xfId="391" xr:uid="{00000000-0005-0000-0000-000076010000}"/>
    <cellStyle name="Input 3 11" xfId="392" xr:uid="{00000000-0005-0000-0000-000077010000}"/>
    <cellStyle name="Input 3 2" xfId="393" xr:uid="{00000000-0005-0000-0000-000078010000}"/>
    <cellStyle name="Input 3 2 10" xfId="394" xr:uid="{00000000-0005-0000-0000-000079010000}"/>
    <cellStyle name="Input 3 2 2" xfId="395" xr:uid="{00000000-0005-0000-0000-00007A010000}"/>
    <cellStyle name="Input 3 2 2 2" xfId="396" xr:uid="{00000000-0005-0000-0000-00007B010000}"/>
    <cellStyle name="Input 3 2 2 2 2" xfId="397" xr:uid="{00000000-0005-0000-0000-00007C010000}"/>
    <cellStyle name="Input 3 2 2 3" xfId="398" xr:uid="{00000000-0005-0000-0000-00007D010000}"/>
    <cellStyle name="Input 3 2 3" xfId="399" xr:uid="{00000000-0005-0000-0000-00007E010000}"/>
    <cellStyle name="Input 3 2 3 2" xfId="400" xr:uid="{00000000-0005-0000-0000-00007F010000}"/>
    <cellStyle name="Input 3 2 3 2 2" xfId="401" xr:uid="{00000000-0005-0000-0000-000080010000}"/>
    <cellStyle name="Input 3 2 3 3" xfId="402" xr:uid="{00000000-0005-0000-0000-000081010000}"/>
    <cellStyle name="Input 3 2 4" xfId="403" xr:uid="{00000000-0005-0000-0000-000082010000}"/>
    <cellStyle name="Input 3 2 4 2" xfId="404" xr:uid="{00000000-0005-0000-0000-000083010000}"/>
    <cellStyle name="Input 3 2 4 2 2" xfId="405" xr:uid="{00000000-0005-0000-0000-000084010000}"/>
    <cellStyle name="Input 3 2 4 3" xfId="406" xr:uid="{00000000-0005-0000-0000-000085010000}"/>
    <cellStyle name="Input 3 2 5" xfId="407" xr:uid="{00000000-0005-0000-0000-000086010000}"/>
    <cellStyle name="Input 3 2 5 2" xfId="408" xr:uid="{00000000-0005-0000-0000-000087010000}"/>
    <cellStyle name="Input 3 2 5 2 2" xfId="409" xr:uid="{00000000-0005-0000-0000-000088010000}"/>
    <cellStyle name="Input 3 2 5 3" xfId="410" xr:uid="{00000000-0005-0000-0000-000089010000}"/>
    <cellStyle name="Input 3 2 6" xfId="411" xr:uid="{00000000-0005-0000-0000-00008A010000}"/>
    <cellStyle name="Input 3 2 6 2" xfId="412" xr:uid="{00000000-0005-0000-0000-00008B010000}"/>
    <cellStyle name="Input 3 2 6 2 2" xfId="413" xr:uid="{00000000-0005-0000-0000-00008C010000}"/>
    <cellStyle name="Input 3 2 6 3" xfId="414" xr:uid="{00000000-0005-0000-0000-00008D010000}"/>
    <cellStyle name="Input 3 2 7" xfId="415" xr:uid="{00000000-0005-0000-0000-00008E010000}"/>
    <cellStyle name="Input 3 2 7 2" xfId="416" xr:uid="{00000000-0005-0000-0000-00008F010000}"/>
    <cellStyle name="Input 3 2 7 2 2" xfId="417" xr:uid="{00000000-0005-0000-0000-000090010000}"/>
    <cellStyle name="Input 3 2 7 3" xfId="418" xr:uid="{00000000-0005-0000-0000-000091010000}"/>
    <cellStyle name="Input 3 2 8" xfId="419" xr:uid="{00000000-0005-0000-0000-000092010000}"/>
    <cellStyle name="Input 3 2 8 2" xfId="420" xr:uid="{00000000-0005-0000-0000-000093010000}"/>
    <cellStyle name="Input 3 2 8 2 2" xfId="421" xr:uid="{00000000-0005-0000-0000-000094010000}"/>
    <cellStyle name="Input 3 2 8 3" xfId="422" xr:uid="{00000000-0005-0000-0000-000095010000}"/>
    <cellStyle name="Input 3 2 9" xfId="423" xr:uid="{00000000-0005-0000-0000-000096010000}"/>
    <cellStyle name="Input 3 2 9 2" xfId="424" xr:uid="{00000000-0005-0000-0000-000097010000}"/>
    <cellStyle name="Input 3 3" xfId="425" xr:uid="{00000000-0005-0000-0000-000098010000}"/>
    <cellStyle name="Input 3 3 2" xfId="426" xr:uid="{00000000-0005-0000-0000-000099010000}"/>
    <cellStyle name="Input 3 3 2 2" xfId="427" xr:uid="{00000000-0005-0000-0000-00009A010000}"/>
    <cellStyle name="Input 3 3 3" xfId="428" xr:uid="{00000000-0005-0000-0000-00009B010000}"/>
    <cellStyle name="Input 3 4" xfId="429" xr:uid="{00000000-0005-0000-0000-00009C010000}"/>
    <cellStyle name="Input 3 4 2" xfId="430" xr:uid="{00000000-0005-0000-0000-00009D010000}"/>
    <cellStyle name="Input 3 4 2 2" xfId="431" xr:uid="{00000000-0005-0000-0000-00009E010000}"/>
    <cellStyle name="Input 3 4 3" xfId="432" xr:uid="{00000000-0005-0000-0000-00009F010000}"/>
    <cellStyle name="Input 3 5" xfId="433" xr:uid="{00000000-0005-0000-0000-0000A0010000}"/>
    <cellStyle name="Input 3 5 2" xfId="434" xr:uid="{00000000-0005-0000-0000-0000A1010000}"/>
    <cellStyle name="Input 3 5 2 2" xfId="435" xr:uid="{00000000-0005-0000-0000-0000A2010000}"/>
    <cellStyle name="Input 3 5 3" xfId="436" xr:uid="{00000000-0005-0000-0000-0000A3010000}"/>
    <cellStyle name="Input 3 6" xfId="437" xr:uid="{00000000-0005-0000-0000-0000A4010000}"/>
    <cellStyle name="Input 3 6 2" xfId="438" xr:uid="{00000000-0005-0000-0000-0000A5010000}"/>
    <cellStyle name="Input 3 6 2 2" xfId="439" xr:uid="{00000000-0005-0000-0000-0000A6010000}"/>
    <cellStyle name="Input 3 6 3" xfId="440" xr:uid="{00000000-0005-0000-0000-0000A7010000}"/>
    <cellStyle name="Input 3 7" xfId="441" xr:uid="{00000000-0005-0000-0000-0000A8010000}"/>
    <cellStyle name="Input 3 7 2" xfId="442" xr:uid="{00000000-0005-0000-0000-0000A9010000}"/>
    <cellStyle name="Input 3 7 2 2" xfId="443" xr:uid="{00000000-0005-0000-0000-0000AA010000}"/>
    <cellStyle name="Input 3 7 3" xfId="444" xr:uid="{00000000-0005-0000-0000-0000AB010000}"/>
    <cellStyle name="Input 3 8" xfId="445" xr:uid="{00000000-0005-0000-0000-0000AC010000}"/>
    <cellStyle name="Input 3 8 2" xfId="446" xr:uid="{00000000-0005-0000-0000-0000AD010000}"/>
    <cellStyle name="Input 3 8 2 2" xfId="447" xr:uid="{00000000-0005-0000-0000-0000AE010000}"/>
    <cellStyle name="Input 3 8 3" xfId="448" xr:uid="{00000000-0005-0000-0000-0000AF010000}"/>
    <cellStyle name="Input 3 9" xfId="449" xr:uid="{00000000-0005-0000-0000-0000B0010000}"/>
    <cellStyle name="Input 3 9 2" xfId="450" xr:uid="{00000000-0005-0000-0000-0000B1010000}"/>
    <cellStyle name="Input 3 9 2 2" xfId="451" xr:uid="{00000000-0005-0000-0000-0000B2010000}"/>
    <cellStyle name="Input 3 9 3" xfId="452" xr:uid="{00000000-0005-0000-0000-0000B3010000}"/>
    <cellStyle name="Input 4" xfId="453" xr:uid="{00000000-0005-0000-0000-0000B4010000}"/>
    <cellStyle name="Input 4 10" xfId="454" xr:uid="{00000000-0005-0000-0000-0000B5010000}"/>
    <cellStyle name="Input 4 10 2" xfId="455" xr:uid="{00000000-0005-0000-0000-0000B6010000}"/>
    <cellStyle name="Input 4 11" xfId="456" xr:uid="{00000000-0005-0000-0000-0000B7010000}"/>
    <cellStyle name="Input 4 2" xfId="457" xr:uid="{00000000-0005-0000-0000-0000B8010000}"/>
    <cellStyle name="Input 4 2 10" xfId="458" xr:uid="{00000000-0005-0000-0000-0000B9010000}"/>
    <cellStyle name="Input 4 2 2" xfId="459" xr:uid="{00000000-0005-0000-0000-0000BA010000}"/>
    <cellStyle name="Input 4 2 2 2" xfId="460" xr:uid="{00000000-0005-0000-0000-0000BB010000}"/>
    <cellStyle name="Input 4 2 2 2 2" xfId="461" xr:uid="{00000000-0005-0000-0000-0000BC010000}"/>
    <cellStyle name="Input 4 2 2 3" xfId="462" xr:uid="{00000000-0005-0000-0000-0000BD010000}"/>
    <cellStyle name="Input 4 2 3" xfId="463" xr:uid="{00000000-0005-0000-0000-0000BE010000}"/>
    <cellStyle name="Input 4 2 3 2" xfId="464" xr:uid="{00000000-0005-0000-0000-0000BF010000}"/>
    <cellStyle name="Input 4 2 3 2 2" xfId="465" xr:uid="{00000000-0005-0000-0000-0000C0010000}"/>
    <cellStyle name="Input 4 2 3 3" xfId="466" xr:uid="{00000000-0005-0000-0000-0000C1010000}"/>
    <cellStyle name="Input 4 2 4" xfId="467" xr:uid="{00000000-0005-0000-0000-0000C2010000}"/>
    <cellStyle name="Input 4 2 4 2" xfId="468" xr:uid="{00000000-0005-0000-0000-0000C3010000}"/>
    <cellStyle name="Input 4 2 4 2 2" xfId="469" xr:uid="{00000000-0005-0000-0000-0000C4010000}"/>
    <cellStyle name="Input 4 2 4 3" xfId="470" xr:uid="{00000000-0005-0000-0000-0000C5010000}"/>
    <cellStyle name="Input 4 2 5" xfId="471" xr:uid="{00000000-0005-0000-0000-0000C6010000}"/>
    <cellStyle name="Input 4 2 5 2" xfId="472" xr:uid="{00000000-0005-0000-0000-0000C7010000}"/>
    <cellStyle name="Input 4 2 5 2 2" xfId="473" xr:uid="{00000000-0005-0000-0000-0000C8010000}"/>
    <cellStyle name="Input 4 2 5 3" xfId="474" xr:uid="{00000000-0005-0000-0000-0000C9010000}"/>
    <cellStyle name="Input 4 2 6" xfId="475" xr:uid="{00000000-0005-0000-0000-0000CA010000}"/>
    <cellStyle name="Input 4 2 6 2" xfId="476" xr:uid="{00000000-0005-0000-0000-0000CB010000}"/>
    <cellStyle name="Input 4 2 6 2 2" xfId="477" xr:uid="{00000000-0005-0000-0000-0000CC010000}"/>
    <cellStyle name="Input 4 2 6 3" xfId="478" xr:uid="{00000000-0005-0000-0000-0000CD010000}"/>
    <cellStyle name="Input 4 2 7" xfId="479" xr:uid="{00000000-0005-0000-0000-0000CE010000}"/>
    <cellStyle name="Input 4 2 7 2" xfId="480" xr:uid="{00000000-0005-0000-0000-0000CF010000}"/>
    <cellStyle name="Input 4 2 7 2 2" xfId="481" xr:uid="{00000000-0005-0000-0000-0000D0010000}"/>
    <cellStyle name="Input 4 2 7 3" xfId="482" xr:uid="{00000000-0005-0000-0000-0000D1010000}"/>
    <cellStyle name="Input 4 2 8" xfId="483" xr:uid="{00000000-0005-0000-0000-0000D2010000}"/>
    <cellStyle name="Input 4 2 8 2" xfId="484" xr:uid="{00000000-0005-0000-0000-0000D3010000}"/>
    <cellStyle name="Input 4 2 8 2 2" xfId="485" xr:uid="{00000000-0005-0000-0000-0000D4010000}"/>
    <cellStyle name="Input 4 2 8 3" xfId="486" xr:uid="{00000000-0005-0000-0000-0000D5010000}"/>
    <cellStyle name="Input 4 2 9" xfId="487" xr:uid="{00000000-0005-0000-0000-0000D6010000}"/>
    <cellStyle name="Input 4 2 9 2" xfId="488" xr:uid="{00000000-0005-0000-0000-0000D7010000}"/>
    <cellStyle name="Input 4 3" xfId="489" xr:uid="{00000000-0005-0000-0000-0000D8010000}"/>
    <cellStyle name="Input 4 3 2" xfId="490" xr:uid="{00000000-0005-0000-0000-0000D9010000}"/>
    <cellStyle name="Input 4 3 2 2" xfId="491" xr:uid="{00000000-0005-0000-0000-0000DA010000}"/>
    <cellStyle name="Input 4 3 3" xfId="492" xr:uid="{00000000-0005-0000-0000-0000DB010000}"/>
    <cellStyle name="Input 4 4" xfId="493" xr:uid="{00000000-0005-0000-0000-0000DC010000}"/>
    <cellStyle name="Input 4 4 2" xfId="494" xr:uid="{00000000-0005-0000-0000-0000DD010000}"/>
    <cellStyle name="Input 4 4 2 2" xfId="495" xr:uid="{00000000-0005-0000-0000-0000DE010000}"/>
    <cellStyle name="Input 4 4 3" xfId="496" xr:uid="{00000000-0005-0000-0000-0000DF010000}"/>
    <cellStyle name="Input 4 5" xfId="497" xr:uid="{00000000-0005-0000-0000-0000E0010000}"/>
    <cellStyle name="Input 4 5 2" xfId="498" xr:uid="{00000000-0005-0000-0000-0000E1010000}"/>
    <cellStyle name="Input 4 5 2 2" xfId="499" xr:uid="{00000000-0005-0000-0000-0000E2010000}"/>
    <cellStyle name="Input 4 5 3" xfId="500" xr:uid="{00000000-0005-0000-0000-0000E3010000}"/>
    <cellStyle name="Input 4 6" xfId="501" xr:uid="{00000000-0005-0000-0000-0000E4010000}"/>
    <cellStyle name="Input 4 6 2" xfId="502" xr:uid="{00000000-0005-0000-0000-0000E5010000}"/>
    <cellStyle name="Input 4 6 2 2" xfId="503" xr:uid="{00000000-0005-0000-0000-0000E6010000}"/>
    <cellStyle name="Input 4 6 3" xfId="504" xr:uid="{00000000-0005-0000-0000-0000E7010000}"/>
    <cellStyle name="Input 4 7" xfId="505" xr:uid="{00000000-0005-0000-0000-0000E8010000}"/>
    <cellStyle name="Input 4 7 2" xfId="506" xr:uid="{00000000-0005-0000-0000-0000E9010000}"/>
    <cellStyle name="Input 4 7 2 2" xfId="507" xr:uid="{00000000-0005-0000-0000-0000EA010000}"/>
    <cellStyle name="Input 4 7 3" xfId="508" xr:uid="{00000000-0005-0000-0000-0000EB010000}"/>
    <cellStyle name="Input 4 8" xfId="509" xr:uid="{00000000-0005-0000-0000-0000EC010000}"/>
    <cellStyle name="Input 4 8 2" xfId="510" xr:uid="{00000000-0005-0000-0000-0000ED010000}"/>
    <cellStyle name="Input 4 8 2 2" xfId="511" xr:uid="{00000000-0005-0000-0000-0000EE010000}"/>
    <cellStyle name="Input 4 8 3" xfId="512" xr:uid="{00000000-0005-0000-0000-0000EF010000}"/>
    <cellStyle name="Input 4 9" xfId="513" xr:uid="{00000000-0005-0000-0000-0000F0010000}"/>
    <cellStyle name="Input 4 9 2" xfId="514" xr:uid="{00000000-0005-0000-0000-0000F1010000}"/>
    <cellStyle name="Input 4 9 2 2" xfId="515" xr:uid="{00000000-0005-0000-0000-0000F2010000}"/>
    <cellStyle name="Input 4 9 3" xfId="516" xr:uid="{00000000-0005-0000-0000-0000F3010000}"/>
    <cellStyle name="Invisible" xfId="517" xr:uid="{00000000-0005-0000-0000-0000F4010000}"/>
    <cellStyle name="Linked Cell 2" xfId="518" xr:uid="{00000000-0005-0000-0000-0000F5010000}"/>
    <cellStyle name="Linked Cell 2 2" xfId="519" xr:uid="{00000000-0005-0000-0000-0000F6010000}"/>
    <cellStyle name="Linked Cell 3" xfId="520" xr:uid="{00000000-0005-0000-0000-0000F7010000}"/>
    <cellStyle name="Linked Cell 4" xfId="521" xr:uid="{00000000-0005-0000-0000-0000F8010000}"/>
    <cellStyle name="Neutral 2" xfId="522" xr:uid="{00000000-0005-0000-0000-0000F9010000}"/>
    <cellStyle name="Neutral 2 2" xfId="523" xr:uid="{00000000-0005-0000-0000-0000FA010000}"/>
    <cellStyle name="Neutral 3" xfId="524" xr:uid="{00000000-0005-0000-0000-0000FB010000}"/>
    <cellStyle name="Neutral 4" xfId="525" xr:uid="{00000000-0005-0000-0000-0000FC010000}"/>
    <cellStyle name="NewColumnHeaderNormal" xfId="526" xr:uid="{00000000-0005-0000-0000-0000FD010000}"/>
    <cellStyle name="NewSectionHeaderNormal" xfId="527" xr:uid="{00000000-0005-0000-0000-0000FE010000}"/>
    <cellStyle name="NewTitleNormal" xfId="528" xr:uid="{00000000-0005-0000-0000-0000FF010000}"/>
    <cellStyle name="Normal" xfId="0" builtinId="0"/>
    <cellStyle name="Normal 10" xfId="529" xr:uid="{00000000-0005-0000-0000-000001020000}"/>
    <cellStyle name="Normal 11" xfId="530" xr:uid="{00000000-0005-0000-0000-000002020000}"/>
    <cellStyle name="Normal 2" xfId="15" xr:uid="{00000000-0005-0000-0000-000003020000}"/>
    <cellStyle name="Normal 2 2" xfId="16" xr:uid="{00000000-0005-0000-0000-000004020000}"/>
    <cellStyle name="Normal 2 2 2" xfId="28" xr:uid="{00000000-0005-0000-0000-000005020000}"/>
    <cellStyle name="Normal 2 2 2 2" xfId="29" xr:uid="{00000000-0005-0000-0000-000006020000}"/>
    <cellStyle name="Normal 2 2 2 3" xfId="531" xr:uid="{00000000-0005-0000-0000-000007020000}"/>
    <cellStyle name="Normal 2 3" xfId="532" xr:uid="{00000000-0005-0000-0000-000008020000}"/>
    <cellStyle name="Normal 2 4" xfId="533" xr:uid="{00000000-0005-0000-0000-000009020000}"/>
    <cellStyle name="Normal 2 5" xfId="534" xr:uid="{00000000-0005-0000-0000-00000A020000}"/>
    <cellStyle name="Normal 3" xfId="17" xr:uid="{00000000-0005-0000-0000-00000B020000}"/>
    <cellStyle name="Normal 3 2" xfId="535" xr:uid="{00000000-0005-0000-0000-00000C020000}"/>
    <cellStyle name="Normal 3 2 2" xfId="536" xr:uid="{00000000-0005-0000-0000-00000D020000}"/>
    <cellStyle name="Normal 3 2 2 2" xfId="537" xr:uid="{00000000-0005-0000-0000-00000E020000}"/>
    <cellStyle name="Normal 3 2 2 3" xfId="538" xr:uid="{00000000-0005-0000-0000-00000F020000}"/>
    <cellStyle name="Normal 3 3" xfId="539" xr:uid="{00000000-0005-0000-0000-000010020000}"/>
    <cellStyle name="Normal 4" xfId="18" xr:uid="{00000000-0005-0000-0000-000011020000}"/>
    <cellStyle name="Normal 4 2" xfId="19" xr:uid="{00000000-0005-0000-0000-000012020000}"/>
    <cellStyle name="Normal 4 2 2" xfId="540" xr:uid="{00000000-0005-0000-0000-000013020000}"/>
    <cellStyle name="Normal 4 2 3" xfId="541" xr:uid="{00000000-0005-0000-0000-000014020000}"/>
    <cellStyle name="Normal 5" xfId="20" xr:uid="{00000000-0005-0000-0000-000015020000}"/>
    <cellStyle name="Normal 5 2" xfId="31" xr:uid="{00000000-0005-0000-0000-000016020000}"/>
    <cellStyle name="Normal 5 2 2" xfId="542" xr:uid="{00000000-0005-0000-0000-000017020000}"/>
    <cellStyle name="Normal 5 2 3" xfId="543" xr:uid="{00000000-0005-0000-0000-000018020000}"/>
    <cellStyle name="Normal 5 2 4" xfId="544" xr:uid="{00000000-0005-0000-0000-000019020000}"/>
    <cellStyle name="Normal 5 3" xfId="545" xr:uid="{00000000-0005-0000-0000-00001A020000}"/>
    <cellStyle name="Normal 5 3 2" xfId="546" xr:uid="{00000000-0005-0000-0000-00001B020000}"/>
    <cellStyle name="Normal 5 3 3" xfId="547" xr:uid="{00000000-0005-0000-0000-00001C020000}"/>
    <cellStyle name="Normal 5 3 4" xfId="548" xr:uid="{00000000-0005-0000-0000-00001D020000}"/>
    <cellStyle name="Normal 5 4" xfId="549" xr:uid="{00000000-0005-0000-0000-00001E020000}"/>
    <cellStyle name="Normal 5 4 2" xfId="550" xr:uid="{00000000-0005-0000-0000-00001F020000}"/>
    <cellStyle name="Normal 5 4 3" xfId="551" xr:uid="{00000000-0005-0000-0000-000020020000}"/>
    <cellStyle name="Normal 5 4 4" xfId="552" xr:uid="{00000000-0005-0000-0000-000021020000}"/>
    <cellStyle name="Normal 5 5" xfId="553" xr:uid="{00000000-0005-0000-0000-000022020000}"/>
    <cellStyle name="Normal 5 6" xfId="554" xr:uid="{00000000-0005-0000-0000-000023020000}"/>
    <cellStyle name="Normal 5 7" xfId="555" xr:uid="{00000000-0005-0000-0000-000024020000}"/>
    <cellStyle name="Normal 6" xfId="21" xr:uid="{00000000-0005-0000-0000-000025020000}"/>
    <cellStyle name="Normal 6 2" xfId="22" xr:uid="{00000000-0005-0000-0000-000026020000}"/>
    <cellStyle name="Normal 7" xfId="23" xr:uid="{00000000-0005-0000-0000-000027020000}"/>
    <cellStyle name="Normal 7 2" xfId="556" xr:uid="{00000000-0005-0000-0000-000028020000}"/>
    <cellStyle name="Normal 7 3" xfId="557" xr:uid="{00000000-0005-0000-0000-000029020000}"/>
    <cellStyle name="Normal 7 4" xfId="558" xr:uid="{00000000-0005-0000-0000-00002A020000}"/>
    <cellStyle name="Normal 7 5" xfId="559" xr:uid="{00000000-0005-0000-0000-00002B020000}"/>
    <cellStyle name="Normal 8" xfId="560" xr:uid="{00000000-0005-0000-0000-00002C020000}"/>
    <cellStyle name="Normal 8 2" xfId="561" xr:uid="{00000000-0005-0000-0000-00002D020000}"/>
    <cellStyle name="Normal 8 2 2" xfId="562" xr:uid="{00000000-0005-0000-0000-00002E020000}"/>
    <cellStyle name="Normal 8 2 2 2" xfId="563" xr:uid="{00000000-0005-0000-0000-00002F020000}"/>
    <cellStyle name="Normal 8 2 3" xfId="564" xr:uid="{00000000-0005-0000-0000-000030020000}"/>
    <cellStyle name="Normal 8 3" xfId="565" xr:uid="{00000000-0005-0000-0000-000031020000}"/>
    <cellStyle name="Normal 9" xfId="566" xr:uid="{00000000-0005-0000-0000-000032020000}"/>
    <cellStyle name="Normal 9 2" xfId="567" xr:uid="{00000000-0005-0000-0000-000033020000}"/>
    <cellStyle name="Normal_PSCB financials reporting template" xfId="2" xr:uid="{00000000-0005-0000-0000-000034020000}"/>
    <cellStyle name="Note 2" xfId="568" xr:uid="{00000000-0005-0000-0000-000035020000}"/>
    <cellStyle name="Note 2 2" xfId="569" xr:uid="{00000000-0005-0000-0000-000036020000}"/>
    <cellStyle name="Note 2 3" xfId="570" xr:uid="{00000000-0005-0000-0000-000037020000}"/>
    <cellStyle name="Note 2 4" xfId="571" xr:uid="{00000000-0005-0000-0000-000038020000}"/>
    <cellStyle name="Note 2 5" xfId="572" xr:uid="{00000000-0005-0000-0000-000039020000}"/>
    <cellStyle name="Note 3" xfId="573" xr:uid="{00000000-0005-0000-0000-00003A020000}"/>
    <cellStyle name="Note 3 10" xfId="574" xr:uid="{00000000-0005-0000-0000-00003B020000}"/>
    <cellStyle name="Note 3 10 2" xfId="575" xr:uid="{00000000-0005-0000-0000-00003C020000}"/>
    <cellStyle name="Note 3 11" xfId="576" xr:uid="{00000000-0005-0000-0000-00003D020000}"/>
    <cellStyle name="Note 3 2" xfId="577" xr:uid="{00000000-0005-0000-0000-00003E020000}"/>
    <cellStyle name="Note 3 2 10" xfId="578" xr:uid="{00000000-0005-0000-0000-00003F020000}"/>
    <cellStyle name="Note 3 2 2" xfId="579" xr:uid="{00000000-0005-0000-0000-000040020000}"/>
    <cellStyle name="Note 3 2 2 2" xfId="580" xr:uid="{00000000-0005-0000-0000-000041020000}"/>
    <cellStyle name="Note 3 2 2 2 2" xfId="581" xr:uid="{00000000-0005-0000-0000-000042020000}"/>
    <cellStyle name="Note 3 2 2 3" xfId="582" xr:uid="{00000000-0005-0000-0000-000043020000}"/>
    <cellStyle name="Note 3 2 3" xfId="583" xr:uid="{00000000-0005-0000-0000-000044020000}"/>
    <cellStyle name="Note 3 2 3 2" xfId="584" xr:uid="{00000000-0005-0000-0000-000045020000}"/>
    <cellStyle name="Note 3 2 3 2 2" xfId="585" xr:uid="{00000000-0005-0000-0000-000046020000}"/>
    <cellStyle name="Note 3 2 3 3" xfId="586" xr:uid="{00000000-0005-0000-0000-000047020000}"/>
    <cellStyle name="Note 3 2 4" xfId="587" xr:uid="{00000000-0005-0000-0000-000048020000}"/>
    <cellStyle name="Note 3 2 4 2" xfId="588" xr:uid="{00000000-0005-0000-0000-000049020000}"/>
    <cellStyle name="Note 3 2 4 2 2" xfId="589" xr:uid="{00000000-0005-0000-0000-00004A020000}"/>
    <cellStyle name="Note 3 2 4 3" xfId="590" xr:uid="{00000000-0005-0000-0000-00004B020000}"/>
    <cellStyle name="Note 3 2 5" xfId="591" xr:uid="{00000000-0005-0000-0000-00004C020000}"/>
    <cellStyle name="Note 3 2 5 2" xfId="592" xr:uid="{00000000-0005-0000-0000-00004D020000}"/>
    <cellStyle name="Note 3 2 5 2 2" xfId="593" xr:uid="{00000000-0005-0000-0000-00004E020000}"/>
    <cellStyle name="Note 3 2 5 3" xfId="594" xr:uid="{00000000-0005-0000-0000-00004F020000}"/>
    <cellStyle name="Note 3 2 6" xfId="595" xr:uid="{00000000-0005-0000-0000-000050020000}"/>
    <cellStyle name="Note 3 2 6 2" xfId="596" xr:uid="{00000000-0005-0000-0000-000051020000}"/>
    <cellStyle name="Note 3 2 6 2 2" xfId="597" xr:uid="{00000000-0005-0000-0000-000052020000}"/>
    <cellStyle name="Note 3 2 6 3" xfId="598" xr:uid="{00000000-0005-0000-0000-000053020000}"/>
    <cellStyle name="Note 3 2 7" xfId="599" xr:uid="{00000000-0005-0000-0000-000054020000}"/>
    <cellStyle name="Note 3 2 7 2" xfId="600" xr:uid="{00000000-0005-0000-0000-000055020000}"/>
    <cellStyle name="Note 3 2 7 2 2" xfId="601" xr:uid="{00000000-0005-0000-0000-000056020000}"/>
    <cellStyle name="Note 3 2 7 3" xfId="602" xr:uid="{00000000-0005-0000-0000-000057020000}"/>
    <cellStyle name="Note 3 2 8" xfId="603" xr:uid="{00000000-0005-0000-0000-000058020000}"/>
    <cellStyle name="Note 3 2 8 2" xfId="604" xr:uid="{00000000-0005-0000-0000-000059020000}"/>
    <cellStyle name="Note 3 2 8 2 2" xfId="605" xr:uid="{00000000-0005-0000-0000-00005A020000}"/>
    <cellStyle name="Note 3 2 8 3" xfId="606" xr:uid="{00000000-0005-0000-0000-00005B020000}"/>
    <cellStyle name="Note 3 2 9" xfId="607" xr:uid="{00000000-0005-0000-0000-00005C020000}"/>
    <cellStyle name="Note 3 2 9 2" xfId="608" xr:uid="{00000000-0005-0000-0000-00005D020000}"/>
    <cellStyle name="Note 3 3" xfId="609" xr:uid="{00000000-0005-0000-0000-00005E020000}"/>
    <cellStyle name="Note 3 3 2" xfId="610" xr:uid="{00000000-0005-0000-0000-00005F020000}"/>
    <cellStyle name="Note 3 3 2 2" xfId="611" xr:uid="{00000000-0005-0000-0000-000060020000}"/>
    <cellStyle name="Note 3 3 3" xfId="612" xr:uid="{00000000-0005-0000-0000-000061020000}"/>
    <cellStyle name="Note 3 4" xfId="613" xr:uid="{00000000-0005-0000-0000-000062020000}"/>
    <cellStyle name="Note 3 4 2" xfId="614" xr:uid="{00000000-0005-0000-0000-000063020000}"/>
    <cellStyle name="Note 3 4 2 2" xfId="615" xr:uid="{00000000-0005-0000-0000-000064020000}"/>
    <cellStyle name="Note 3 4 3" xfId="616" xr:uid="{00000000-0005-0000-0000-000065020000}"/>
    <cellStyle name="Note 3 5" xfId="617" xr:uid="{00000000-0005-0000-0000-000066020000}"/>
    <cellStyle name="Note 3 5 2" xfId="618" xr:uid="{00000000-0005-0000-0000-000067020000}"/>
    <cellStyle name="Note 3 5 2 2" xfId="619" xr:uid="{00000000-0005-0000-0000-000068020000}"/>
    <cellStyle name="Note 3 5 3" xfId="620" xr:uid="{00000000-0005-0000-0000-000069020000}"/>
    <cellStyle name="Note 3 6" xfId="621" xr:uid="{00000000-0005-0000-0000-00006A020000}"/>
    <cellStyle name="Note 3 6 2" xfId="622" xr:uid="{00000000-0005-0000-0000-00006B020000}"/>
    <cellStyle name="Note 3 6 2 2" xfId="623" xr:uid="{00000000-0005-0000-0000-00006C020000}"/>
    <cellStyle name="Note 3 6 3" xfId="624" xr:uid="{00000000-0005-0000-0000-00006D020000}"/>
    <cellStyle name="Note 3 7" xfId="625" xr:uid="{00000000-0005-0000-0000-00006E020000}"/>
    <cellStyle name="Note 3 7 2" xfId="626" xr:uid="{00000000-0005-0000-0000-00006F020000}"/>
    <cellStyle name="Note 3 7 2 2" xfId="627" xr:uid="{00000000-0005-0000-0000-000070020000}"/>
    <cellStyle name="Note 3 7 3" xfId="628" xr:uid="{00000000-0005-0000-0000-000071020000}"/>
    <cellStyle name="Note 3 8" xfId="629" xr:uid="{00000000-0005-0000-0000-000072020000}"/>
    <cellStyle name="Note 3 8 2" xfId="630" xr:uid="{00000000-0005-0000-0000-000073020000}"/>
    <cellStyle name="Note 3 8 2 2" xfId="631" xr:uid="{00000000-0005-0000-0000-000074020000}"/>
    <cellStyle name="Note 3 8 3" xfId="632" xr:uid="{00000000-0005-0000-0000-000075020000}"/>
    <cellStyle name="Note 3 9" xfId="633" xr:uid="{00000000-0005-0000-0000-000076020000}"/>
    <cellStyle name="Note 3 9 2" xfId="634" xr:uid="{00000000-0005-0000-0000-000077020000}"/>
    <cellStyle name="Note 3 9 2 2" xfId="635" xr:uid="{00000000-0005-0000-0000-000078020000}"/>
    <cellStyle name="Note 3 9 3" xfId="636" xr:uid="{00000000-0005-0000-0000-000079020000}"/>
    <cellStyle name="Note 4" xfId="637" xr:uid="{00000000-0005-0000-0000-00007A020000}"/>
    <cellStyle name="Note 5" xfId="638" xr:uid="{00000000-0005-0000-0000-00007B020000}"/>
    <cellStyle name="Note 5 10" xfId="639" xr:uid="{00000000-0005-0000-0000-00007C020000}"/>
    <cellStyle name="Note 5 10 2" xfId="640" xr:uid="{00000000-0005-0000-0000-00007D020000}"/>
    <cellStyle name="Note 5 11" xfId="641" xr:uid="{00000000-0005-0000-0000-00007E020000}"/>
    <cellStyle name="Note 5 2" xfId="642" xr:uid="{00000000-0005-0000-0000-00007F020000}"/>
    <cellStyle name="Note 5 2 10" xfId="643" xr:uid="{00000000-0005-0000-0000-000080020000}"/>
    <cellStyle name="Note 5 2 2" xfId="644" xr:uid="{00000000-0005-0000-0000-000081020000}"/>
    <cellStyle name="Note 5 2 2 2" xfId="645" xr:uid="{00000000-0005-0000-0000-000082020000}"/>
    <cellStyle name="Note 5 2 2 2 2" xfId="646" xr:uid="{00000000-0005-0000-0000-000083020000}"/>
    <cellStyle name="Note 5 2 2 3" xfId="647" xr:uid="{00000000-0005-0000-0000-000084020000}"/>
    <cellStyle name="Note 5 2 3" xfId="648" xr:uid="{00000000-0005-0000-0000-000085020000}"/>
    <cellStyle name="Note 5 2 3 2" xfId="649" xr:uid="{00000000-0005-0000-0000-000086020000}"/>
    <cellStyle name="Note 5 2 3 2 2" xfId="650" xr:uid="{00000000-0005-0000-0000-000087020000}"/>
    <cellStyle name="Note 5 2 3 3" xfId="651" xr:uid="{00000000-0005-0000-0000-000088020000}"/>
    <cellStyle name="Note 5 2 4" xfId="652" xr:uid="{00000000-0005-0000-0000-000089020000}"/>
    <cellStyle name="Note 5 2 4 2" xfId="653" xr:uid="{00000000-0005-0000-0000-00008A020000}"/>
    <cellStyle name="Note 5 2 4 2 2" xfId="654" xr:uid="{00000000-0005-0000-0000-00008B020000}"/>
    <cellStyle name="Note 5 2 4 3" xfId="655" xr:uid="{00000000-0005-0000-0000-00008C020000}"/>
    <cellStyle name="Note 5 2 5" xfId="656" xr:uid="{00000000-0005-0000-0000-00008D020000}"/>
    <cellStyle name="Note 5 2 5 2" xfId="657" xr:uid="{00000000-0005-0000-0000-00008E020000}"/>
    <cellStyle name="Note 5 2 5 2 2" xfId="658" xr:uid="{00000000-0005-0000-0000-00008F020000}"/>
    <cellStyle name="Note 5 2 5 3" xfId="659" xr:uid="{00000000-0005-0000-0000-000090020000}"/>
    <cellStyle name="Note 5 2 6" xfId="660" xr:uid="{00000000-0005-0000-0000-000091020000}"/>
    <cellStyle name="Note 5 2 6 2" xfId="661" xr:uid="{00000000-0005-0000-0000-000092020000}"/>
    <cellStyle name="Note 5 2 6 2 2" xfId="662" xr:uid="{00000000-0005-0000-0000-000093020000}"/>
    <cellStyle name="Note 5 2 6 3" xfId="663" xr:uid="{00000000-0005-0000-0000-000094020000}"/>
    <cellStyle name="Note 5 2 7" xfId="664" xr:uid="{00000000-0005-0000-0000-000095020000}"/>
    <cellStyle name="Note 5 2 7 2" xfId="665" xr:uid="{00000000-0005-0000-0000-000096020000}"/>
    <cellStyle name="Note 5 2 7 2 2" xfId="666" xr:uid="{00000000-0005-0000-0000-000097020000}"/>
    <cellStyle name="Note 5 2 7 3" xfId="667" xr:uid="{00000000-0005-0000-0000-000098020000}"/>
    <cellStyle name="Note 5 2 8" xfId="668" xr:uid="{00000000-0005-0000-0000-000099020000}"/>
    <cellStyle name="Note 5 2 8 2" xfId="669" xr:uid="{00000000-0005-0000-0000-00009A020000}"/>
    <cellStyle name="Note 5 2 8 2 2" xfId="670" xr:uid="{00000000-0005-0000-0000-00009B020000}"/>
    <cellStyle name="Note 5 2 8 3" xfId="671" xr:uid="{00000000-0005-0000-0000-00009C020000}"/>
    <cellStyle name="Note 5 2 9" xfId="672" xr:uid="{00000000-0005-0000-0000-00009D020000}"/>
    <cellStyle name="Note 5 2 9 2" xfId="673" xr:uid="{00000000-0005-0000-0000-00009E020000}"/>
    <cellStyle name="Note 5 3" xfId="674" xr:uid="{00000000-0005-0000-0000-00009F020000}"/>
    <cellStyle name="Note 5 3 2" xfId="675" xr:uid="{00000000-0005-0000-0000-0000A0020000}"/>
    <cellStyle name="Note 5 3 2 2" xfId="676" xr:uid="{00000000-0005-0000-0000-0000A1020000}"/>
    <cellStyle name="Note 5 3 3" xfId="677" xr:uid="{00000000-0005-0000-0000-0000A2020000}"/>
    <cellStyle name="Note 5 4" xfId="678" xr:uid="{00000000-0005-0000-0000-0000A3020000}"/>
    <cellStyle name="Note 5 4 2" xfId="679" xr:uid="{00000000-0005-0000-0000-0000A4020000}"/>
    <cellStyle name="Note 5 4 2 2" xfId="680" xr:uid="{00000000-0005-0000-0000-0000A5020000}"/>
    <cellStyle name="Note 5 4 3" xfId="681" xr:uid="{00000000-0005-0000-0000-0000A6020000}"/>
    <cellStyle name="Note 5 5" xfId="682" xr:uid="{00000000-0005-0000-0000-0000A7020000}"/>
    <cellStyle name="Note 5 5 2" xfId="683" xr:uid="{00000000-0005-0000-0000-0000A8020000}"/>
    <cellStyle name="Note 5 5 2 2" xfId="684" xr:uid="{00000000-0005-0000-0000-0000A9020000}"/>
    <cellStyle name="Note 5 5 3" xfId="685" xr:uid="{00000000-0005-0000-0000-0000AA020000}"/>
    <cellStyle name="Note 5 6" xfId="686" xr:uid="{00000000-0005-0000-0000-0000AB020000}"/>
    <cellStyle name="Note 5 6 2" xfId="687" xr:uid="{00000000-0005-0000-0000-0000AC020000}"/>
    <cellStyle name="Note 5 6 2 2" xfId="688" xr:uid="{00000000-0005-0000-0000-0000AD020000}"/>
    <cellStyle name="Note 5 6 3" xfId="689" xr:uid="{00000000-0005-0000-0000-0000AE020000}"/>
    <cellStyle name="Note 5 7" xfId="690" xr:uid="{00000000-0005-0000-0000-0000AF020000}"/>
    <cellStyle name="Note 5 7 2" xfId="691" xr:uid="{00000000-0005-0000-0000-0000B0020000}"/>
    <cellStyle name="Note 5 7 2 2" xfId="692" xr:uid="{00000000-0005-0000-0000-0000B1020000}"/>
    <cellStyle name="Note 5 7 3" xfId="693" xr:uid="{00000000-0005-0000-0000-0000B2020000}"/>
    <cellStyle name="Note 5 8" xfId="694" xr:uid="{00000000-0005-0000-0000-0000B3020000}"/>
    <cellStyle name="Note 5 8 2" xfId="695" xr:uid="{00000000-0005-0000-0000-0000B4020000}"/>
    <cellStyle name="Note 5 8 2 2" xfId="696" xr:uid="{00000000-0005-0000-0000-0000B5020000}"/>
    <cellStyle name="Note 5 8 3" xfId="697" xr:uid="{00000000-0005-0000-0000-0000B6020000}"/>
    <cellStyle name="Note 5 9" xfId="698" xr:uid="{00000000-0005-0000-0000-0000B7020000}"/>
    <cellStyle name="Note 5 9 2" xfId="699" xr:uid="{00000000-0005-0000-0000-0000B8020000}"/>
    <cellStyle name="Note 5 9 2 2" xfId="700" xr:uid="{00000000-0005-0000-0000-0000B9020000}"/>
    <cellStyle name="Note 5 9 3" xfId="701" xr:uid="{00000000-0005-0000-0000-0000BA020000}"/>
    <cellStyle name="Output 2" xfId="702" xr:uid="{00000000-0005-0000-0000-0000BB020000}"/>
    <cellStyle name="Output 2 2" xfId="703" xr:uid="{00000000-0005-0000-0000-0000BC020000}"/>
    <cellStyle name="Output 3" xfId="704" xr:uid="{00000000-0005-0000-0000-0000BD020000}"/>
    <cellStyle name="Output 3 10" xfId="705" xr:uid="{00000000-0005-0000-0000-0000BE020000}"/>
    <cellStyle name="Output 3 10 2" xfId="706" xr:uid="{00000000-0005-0000-0000-0000BF020000}"/>
    <cellStyle name="Output 3 11" xfId="707" xr:uid="{00000000-0005-0000-0000-0000C0020000}"/>
    <cellStyle name="Output 3 2" xfId="708" xr:uid="{00000000-0005-0000-0000-0000C1020000}"/>
    <cellStyle name="Output 3 2 10" xfId="709" xr:uid="{00000000-0005-0000-0000-0000C2020000}"/>
    <cellStyle name="Output 3 2 2" xfId="710" xr:uid="{00000000-0005-0000-0000-0000C3020000}"/>
    <cellStyle name="Output 3 2 2 2" xfId="711" xr:uid="{00000000-0005-0000-0000-0000C4020000}"/>
    <cellStyle name="Output 3 2 2 2 2" xfId="712" xr:uid="{00000000-0005-0000-0000-0000C5020000}"/>
    <cellStyle name="Output 3 2 2 3" xfId="713" xr:uid="{00000000-0005-0000-0000-0000C6020000}"/>
    <cellStyle name="Output 3 2 3" xfId="714" xr:uid="{00000000-0005-0000-0000-0000C7020000}"/>
    <cellStyle name="Output 3 2 3 2" xfId="715" xr:uid="{00000000-0005-0000-0000-0000C8020000}"/>
    <cellStyle name="Output 3 2 3 2 2" xfId="716" xr:uid="{00000000-0005-0000-0000-0000C9020000}"/>
    <cellStyle name="Output 3 2 3 3" xfId="717" xr:uid="{00000000-0005-0000-0000-0000CA020000}"/>
    <cellStyle name="Output 3 2 4" xfId="718" xr:uid="{00000000-0005-0000-0000-0000CB020000}"/>
    <cellStyle name="Output 3 2 4 2" xfId="719" xr:uid="{00000000-0005-0000-0000-0000CC020000}"/>
    <cellStyle name="Output 3 2 4 2 2" xfId="720" xr:uid="{00000000-0005-0000-0000-0000CD020000}"/>
    <cellStyle name="Output 3 2 4 3" xfId="721" xr:uid="{00000000-0005-0000-0000-0000CE020000}"/>
    <cellStyle name="Output 3 2 5" xfId="722" xr:uid="{00000000-0005-0000-0000-0000CF020000}"/>
    <cellStyle name="Output 3 2 5 2" xfId="723" xr:uid="{00000000-0005-0000-0000-0000D0020000}"/>
    <cellStyle name="Output 3 2 5 2 2" xfId="724" xr:uid="{00000000-0005-0000-0000-0000D1020000}"/>
    <cellStyle name="Output 3 2 5 3" xfId="725" xr:uid="{00000000-0005-0000-0000-0000D2020000}"/>
    <cellStyle name="Output 3 2 6" xfId="726" xr:uid="{00000000-0005-0000-0000-0000D3020000}"/>
    <cellStyle name="Output 3 2 6 2" xfId="727" xr:uid="{00000000-0005-0000-0000-0000D4020000}"/>
    <cellStyle name="Output 3 2 6 2 2" xfId="728" xr:uid="{00000000-0005-0000-0000-0000D5020000}"/>
    <cellStyle name="Output 3 2 6 3" xfId="729" xr:uid="{00000000-0005-0000-0000-0000D6020000}"/>
    <cellStyle name="Output 3 2 7" xfId="730" xr:uid="{00000000-0005-0000-0000-0000D7020000}"/>
    <cellStyle name="Output 3 2 7 2" xfId="731" xr:uid="{00000000-0005-0000-0000-0000D8020000}"/>
    <cellStyle name="Output 3 2 7 2 2" xfId="732" xr:uid="{00000000-0005-0000-0000-0000D9020000}"/>
    <cellStyle name="Output 3 2 7 3" xfId="733" xr:uid="{00000000-0005-0000-0000-0000DA020000}"/>
    <cellStyle name="Output 3 2 8" xfId="734" xr:uid="{00000000-0005-0000-0000-0000DB020000}"/>
    <cellStyle name="Output 3 2 8 2" xfId="735" xr:uid="{00000000-0005-0000-0000-0000DC020000}"/>
    <cellStyle name="Output 3 2 8 2 2" xfId="736" xr:uid="{00000000-0005-0000-0000-0000DD020000}"/>
    <cellStyle name="Output 3 2 8 3" xfId="737" xr:uid="{00000000-0005-0000-0000-0000DE020000}"/>
    <cellStyle name="Output 3 2 9" xfId="738" xr:uid="{00000000-0005-0000-0000-0000DF020000}"/>
    <cellStyle name="Output 3 2 9 2" xfId="739" xr:uid="{00000000-0005-0000-0000-0000E0020000}"/>
    <cellStyle name="Output 3 3" xfId="740" xr:uid="{00000000-0005-0000-0000-0000E1020000}"/>
    <cellStyle name="Output 3 3 2" xfId="741" xr:uid="{00000000-0005-0000-0000-0000E2020000}"/>
    <cellStyle name="Output 3 3 2 2" xfId="742" xr:uid="{00000000-0005-0000-0000-0000E3020000}"/>
    <cellStyle name="Output 3 3 3" xfId="743" xr:uid="{00000000-0005-0000-0000-0000E4020000}"/>
    <cellStyle name="Output 3 4" xfId="744" xr:uid="{00000000-0005-0000-0000-0000E5020000}"/>
    <cellStyle name="Output 3 4 2" xfId="745" xr:uid="{00000000-0005-0000-0000-0000E6020000}"/>
    <cellStyle name="Output 3 4 2 2" xfId="746" xr:uid="{00000000-0005-0000-0000-0000E7020000}"/>
    <cellStyle name="Output 3 4 3" xfId="747" xr:uid="{00000000-0005-0000-0000-0000E8020000}"/>
    <cellStyle name="Output 3 5" xfId="748" xr:uid="{00000000-0005-0000-0000-0000E9020000}"/>
    <cellStyle name="Output 3 5 2" xfId="749" xr:uid="{00000000-0005-0000-0000-0000EA020000}"/>
    <cellStyle name="Output 3 5 2 2" xfId="750" xr:uid="{00000000-0005-0000-0000-0000EB020000}"/>
    <cellStyle name="Output 3 5 3" xfId="751" xr:uid="{00000000-0005-0000-0000-0000EC020000}"/>
    <cellStyle name="Output 3 6" xfId="752" xr:uid="{00000000-0005-0000-0000-0000ED020000}"/>
    <cellStyle name="Output 3 6 2" xfId="753" xr:uid="{00000000-0005-0000-0000-0000EE020000}"/>
    <cellStyle name="Output 3 6 2 2" xfId="754" xr:uid="{00000000-0005-0000-0000-0000EF020000}"/>
    <cellStyle name="Output 3 6 3" xfId="755" xr:uid="{00000000-0005-0000-0000-0000F0020000}"/>
    <cellStyle name="Output 3 7" xfId="756" xr:uid="{00000000-0005-0000-0000-0000F1020000}"/>
    <cellStyle name="Output 3 7 2" xfId="757" xr:uid="{00000000-0005-0000-0000-0000F2020000}"/>
    <cellStyle name="Output 3 7 2 2" xfId="758" xr:uid="{00000000-0005-0000-0000-0000F3020000}"/>
    <cellStyle name="Output 3 7 3" xfId="759" xr:uid="{00000000-0005-0000-0000-0000F4020000}"/>
    <cellStyle name="Output 3 8" xfId="760" xr:uid="{00000000-0005-0000-0000-0000F5020000}"/>
    <cellStyle name="Output 3 8 2" xfId="761" xr:uid="{00000000-0005-0000-0000-0000F6020000}"/>
    <cellStyle name="Output 3 8 2 2" xfId="762" xr:uid="{00000000-0005-0000-0000-0000F7020000}"/>
    <cellStyle name="Output 3 8 3" xfId="763" xr:uid="{00000000-0005-0000-0000-0000F8020000}"/>
    <cellStyle name="Output 3 9" xfId="764" xr:uid="{00000000-0005-0000-0000-0000F9020000}"/>
    <cellStyle name="Output 3 9 2" xfId="765" xr:uid="{00000000-0005-0000-0000-0000FA020000}"/>
    <cellStyle name="Output 3 9 2 2" xfId="766" xr:uid="{00000000-0005-0000-0000-0000FB020000}"/>
    <cellStyle name="Output 3 9 3" xfId="767" xr:uid="{00000000-0005-0000-0000-0000FC020000}"/>
    <cellStyle name="Output 4" xfId="768" xr:uid="{00000000-0005-0000-0000-0000FD020000}"/>
    <cellStyle name="Output 4 10" xfId="769" xr:uid="{00000000-0005-0000-0000-0000FE020000}"/>
    <cellStyle name="Output 4 10 2" xfId="770" xr:uid="{00000000-0005-0000-0000-0000FF020000}"/>
    <cellStyle name="Output 4 11" xfId="771" xr:uid="{00000000-0005-0000-0000-000000030000}"/>
    <cellStyle name="Output 4 2" xfId="772" xr:uid="{00000000-0005-0000-0000-000001030000}"/>
    <cellStyle name="Output 4 2 10" xfId="773" xr:uid="{00000000-0005-0000-0000-000002030000}"/>
    <cellStyle name="Output 4 2 2" xfId="774" xr:uid="{00000000-0005-0000-0000-000003030000}"/>
    <cellStyle name="Output 4 2 2 2" xfId="775" xr:uid="{00000000-0005-0000-0000-000004030000}"/>
    <cellStyle name="Output 4 2 2 2 2" xfId="776" xr:uid="{00000000-0005-0000-0000-000005030000}"/>
    <cellStyle name="Output 4 2 2 3" xfId="777" xr:uid="{00000000-0005-0000-0000-000006030000}"/>
    <cellStyle name="Output 4 2 3" xfId="778" xr:uid="{00000000-0005-0000-0000-000007030000}"/>
    <cellStyle name="Output 4 2 3 2" xfId="779" xr:uid="{00000000-0005-0000-0000-000008030000}"/>
    <cellStyle name="Output 4 2 3 2 2" xfId="780" xr:uid="{00000000-0005-0000-0000-000009030000}"/>
    <cellStyle name="Output 4 2 3 3" xfId="781" xr:uid="{00000000-0005-0000-0000-00000A030000}"/>
    <cellStyle name="Output 4 2 4" xfId="782" xr:uid="{00000000-0005-0000-0000-00000B030000}"/>
    <cellStyle name="Output 4 2 4 2" xfId="783" xr:uid="{00000000-0005-0000-0000-00000C030000}"/>
    <cellStyle name="Output 4 2 4 2 2" xfId="784" xr:uid="{00000000-0005-0000-0000-00000D030000}"/>
    <cellStyle name="Output 4 2 4 3" xfId="785" xr:uid="{00000000-0005-0000-0000-00000E030000}"/>
    <cellStyle name="Output 4 2 5" xfId="786" xr:uid="{00000000-0005-0000-0000-00000F030000}"/>
    <cellStyle name="Output 4 2 5 2" xfId="787" xr:uid="{00000000-0005-0000-0000-000010030000}"/>
    <cellStyle name="Output 4 2 5 2 2" xfId="788" xr:uid="{00000000-0005-0000-0000-000011030000}"/>
    <cellStyle name="Output 4 2 5 3" xfId="789" xr:uid="{00000000-0005-0000-0000-000012030000}"/>
    <cellStyle name="Output 4 2 6" xfId="790" xr:uid="{00000000-0005-0000-0000-000013030000}"/>
    <cellStyle name="Output 4 2 6 2" xfId="791" xr:uid="{00000000-0005-0000-0000-000014030000}"/>
    <cellStyle name="Output 4 2 6 2 2" xfId="792" xr:uid="{00000000-0005-0000-0000-000015030000}"/>
    <cellStyle name="Output 4 2 6 3" xfId="793" xr:uid="{00000000-0005-0000-0000-000016030000}"/>
    <cellStyle name="Output 4 2 7" xfId="794" xr:uid="{00000000-0005-0000-0000-000017030000}"/>
    <cellStyle name="Output 4 2 7 2" xfId="795" xr:uid="{00000000-0005-0000-0000-000018030000}"/>
    <cellStyle name="Output 4 2 7 2 2" xfId="796" xr:uid="{00000000-0005-0000-0000-000019030000}"/>
    <cellStyle name="Output 4 2 7 3" xfId="797" xr:uid="{00000000-0005-0000-0000-00001A030000}"/>
    <cellStyle name="Output 4 2 8" xfId="798" xr:uid="{00000000-0005-0000-0000-00001B030000}"/>
    <cellStyle name="Output 4 2 8 2" xfId="799" xr:uid="{00000000-0005-0000-0000-00001C030000}"/>
    <cellStyle name="Output 4 2 8 2 2" xfId="800" xr:uid="{00000000-0005-0000-0000-00001D030000}"/>
    <cellStyle name="Output 4 2 8 3" xfId="801" xr:uid="{00000000-0005-0000-0000-00001E030000}"/>
    <cellStyle name="Output 4 2 9" xfId="802" xr:uid="{00000000-0005-0000-0000-00001F030000}"/>
    <cellStyle name="Output 4 2 9 2" xfId="803" xr:uid="{00000000-0005-0000-0000-000020030000}"/>
    <cellStyle name="Output 4 3" xfId="804" xr:uid="{00000000-0005-0000-0000-000021030000}"/>
    <cellStyle name="Output 4 3 2" xfId="805" xr:uid="{00000000-0005-0000-0000-000022030000}"/>
    <cellStyle name="Output 4 3 2 2" xfId="806" xr:uid="{00000000-0005-0000-0000-000023030000}"/>
    <cellStyle name="Output 4 3 3" xfId="807" xr:uid="{00000000-0005-0000-0000-000024030000}"/>
    <cellStyle name="Output 4 4" xfId="808" xr:uid="{00000000-0005-0000-0000-000025030000}"/>
    <cellStyle name="Output 4 4 2" xfId="809" xr:uid="{00000000-0005-0000-0000-000026030000}"/>
    <cellStyle name="Output 4 4 2 2" xfId="810" xr:uid="{00000000-0005-0000-0000-000027030000}"/>
    <cellStyle name="Output 4 4 3" xfId="811" xr:uid="{00000000-0005-0000-0000-000028030000}"/>
    <cellStyle name="Output 4 5" xfId="812" xr:uid="{00000000-0005-0000-0000-000029030000}"/>
    <cellStyle name="Output 4 5 2" xfId="813" xr:uid="{00000000-0005-0000-0000-00002A030000}"/>
    <cellStyle name="Output 4 5 2 2" xfId="814" xr:uid="{00000000-0005-0000-0000-00002B030000}"/>
    <cellStyle name="Output 4 5 3" xfId="815" xr:uid="{00000000-0005-0000-0000-00002C030000}"/>
    <cellStyle name="Output 4 6" xfId="816" xr:uid="{00000000-0005-0000-0000-00002D030000}"/>
    <cellStyle name="Output 4 6 2" xfId="817" xr:uid="{00000000-0005-0000-0000-00002E030000}"/>
    <cellStyle name="Output 4 6 2 2" xfId="818" xr:uid="{00000000-0005-0000-0000-00002F030000}"/>
    <cellStyle name="Output 4 6 3" xfId="819" xr:uid="{00000000-0005-0000-0000-000030030000}"/>
    <cellStyle name="Output 4 7" xfId="820" xr:uid="{00000000-0005-0000-0000-000031030000}"/>
    <cellStyle name="Output 4 7 2" xfId="821" xr:uid="{00000000-0005-0000-0000-000032030000}"/>
    <cellStyle name="Output 4 7 2 2" xfId="822" xr:uid="{00000000-0005-0000-0000-000033030000}"/>
    <cellStyle name="Output 4 7 3" xfId="823" xr:uid="{00000000-0005-0000-0000-000034030000}"/>
    <cellStyle name="Output 4 8" xfId="824" xr:uid="{00000000-0005-0000-0000-000035030000}"/>
    <cellStyle name="Output 4 8 2" xfId="825" xr:uid="{00000000-0005-0000-0000-000036030000}"/>
    <cellStyle name="Output 4 8 2 2" xfId="826" xr:uid="{00000000-0005-0000-0000-000037030000}"/>
    <cellStyle name="Output 4 8 3" xfId="827" xr:uid="{00000000-0005-0000-0000-000038030000}"/>
    <cellStyle name="Output 4 9" xfId="828" xr:uid="{00000000-0005-0000-0000-000039030000}"/>
    <cellStyle name="Output 4 9 2" xfId="829" xr:uid="{00000000-0005-0000-0000-00003A030000}"/>
    <cellStyle name="Output 4 9 2 2" xfId="830" xr:uid="{00000000-0005-0000-0000-00003B030000}"/>
    <cellStyle name="Output 4 9 3" xfId="831" xr:uid="{00000000-0005-0000-0000-00003C030000}"/>
    <cellStyle name="Percent 2" xfId="24" xr:uid="{00000000-0005-0000-0000-00003D030000}"/>
    <cellStyle name="Percent 2 2" xfId="832" xr:uid="{00000000-0005-0000-0000-00003E030000}"/>
    <cellStyle name="Percent 2 3" xfId="833" xr:uid="{00000000-0005-0000-0000-00003F030000}"/>
    <cellStyle name="Percent 3" xfId="25" xr:uid="{00000000-0005-0000-0000-000040030000}"/>
    <cellStyle name="Percent 3 2" xfId="834" xr:uid="{00000000-0005-0000-0000-000041030000}"/>
    <cellStyle name="Percent 4" xfId="26" xr:uid="{00000000-0005-0000-0000-000042030000}"/>
    <cellStyle name="Percent 5" xfId="27" xr:uid="{00000000-0005-0000-0000-000043030000}"/>
    <cellStyle name="SectionHeaderNormal" xfId="835" xr:uid="{00000000-0005-0000-0000-000044030000}"/>
    <cellStyle name="SubScript" xfId="836" xr:uid="{00000000-0005-0000-0000-000045030000}"/>
    <cellStyle name="SuperScript" xfId="837" xr:uid="{00000000-0005-0000-0000-000046030000}"/>
    <cellStyle name="TextBold" xfId="838" xr:uid="{00000000-0005-0000-0000-000047030000}"/>
    <cellStyle name="TextItalic" xfId="839" xr:uid="{00000000-0005-0000-0000-000048030000}"/>
    <cellStyle name="TextNormal" xfId="840" xr:uid="{00000000-0005-0000-0000-000049030000}"/>
    <cellStyle name="Title 2" xfId="841" xr:uid="{00000000-0005-0000-0000-00004A030000}"/>
    <cellStyle name="Title 2 2" xfId="842" xr:uid="{00000000-0005-0000-0000-00004B030000}"/>
    <cellStyle name="Title 3" xfId="843" xr:uid="{00000000-0005-0000-0000-00004C030000}"/>
    <cellStyle name="Title 4" xfId="844" xr:uid="{00000000-0005-0000-0000-00004D030000}"/>
    <cellStyle name="TitleNormal" xfId="845" xr:uid="{00000000-0005-0000-0000-00004E030000}"/>
    <cellStyle name="Total 2" xfId="846" xr:uid="{00000000-0005-0000-0000-00004F030000}"/>
    <cellStyle name="Total 2 2" xfId="847" xr:uid="{00000000-0005-0000-0000-000050030000}"/>
    <cellStyle name="Total 3" xfId="848" xr:uid="{00000000-0005-0000-0000-000051030000}"/>
    <cellStyle name="Total 3 10" xfId="849" xr:uid="{00000000-0005-0000-0000-000052030000}"/>
    <cellStyle name="Total 3 10 2" xfId="850" xr:uid="{00000000-0005-0000-0000-000053030000}"/>
    <cellStyle name="Total 3 11" xfId="851" xr:uid="{00000000-0005-0000-0000-000054030000}"/>
    <cellStyle name="Total 3 2" xfId="852" xr:uid="{00000000-0005-0000-0000-000055030000}"/>
    <cellStyle name="Total 3 2 10" xfId="853" xr:uid="{00000000-0005-0000-0000-000056030000}"/>
    <cellStyle name="Total 3 2 2" xfId="854" xr:uid="{00000000-0005-0000-0000-000057030000}"/>
    <cellStyle name="Total 3 2 2 2" xfId="855" xr:uid="{00000000-0005-0000-0000-000058030000}"/>
    <cellStyle name="Total 3 2 2 2 2" xfId="856" xr:uid="{00000000-0005-0000-0000-000059030000}"/>
    <cellStyle name="Total 3 2 2 3" xfId="857" xr:uid="{00000000-0005-0000-0000-00005A030000}"/>
    <cellStyle name="Total 3 2 3" xfId="858" xr:uid="{00000000-0005-0000-0000-00005B030000}"/>
    <cellStyle name="Total 3 2 3 2" xfId="859" xr:uid="{00000000-0005-0000-0000-00005C030000}"/>
    <cellStyle name="Total 3 2 3 2 2" xfId="860" xr:uid="{00000000-0005-0000-0000-00005D030000}"/>
    <cellStyle name="Total 3 2 3 3" xfId="861" xr:uid="{00000000-0005-0000-0000-00005E030000}"/>
    <cellStyle name="Total 3 2 4" xfId="862" xr:uid="{00000000-0005-0000-0000-00005F030000}"/>
    <cellStyle name="Total 3 2 4 2" xfId="863" xr:uid="{00000000-0005-0000-0000-000060030000}"/>
    <cellStyle name="Total 3 2 4 2 2" xfId="864" xr:uid="{00000000-0005-0000-0000-000061030000}"/>
    <cellStyle name="Total 3 2 4 3" xfId="865" xr:uid="{00000000-0005-0000-0000-000062030000}"/>
    <cellStyle name="Total 3 2 5" xfId="866" xr:uid="{00000000-0005-0000-0000-000063030000}"/>
    <cellStyle name="Total 3 2 5 2" xfId="867" xr:uid="{00000000-0005-0000-0000-000064030000}"/>
    <cellStyle name="Total 3 2 5 2 2" xfId="868" xr:uid="{00000000-0005-0000-0000-000065030000}"/>
    <cellStyle name="Total 3 2 5 3" xfId="869" xr:uid="{00000000-0005-0000-0000-000066030000}"/>
    <cellStyle name="Total 3 2 6" xfId="870" xr:uid="{00000000-0005-0000-0000-000067030000}"/>
    <cellStyle name="Total 3 2 6 2" xfId="871" xr:uid="{00000000-0005-0000-0000-000068030000}"/>
    <cellStyle name="Total 3 2 6 2 2" xfId="872" xr:uid="{00000000-0005-0000-0000-000069030000}"/>
    <cellStyle name="Total 3 2 6 3" xfId="873" xr:uid="{00000000-0005-0000-0000-00006A030000}"/>
    <cellStyle name="Total 3 2 7" xfId="874" xr:uid="{00000000-0005-0000-0000-00006B030000}"/>
    <cellStyle name="Total 3 2 7 2" xfId="875" xr:uid="{00000000-0005-0000-0000-00006C030000}"/>
    <cellStyle name="Total 3 2 7 2 2" xfId="876" xr:uid="{00000000-0005-0000-0000-00006D030000}"/>
    <cellStyle name="Total 3 2 7 3" xfId="877" xr:uid="{00000000-0005-0000-0000-00006E030000}"/>
    <cellStyle name="Total 3 2 8" xfId="878" xr:uid="{00000000-0005-0000-0000-00006F030000}"/>
    <cellStyle name="Total 3 2 8 2" xfId="879" xr:uid="{00000000-0005-0000-0000-000070030000}"/>
    <cellStyle name="Total 3 2 8 2 2" xfId="880" xr:uid="{00000000-0005-0000-0000-000071030000}"/>
    <cellStyle name="Total 3 2 8 3" xfId="881" xr:uid="{00000000-0005-0000-0000-000072030000}"/>
    <cellStyle name="Total 3 2 9" xfId="882" xr:uid="{00000000-0005-0000-0000-000073030000}"/>
    <cellStyle name="Total 3 2 9 2" xfId="883" xr:uid="{00000000-0005-0000-0000-000074030000}"/>
    <cellStyle name="Total 3 3" xfId="884" xr:uid="{00000000-0005-0000-0000-000075030000}"/>
    <cellStyle name="Total 3 3 2" xfId="885" xr:uid="{00000000-0005-0000-0000-000076030000}"/>
    <cellStyle name="Total 3 3 2 2" xfId="886" xr:uid="{00000000-0005-0000-0000-000077030000}"/>
    <cellStyle name="Total 3 3 3" xfId="887" xr:uid="{00000000-0005-0000-0000-000078030000}"/>
    <cellStyle name="Total 3 4" xfId="888" xr:uid="{00000000-0005-0000-0000-000079030000}"/>
    <cellStyle name="Total 3 4 2" xfId="889" xr:uid="{00000000-0005-0000-0000-00007A030000}"/>
    <cellStyle name="Total 3 4 2 2" xfId="890" xr:uid="{00000000-0005-0000-0000-00007B030000}"/>
    <cellStyle name="Total 3 4 3" xfId="891" xr:uid="{00000000-0005-0000-0000-00007C030000}"/>
    <cellStyle name="Total 3 5" xfId="892" xr:uid="{00000000-0005-0000-0000-00007D030000}"/>
    <cellStyle name="Total 3 5 2" xfId="893" xr:uid="{00000000-0005-0000-0000-00007E030000}"/>
    <cellStyle name="Total 3 5 2 2" xfId="894" xr:uid="{00000000-0005-0000-0000-00007F030000}"/>
    <cellStyle name="Total 3 5 3" xfId="895" xr:uid="{00000000-0005-0000-0000-000080030000}"/>
    <cellStyle name="Total 3 6" xfId="896" xr:uid="{00000000-0005-0000-0000-000081030000}"/>
    <cellStyle name="Total 3 6 2" xfId="897" xr:uid="{00000000-0005-0000-0000-000082030000}"/>
    <cellStyle name="Total 3 6 2 2" xfId="898" xr:uid="{00000000-0005-0000-0000-000083030000}"/>
    <cellStyle name="Total 3 6 3" xfId="899" xr:uid="{00000000-0005-0000-0000-000084030000}"/>
    <cellStyle name="Total 3 7" xfId="900" xr:uid="{00000000-0005-0000-0000-000085030000}"/>
    <cellStyle name="Total 3 7 2" xfId="901" xr:uid="{00000000-0005-0000-0000-000086030000}"/>
    <cellStyle name="Total 3 7 2 2" xfId="902" xr:uid="{00000000-0005-0000-0000-000087030000}"/>
    <cellStyle name="Total 3 7 3" xfId="903" xr:uid="{00000000-0005-0000-0000-000088030000}"/>
    <cellStyle name="Total 3 8" xfId="904" xr:uid="{00000000-0005-0000-0000-000089030000}"/>
    <cellStyle name="Total 3 8 2" xfId="905" xr:uid="{00000000-0005-0000-0000-00008A030000}"/>
    <cellStyle name="Total 3 8 2 2" xfId="906" xr:uid="{00000000-0005-0000-0000-00008B030000}"/>
    <cellStyle name="Total 3 8 3" xfId="907" xr:uid="{00000000-0005-0000-0000-00008C030000}"/>
    <cellStyle name="Total 3 9" xfId="908" xr:uid="{00000000-0005-0000-0000-00008D030000}"/>
    <cellStyle name="Total 3 9 2" xfId="909" xr:uid="{00000000-0005-0000-0000-00008E030000}"/>
    <cellStyle name="Total 3 9 2 2" xfId="910" xr:uid="{00000000-0005-0000-0000-00008F030000}"/>
    <cellStyle name="Total 3 9 3" xfId="911" xr:uid="{00000000-0005-0000-0000-000090030000}"/>
    <cellStyle name="Total 4" xfId="912" xr:uid="{00000000-0005-0000-0000-000091030000}"/>
    <cellStyle name="Total 4 10" xfId="913" xr:uid="{00000000-0005-0000-0000-000092030000}"/>
    <cellStyle name="Total 4 10 2" xfId="914" xr:uid="{00000000-0005-0000-0000-000093030000}"/>
    <cellStyle name="Total 4 11" xfId="915" xr:uid="{00000000-0005-0000-0000-000094030000}"/>
    <cellStyle name="Total 4 2" xfId="916" xr:uid="{00000000-0005-0000-0000-000095030000}"/>
    <cellStyle name="Total 4 2 10" xfId="917" xr:uid="{00000000-0005-0000-0000-000096030000}"/>
    <cellStyle name="Total 4 2 2" xfId="918" xr:uid="{00000000-0005-0000-0000-000097030000}"/>
    <cellStyle name="Total 4 2 2 2" xfId="919" xr:uid="{00000000-0005-0000-0000-000098030000}"/>
    <cellStyle name="Total 4 2 2 2 2" xfId="920" xr:uid="{00000000-0005-0000-0000-000099030000}"/>
    <cellStyle name="Total 4 2 2 3" xfId="921" xr:uid="{00000000-0005-0000-0000-00009A030000}"/>
    <cellStyle name="Total 4 2 3" xfId="922" xr:uid="{00000000-0005-0000-0000-00009B030000}"/>
    <cellStyle name="Total 4 2 3 2" xfId="923" xr:uid="{00000000-0005-0000-0000-00009C030000}"/>
    <cellStyle name="Total 4 2 3 2 2" xfId="924" xr:uid="{00000000-0005-0000-0000-00009D030000}"/>
    <cellStyle name="Total 4 2 3 3" xfId="925" xr:uid="{00000000-0005-0000-0000-00009E030000}"/>
    <cellStyle name="Total 4 2 4" xfId="926" xr:uid="{00000000-0005-0000-0000-00009F030000}"/>
    <cellStyle name="Total 4 2 4 2" xfId="927" xr:uid="{00000000-0005-0000-0000-0000A0030000}"/>
    <cellStyle name="Total 4 2 4 2 2" xfId="928" xr:uid="{00000000-0005-0000-0000-0000A1030000}"/>
    <cellStyle name="Total 4 2 4 3" xfId="929" xr:uid="{00000000-0005-0000-0000-0000A2030000}"/>
    <cellStyle name="Total 4 2 5" xfId="930" xr:uid="{00000000-0005-0000-0000-0000A3030000}"/>
    <cellStyle name="Total 4 2 5 2" xfId="931" xr:uid="{00000000-0005-0000-0000-0000A4030000}"/>
    <cellStyle name="Total 4 2 5 2 2" xfId="932" xr:uid="{00000000-0005-0000-0000-0000A5030000}"/>
    <cellStyle name="Total 4 2 5 3" xfId="933" xr:uid="{00000000-0005-0000-0000-0000A6030000}"/>
    <cellStyle name="Total 4 2 6" xfId="934" xr:uid="{00000000-0005-0000-0000-0000A7030000}"/>
    <cellStyle name="Total 4 2 6 2" xfId="935" xr:uid="{00000000-0005-0000-0000-0000A8030000}"/>
    <cellStyle name="Total 4 2 6 2 2" xfId="936" xr:uid="{00000000-0005-0000-0000-0000A9030000}"/>
    <cellStyle name="Total 4 2 6 3" xfId="937" xr:uid="{00000000-0005-0000-0000-0000AA030000}"/>
    <cellStyle name="Total 4 2 7" xfId="938" xr:uid="{00000000-0005-0000-0000-0000AB030000}"/>
    <cellStyle name="Total 4 2 7 2" xfId="939" xr:uid="{00000000-0005-0000-0000-0000AC030000}"/>
    <cellStyle name="Total 4 2 7 2 2" xfId="940" xr:uid="{00000000-0005-0000-0000-0000AD030000}"/>
    <cellStyle name="Total 4 2 7 3" xfId="941" xr:uid="{00000000-0005-0000-0000-0000AE030000}"/>
    <cellStyle name="Total 4 2 8" xfId="942" xr:uid="{00000000-0005-0000-0000-0000AF030000}"/>
    <cellStyle name="Total 4 2 8 2" xfId="943" xr:uid="{00000000-0005-0000-0000-0000B0030000}"/>
    <cellStyle name="Total 4 2 8 2 2" xfId="944" xr:uid="{00000000-0005-0000-0000-0000B1030000}"/>
    <cellStyle name="Total 4 2 8 3" xfId="945" xr:uid="{00000000-0005-0000-0000-0000B2030000}"/>
    <cellStyle name="Total 4 2 9" xfId="946" xr:uid="{00000000-0005-0000-0000-0000B3030000}"/>
    <cellStyle name="Total 4 2 9 2" xfId="947" xr:uid="{00000000-0005-0000-0000-0000B4030000}"/>
    <cellStyle name="Total 4 3" xfId="948" xr:uid="{00000000-0005-0000-0000-0000B5030000}"/>
    <cellStyle name="Total 4 3 2" xfId="949" xr:uid="{00000000-0005-0000-0000-0000B6030000}"/>
    <cellStyle name="Total 4 3 2 2" xfId="950" xr:uid="{00000000-0005-0000-0000-0000B7030000}"/>
    <cellStyle name="Total 4 3 3" xfId="951" xr:uid="{00000000-0005-0000-0000-0000B8030000}"/>
    <cellStyle name="Total 4 4" xfId="952" xr:uid="{00000000-0005-0000-0000-0000B9030000}"/>
    <cellStyle name="Total 4 4 2" xfId="953" xr:uid="{00000000-0005-0000-0000-0000BA030000}"/>
    <cellStyle name="Total 4 4 2 2" xfId="954" xr:uid="{00000000-0005-0000-0000-0000BB030000}"/>
    <cellStyle name="Total 4 4 3" xfId="955" xr:uid="{00000000-0005-0000-0000-0000BC030000}"/>
    <cellStyle name="Total 4 5" xfId="956" xr:uid="{00000000-0005-0000-0000-0000BD030000}"/>
    <cellStyle name="Total 4 5 2" xfId="957" xr:uid="{00000000-0005-0000-0000-0000BE030000}"/>
    <cellStyle name="Total 4 5 2 2" xfId="958" xr:uid="{00000000-0005-0000-0000-0000BF030000}"/>
    <cellStyle name="Total 4 5 3" xfId="959" xr:uid="{00000000-0005-0000-0000-0000C0030000}"/>
    <cellStyle name="Total 4 6" xfId="960" xr:uid="{00000000-0005-0000-0000-0000C1030000}"/>
    <cellStyle name="Total 4 6 2" xfId="961" xr:uid="{00000000-0005-0000-0000-0000C2030000}"/>
    <cellStyle name="Total 4 6 2 2" xfId="962" xr:uid="{00000000-0005-0000-0000-0000C3030000}"/>
    <cellStyle name="Total 4 6 3" xfId="963" xr:uid="{00000000-0005-0000-0000-0000C4030000}"/>
    <cellStyle name="Total 4 7" xfId="964" xr:uid="{00000000-0005-0000-0000-0000C5030000}"/>
    <cellStyle name="Total 4 7 2" xfId="965" xr:uid="{00000000-0005-0000-0000-0000C6030000}"/>
    <cellStyle name="Total 4 7 2 2" xfId="966" xr:uid="{00000000-0005-0000-0000-0000C7030000}"/>
    <cellStyle name="Total 4 7 3" xfId="967" xr:uid="{00000000-0005-0000-0000-0000C8030000}"/>
    <cellStyle name="Total 4 8" xfId="968" xr:uid="{00000000-0005-0000-0000-0000C9030000}"/>
    <cellStyle name="Total 4 8 2" xfId="969" xr:uid="{00000000-0005-0000-0000-0000CA030000}"/>
    <cellStyle name="Total 4 8 2 2" xfId="970" xr:uid="{00000000-0005-0000-0000-0000CB030000}"/>
    <cellStyle name="Total 4 8 3" xfId="971" xr:uid="{00000000-0005-0000-0000-0000CC030000}"/>
    <cellStyle name="Total 4 9" xfId="972" xr:uid="{00000000-0005-0000-0000-0000CD030000}"/>
    <cellStyle name="Total 4 9 2" xfId="973" xr:uid="{00000000-0005-0000-0000-0000CE030000}"/>
    <cellStyle name="Total 4 9 2 2" xfId="974" xr:uid="{00000000-0005-0000-0000-0000CF030000}"/>
    <cellStyle name="Total 4 9 3" xfId="975" xr:uid="{00000000-0005-0000-0000-0000D0030000}"/>
    <cellStyle name="Warning Text 2" xfId="976" xr:uid="{00000000-0005-0000-0000-0000D1030000}"/>
    <cellStyle name="Warning Text 2 2" xfId="977" xr:uid="{00000000-0005-0000-0000-0000D2030000}"/>
    <cellStyle name="Warning Text 3" xfId="978" xr:uid="{00000000-0005-0000-0000-0000D3030000}"/>
    <cellStyle name="Warning Text 4" xfId="979" xr:uid="{00000000-0005-0000-0000-0000D4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1]SETUP!$O$66" fmlaRange="[1]SETUP!$L$67:$L$69" noThreeD="1" sel="0" val="0"/>
</file>

<file path=xl/ctrlProps/ctrlProp2.xml><?xml version="1.0" encoding="utf-8"?>
<formControlPr xmlns="http://schemas.microsoft.com/office/spreadsheetml/2009/9/main" objectType="Drop" dropLines="10" dropStyle="combo" dx="16" fmlaLink="[1]SETUP!$O$74" fmlaRange="[1]SETUP!$L$75:$L$84" noThreeD="1" sel="0" val="0"/>
</file>

<file path=xl/ctrlProps/ctrlProp3.xml><?xml version="1.0" encoding="utf-8"?>
<formControlPr xmlns="http://schemas.microsoft.com/office/spreadsheetml/2009/9/main" objectType="Drop" dropStyle="combo" dx="16" fmlaLink="[1]SETUP!$O$89" fmlaRange="[1]SETUP!$L$90:$L$97" noThreeD="1" sel="0" val="0"/>
</file>

<file path=xl/ctrlProps/ctrlProp4.xml><?xml version="1.0" encoding="utf-8"?>
<formControlPr xmlns="http://schemas.microsoft.com/office/spreadsheetml/2009/9/main" objectType="Drop" dropStyle="combo" dx="16" fmlaLink="[1]SETUP!$O$99" fmlaRange="[1]SETUP!$L$100:$L$101" noThreeD="1" sel="0" val="0"/>
</file>

<file path=xl/ctrlProps/ctrlProp5.xml><?xml version="1.0" encoding="utf-8"?>
<formControlPr xmlns="http://schemas.microsoft.com/office/spreadsheetml/2009/9/main" objectType="Drop" dropStyle="combo" dx="16" fmlaLink="[1]SETUP!$O$66" fmlaRange="[1]SETUP!$L$67:$L$69" noThreeD="1" sel="0" val="0"/>
</file>

<file path=xl/ctrlProps/ctrlProp6.xml><?xml version="1.0" encoding="utf-8"?>
<formControlPr xmlns="http://schemas.microsoft.com/office/spreadsheetml/2009/9/main" objectType="Drop" dropLines="10" dropStyle="combo" dx="16" fmlaLink="[1]SETUP!$O$74" fmlaRange="[1]SETUP!$L$75:$L$84" noThreeD="1" sel="0" val="0"/>
</file>

<file path=xl/ctrlProps/ctrlProp7.xml><?xml version="1.0" encoding="utf-8"?>
<formControlPr xmlns="http://schemas.microsoft.com/office/spreadsheetml/2009/9/main" objectType="Drop" dropStyle="combo" dx="16" fmlaLink="[1]SETUP!$O$89" fmlaRange="[1]SETUP!$L$90:$L$97" noThreeD="1" sel="0" val="0"/>
</file>

<file path=xl/ctrlProps/ctrlProp8.xml><?xml version="1.0" encoding="utf-8"?>
<formControlPr xmlns="http://schemas.microsoft.com/office/spreadsheetml/2009/9/main" objectType="Drop" dropStyle="combo" dx="16" fmlaLink="[1]SETUP!$O$99" fmlaRange="[1]SETUP!$L$100:$L$101" noThreeD="1" sel="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2133600</xdr:colOff>
          <xdr:row>1</xdr:row>
          <xdr:rowOff>38100</xdr:rowOff>
        </xdr:from>
        <xdr:to>
          <xdr:col>5</xdr:col>
          <xdr:colOff>495300</xdr:colOff>
          <xdr:row>1</xdr:row>
          <xdr:rowOff>228600</xdr:rowOff>
        </xdr:to>
        <xdr:sp macro="" textlink="">
          <xdr:nvSpPr>
            <xdr:cNvPr id="8193" name="CmbStatementType"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2133600</xdr:colOff>
          <xdr:row>2</xdr:row>
          <xdr:rowOff>0</xdr:rowOff>
        </xdr:from>
        <xdr:to>
          <xdr:col>5</xdr:col>
          <xdr:colOff>647700</xdr:colOff>
          <xdr:row>2</xdr:row>
          <xdr:rowOff>165100</xdr:rowOff>
        </xdr:to>
        <xdr:sp macro="" textlink="">
          <xdr:nvSpPr>
            <xdr:cNvPr id="8194" name="cmbChartType"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2133600</xdr:colOff>
          <xdr:row>3</xdr:row>
          <xdr:rowOff>76200</xdr:rowOff>
        </xdr:from>
        <xdr:to>
          <xdr:col>7</xdr:col>
          <xdr:colOff>190500</xdr:colOff>
          <xdr:row>4</xdr:row>
          <xdr:rowOff>50800</xdr:rowOff>
        </xdr:to>
        <xdr:sp macro="" textlink="">
          <xdr:nvSpPr>
            <xdr:cNvPr id="8195" name="cmbPeriod"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2133600</xdr:colOff>
          <xdr:row>4</xdr:row>
          <xdr:rowOff>152400</xdr:rowOff>
        </xdr:from>
        <xdr:to>
          <xdr:col>5</xdr:col>
          <xdr:colOff>584200</xdr:colOff>
          <xdr:row>5</xdr:row>
          <xdr:rowOff>152400</xdr:rowOff>
        </xdr:to>
        <xdr:sp macro="" textlink="">
          <xdr:nvSpPr>
            <xdr:cNvPr id="8196" name="cmbDetailLevel"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2133600</xdr:colOff>
          <xdr:row>1</xdr:row>
          <xdr:rowOff>38100</xdr:rowOff>
        </xdr:from>
        <xdr:to>
          <xdr:col>5</xdr:col>
          <xdr:colOff>495300</xdr:colOff>
          <xdr:row>1</xdr:row>
          <xdr:rowOff>228600</xdr:rowOff>
        </xdr:to>
        <xdr:sp macro="" textlink="">
          <xdr:nvSpPr>
            <xdr:cNvPr id="9217" name="CmbStatementType"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2133600</xdr:colOff>
          <xdr:row>2</xdr:row>
          <xdr:rowOff>0</xdr:rowOff>
        </xdr:from>
        <xdr:to>
          <xdr:col>5</xdr:col>
          <xdr:colOff>647700</xdr:colOff>
          <xdr:row>2</xdr:row>
          <xdr:rowOff>165100</xdr:rowOff>
        </xdr:to>
        <xdr:sp macro="" textlink="">
          <xdr:nvSpPr>
            <xdr:cNvPr id="9218" name="cmbChartType"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2133600</xdr:colOff>
          <xdr:row>3</xdr:row>
          <xdr:rowOff>76200</xdr:rowOff>
        </xdr:from>
        <xdr:to>
          <xdr:col>7</xdr:col>
          <xdr:colOff>190500</xdr:colOff>
          <xdr:row>4</xdr:row>
          <xdr:rowOff>76200</xdr:rowOff>
        </xdr:to>
        <xdr:sp macro="" textlink="">
          <xdr:nvSpPr>
            <xdr:cNvPr id="9219" name="cmbPeriod"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2133600</xdr:colOff>
          <xdr:row>4</xdr:row>
          <xdr:rowOff>152400</xdr:rowOff>
        </xdr:from>
        <xdr:to>
          <xdr:col>5</xdr:col>
          <xdr:colOff>584200</xdr:colOff>
          <xdr:row>5</xdr:row>
          <xdr:rowOff>152400</xdr:rowOff>
        </xdr:to>
        <xdr:sp macro="" textlink="">
          <xdr:nvSpPr>
            <xdr:cNvPr id="9220" name="cmbDetailLevel"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y%20Drive/Cedar%20Tree%20Academy-EdOps%20Only/Budget/FY21/Cedar%20Tree%20FY21%20Budget%20v.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undoverde.basecamphq.com/Documents%20and%20Settings/Bob/Local%20Settings/Temporary%20Internet%20Files/Content.IE5/B96OLA4D/Mundo%20Verde%201.8%20-%20sendou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wjones.DCPUBLICCHARTER/AppData/Local/Microsoft/Windows/Temporary%20Internet%20Files/Content.IE5/D30380PT/Achievement%20Prep%20-%20FY15%20Financial%20Model%20-%201501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HP/AppData/Local/Temp/Leberkaese/sample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Report"/>
      <sheetName val="IS2"/>
      <sheetName val="FAR"/>
      <sheetName val="ERROR"/>
      <sheetName val="DP"/>
      <sheetName val="COMP"/>
      <sheetName val="POP"/>
      <sheetName val="PPF Inputs"/>
      <sheetName val="Rev-Loc"/>
      <sheetName val="NCLB,IDEA"/>
      <sheetName val="Rev-Fed"/>
      <sheetName val="Rev-Oth"/>
      <sheetName val="STAFF"/>
      <sheetName val="Exp-Per"/>
      <sheetName val="VENDORS"/>
      <sheetName val="Exp-Occ"/>
      <sheetName val="Exp-Stu"/>
      <sheetName val="Exp-Ofc"/>
      <sheetName val="Exp-BS"/>
      <sheetName val="DEP"/>
      <sheetName val="Loan1"/>
      <sheetName val="Loan2"/>
      <sheetName val="Rent1"/>
      <sheetName val="CapLease1"/>
      <sheetName val="IS1"/>
      <sheetName val="BS1"/>
      <sheetName val="CY1"/>
      <sheetName val="ReportPVT"/>
      <sheetName val="Data"/>
      <sheetName val="DATABS"/>
      <sheetName val="Templates"/>
      <sheetName val="Calendarization"/>
      <sheetName val="SETUP"/>
      <sheetName val="Charts"/>
      <sheetName val="Accounts"/>
      <sheetName val="CompsChart"/>
      <sheetName val="Blacklist"/>
      <sheetName val="Icons"/>
      <sheetName val="Log"/>
      <sheetName val="Cedar Tree FY21 Budget v.15"/>
    </sheetNames>
    <definedNames>
      <definedName name="ShowReport"/>
    </definedNames>
    <sheetDataSet>
      <sheetData sheetId="0" refreshError="1"/>
      <sheetData sheetId="1" refreshError="1"/>
      <sheetData sheetId="2" refreshError="1"/>
      <sheetData sheetId="3" refreshError="1"/>
      <sheetData sheetId="4" refreshError="1"/>
      <sheetData sheetId="5" refreshError="1"/>
      <sheetData sheetId="6" refreshError="1"/>
      <sheetData sheetId="7">
        <row r="86">
          <cell r="H86">
            <v>10.16</v>
          </cell>
          <cell r="I86">
            <v>20.37</v>
          </cell>
          <cell r="J86">
            <v>23.08</v>
          </cell>
          <cell r="K86">
            <v>28.13</v>
          </cell>
          <cell r="L86">
            <v>24.25</v>
          </cell>
          <cell r="M86">
            <v>38.799999999999997</v>
          </cell>
          <cell r="N86">
            <v>41.264401772525844</v>
          </cell>
          <cell r="O86">
            <v>42.92644017725258</v>
          </cell>
          <cell r="P86">
            <v>45.104283604135887</v>
          </cell>
          <cell r="Q86">
            <v>47.33943870014771</v>
          </cell>
          <cell r="R86">
            <v>49.402658788773998</v>
          </cell>
          <cell r="S86">
            <v>51.465878877400293</v>
          </cell>
          <cell r="T86">
            <v>51.408567208271783</v>
          </cell>
          <cell r="U86">
            <v>51.351255539143274</v>
          </cell>
          <cell r="V86">
            <v>51.351255539143274</v>
          </cell>
          <cell r="W86">
            <v>51.351255539143274</v>
          </cell>
          <cell r="X86">
            <v>51.351255539143274</v>
          </cell>
          <cell r="Y86">
            <v>51.351255539143274</v>
          </cell>
          <cell r="Z86">
            <v>51.351255539143274</v>
          </cell>
          <cell r="AA86">
            <v>51.351255539143274</v>
          </cell>
          <cell r="AB86">
            <v>51.351255539143274</v>
          </cell>
          <cell r="AC86">
            <v>51.351255539143274</v>
          </cell>
          <cell r="AD86">
            <v>51.351255539143274</v>
          </cell>
          <cell r="AE86">
            <v>51.351255539143274</v>
          </cell>
          <cell r="AF86">
            <v>51.351255539143274</v>
          </cell>
          <cell r="AG86">
            <v>51.351255539143274</v>
          </cell>
          <cell r="AH86">
            <v>51.351255539143274</v>
          </cell>
          <cell r="AI86">
            <v>51.351255539143274</v>
          </cell>
          <cell r="AJ86">
            <v>51.351255539143274</v>
          </cell>
          <cell r="AK86">
            <v>51.351255539143274</v>
          </cell>
          <cell r="AL86">
            <v>51.351255539143274</v>
          </cell>
          <cell r="AM86">
            <v>51.351255539143274</v>
          </cell>
          <cell r="AN86">
            <v>51.351255539143274</v>
          </cell>
          <cell r="AO86">
            <v>51.351255539143274</v>
          </cell>
          <cell r="AP86">
            <v>51.351255539143274</v>
          </cell>
          <cell r="AQ86">
            <v>51.351255539143274</v>
          </cell>
          <cell r="AR86">
            <v>51.351255539143274</v>
          </cell>
          <cell r="AS86">
            <v>51.351255539143274</v>
          </cell>
          <cell r="AT86">
            <v>51.351255539143274</v>
          </cell>
          <cell r="AU86">
            <v>51.351255539143274</v>
          </cell>
          <cell r="AV86">
            <v>51.351255539143274</v>
          </cell>
          <cell r="AW86">
            <v>51.351255539143274</v>
          </cell>
          <cell r="AX86">
            <v>51.351255539143274</v>
          </cell>
          <cell r="AY86">
            <v>51.351255539143274</v>
          </cell>
          <cell r="AZ86">
            <v>51.351255539143274</v>
          </cell>
        </row>
        <row r="104">
          <cell r="H104">
            <v>0</v>
          </cell>
          <cell r="I104">
            <v>0</v>
          </cell>
          <cell r="J104">
            <v>0</v>
          </cell>
          <cell r="K104">
            <v>3</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row>
        <row r="117">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row>
        <row r="124">
          <cell r="H124">
            <v>385</v>
          </cell>
          <cell r="I124">
            <v>381</v>
          </cell>
          <cell r="J124">
            <v>359</v>
          </cell>
          <cell r="K124">
            <v>362</v>
          </cell>
          <cell r="L124">
            <v>425</v>
          </cell>
          <cell r="M124">
            <v>677</v>
          </cell>
          <cell r="N124">
            <v>720</v>
          </cell>
          <cell r="O124">
            <v>749</v>
          </cell>
          <cell r="P124">
            <v>787</v>
          </cell>
          <cell r="Q124">
            <v>826</v>
          </cell>
          <cell r="R124">
            <v>862</v>
          </cell>
          <cell r="S124">
            <v>898</v>
          </cell>
          <cell r="T124">
            <v>897</v>
          </cell>
          <cell r="U124">
            <v>896</v>
          </cell>
          <cell r="V124">
            <v>896</v>
          </cell>
          <cell r="W124">
            <v>896</v>
          </cell>
          <cell r="X124">
            <v>896</v>
          </cell>
          <cell r="Y124">
            <v>896</v>
          </cell>
          <cell r="Z124">
            <v>896</v>
          </cell>
          <cell r="AA124">
            <v>896</v>
          </cell>
          <cell r="AB124">
            <v>896</v>
          </cell>
          <cell r="AC124">
            <v>896</v>
          </cell>
          <cell r="AD124">
            <v>896</v>
          </cell>
          <cell r="AE124">
            <v>896</v>
          </cell>
          <cell r="AF124">
            <v>896</v>
          </cell>
          <cell r="AG124">
            <v>896</v>
          </cell>
          <cell r="AH124">
            <v>896</v>
          </cell>
          <cell r="AI124">
            <v>896</v>
          </cell>
          <cell r="AJ124">
            <v>896</v>
          </cell>
          <cell r="AK124">
            <v>896</v>
          </cell>
          <cell r="AL124">
            <v>896</v>
          </cell>
          <cell r="AM124">
            <v>896</v>
          </cell>
          <cell r="AN124">
            <v>896</v>
          </cell>
          <cell r="AO124">
            <v>896</v>
          </cell>
          <cell r="AP124">
            <v>896</v>
          </cell>
          <cell r="AQ124">
            <v>896</v>
          </cell>
          <cell r="AR124">
            <v>896</v>
          </cell>
          <cell r="AS124">
            <v>896</v>
          </cell>
          <cell r="AT124">
            <v>896</v>
          </cell>
          <cell r="AU124">
            <v>896</v>
          </cell>
          <cell r="AV124">
            <v>896</v>
          </cell>
          <cell r="AW124">
            <v>896</v>
          </cell>
          <cell r="AX124">
            <v>896</v>
          </cell>
          <cell r="AY124">
            <v>896</v>
          </cell>
          <cell r="AZ124">
            <v>896</v>
          </cell>
        </row>
        <row r="125">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row>
        <row r="188">
          <cell r="H188">
            <v>0.86707291881842596</v>
          </cell>
          <cell r="I188">
            <v>0.84046387832699609</v>
          </cell>
          <cell r="J188">
            <v>0.83073747419778565</v>
          </cell>
          <cell r="K188">
            <v>0.82814207650273219</v>
          </cell>
          <cell r="L188">
            <v>0.82573001220223874</v>
          </cell>
          <cell r="M188">
            <v>0.82573001220223874</v>
          </cell>
          <cell r="N188">
            <v>0.82573001220223885</v>
          </cell>
          <cell r="O188">
            <v>0.82573001220223874</v>
          </cell>
          <cell r="P188">
            <v>0.82573001220223874</v>
          </cell>
          <cell r="Q188">
            <v>0.82573001220223874</v>
          </cell>
          <cell r="R188">
            <v>0.82573001220223874</v>
          </cell>
          <cell r="S188">
            <v>0.82573001220223863</v>
          </cell>
          <cell r="T188">
            <v>0.82573001220223874</v>
          </cell>
          <cell r="U188">
            <v>0.82573001220223874</v>
          </cell>
          <cell r="V188">
            <v>0.82573001220223874</v>
          </cell>
          <cell r="W188">
            <v>0.82573001220223874</v>
          </cell>
          <cell r="X188">
            <v>0.82573001220223874</v>
          </cell>
          <cell r="Y188">
            <v>0.82573001220223874</v>
          </cell>
          <cell r="Z188">
            <v>0.82573001220223874</v>
          </cell>
          <cell r="AA188">
            <v>0.82573001220223874</v>
          </cell>
          <cell r="AB188">
            <v>0.82573001220223863</v>
          </cell>
          <cell r="AC188">
            <v>0.82573001220223874</v>
          </cell>
          <cell r="AD188">
            <v>0.82573001220223874</v>
          </cell>
          <cell r="AE188">
            <v>0.82573001220223885</v>
          </cell>
          <cell r="AF188">
            <v>0.82573001220223874</v>
          </cell>
          <cell r="AG188">
            <v>0.82573001220223863</v>
          </cell>
          <cell r="AH188">
            <v>0.82573001220223863</v>
          </cell>
          <cell r="AI188">
            <v>0.82573001220223863</v>
          </cell>
          <cell r="AJ188">
            <v>0.82573001220223863</v>
          </cell>
          <cell r="AK188">
            <v>0.82573001220223863</v>
          </cell>
          <cell r="AL188">
            <v>0.82573001220223852</v>
          </cell>
          <cell r="AM188">
            <v>0.82573001220223852</v>
          </cell>
          <cell r="AN188">
            <v>0.82573001220223841</v>
          </cell>
          <cell r="AO188">
            <v>0.82573001220223841</v>
          </cell>
          <cell r="AP188">
            <v>0.82573001220223852</v>
          </cell>
          <cell r="AQ188">
            <v>0.82573001220223852</v>
          </cell>
          <cell r="AR188">
            <v>0.82573001220223852</v>
          </cell>
          <cell r="AS188">
            <v>0.82573001220223852</v>
          </cell>
          <cell r="AT188">
            <v>0.82573001220223852</v>
          </cell>
          <cell r="AU188">
            <v>0.82573001220223852</v>
          </cell>
          <cell r="AV188">
            <v>0.82573001220223863</v>
          </cell>
          <cell r="AW188">
            <v>0.82573001220223874</v>
          </cell>
          <cell r="AX188">
            <v>0.82573001220223885</v>
          </cell>
          <cell r="AY188">
            <v>0.82573001220223885</v>
          </cell>
          <cell r="AZ188">
            <v>0.82573001220223885</v>
          </cell>
        </row>
      </sheetData>
      <sheetData sheetId="8">
        <row r="11">
          <cell r="H11">
            <v>9682</v>
          </cell>
          <cell r="I11">
            <v>10257</v>
          </cell>
          <cell r="J11">
            <v>10658</v>
          </cell>
          <cell r="K11">
            <v>10980</v>
          </cell>
          <cell r="L11">
            <v>11309.4</v>
          </cell>
          <cell r="M11">
            <v>11535.588</v>
          </cell>
          <cell r="N11">
            <v>11766.29976</v>
          </cell>
          <cell r="O11">
            <v>12001.625755200001</v>
          </cell>
          <cell r="P11">
            <v>12241.658270304</v>
          </cell>
          <cell r="Q11">
            <v>12486.491435710081</v>
          </cell>
          <cell r="R11">
            <v>12736.221264424283</v>
          </cell>
          <cell r="S11">
            <v>12990.945689712769</v>
          </cell>
          <cell r="T11">
            <v>13250.764603507025</v>
          </cell>
          <cell r="U11">
            <v>13515.779895577165</v>
          </cell>
          <cell r="V11">
            <v>13786.095493488709</v>
          </cell>
          <cell r="W11">
            <v>14061.817403358484</v>
          </cell>
          <cell r="X11">
            <v>14343.053751425654</v>
          </cell>
          <cell r="Y11">
            <v>14629.914826454167</v>
          </cell>
          <cell r="Z11">
            <v>14922.513122983251</v>
          </cell>
          <cell r="AA11">
            <v>15220.963385442918</v>
          </cell>
          <cell r="AB11">
            <v>15525.382653151777</v>
          </cell>
          <cell r="AC11">
            <v>15835.890306214813</v>
          </cell>
          <cell r="AD11">
            <v>16152.608112339109</v>
          </cell>
          <cell r="AE11">
            <v>16475.660274585891</v>
          </cell>
          <cell r="AF11">
            <v>16805.17348007761</v>
          </cell>
          <cell r="AG11">
            <v>17141.276949679162</v>
          </cell>
          <cell r="AH11">
            <v>17484.102488672746</v>
          </cell>
          <cell r="AI11">
            <v>17833.784538446202</v>
          </cell>
          <cell r="AJ11">
            <v>18190.460229215125</v>
          </cell>
          <cell r="AK11">
            <v>18554.269433799429</v>
          </cell>
          <cell r="AL11">
            <v>18925.354822475419</v>
          </cell>
          <cell r="AM11">
            <v>19303.861918924929</v>
          </cell>
          <cell r="AN11">
            <v>19689.93915730343</v>
          </cell>
          <cell r="AO11">
            <v>20083.7379404495</v>
          </cell>
          <cell r="AP11">
            <v>20485.41269925849</v>
          </cell>
          <cell r="AQ11">
            <v>20895.120953243659</v>
          </cell>
          <cell r="AR11">
            <v>21313.023372308533</v>
          </cell>
          <cell r="AS11">
            <v>21739.283839754706</v>
          </cell>
          <cell r="AT11">
            <v>22174.0695165498</v>
          </cell>
          <cell r="AU11">
            <v>22617.550906880795</v>
          </cell>
          <cell r="AV11">
            <v>23069.90192501841</v>
          </cell>
          <cell r="AW11">
            <v>23531.299963518777</v>
          </cell>
          <cell r="AX11">
            <v>24001.925962789152</v>
          </cell>
          <cell r="AY11">
            <v>24481.964482044936</v>
          </cell>
          <cell r="AZ11">
            <v>24971.603771685834</v>
          </cell>
        </row>
        <row r="13">
          <cell r="H13">
            <v>3124</v>
          </cell>
          <cell r="I13">
            <v>3192.7280000000001</v>
          </cell>
          <cell r="J13">
            <v>3263</v>
          </cell>
          <cell r="K13">
            <v>3335</v>
          </cell>
          <cell r="L13">
            <v>3408.37</v>
          </cell>
          <cell r="M13">
            <v>3476.5374000000002</v>
          </cell>
          <cell r="N13">
            <v>3546.0681480000003</v>
          </cell>
          <cell r="O13">
            <v>3616.9895109600002</v>
          </cell>
          <cell r="P13">
            <v>3689.3293011792002</v>
          </cell>
          <cell r="Q13">
            <v>3763.1158872027845</v>
          </cell>
          <cell r="R13">
            <v>3838.3782049468405</v>
          </cell>
          <cell r="S13">
            <v>3915.1457690457773</v>
          </cell>
          <cell r="T13">
            <v>3993.448684426693</v>
          </cell>
          <cell r="U13">
            <v>4073.317658115227</v>
          </cell>
          <cell r="V13">
            <v>4154.784011277532</v>
          </cell>
          <cell r="W13">
            <v>4237.8796915030825</v>
          </cell>
          <cell r="X13">
            <v>4322.6372853331441</v>
          </cell>
          <cell r="Y13">
            <v>4409.0900310398074</v>
          </cell>
          <cell r="Z13">
            <v>4497.2718316606033</v>
          </cell>
          <cell r="AA13">
            <v>4587.2172682938153</v>
          </cell>
          <cell r="AB13">
            <v>4678.9616136596915</v>
          </cell>
          <cell r="AC13">
            <v>4772.5408459328855</v>
          </cell>
          <cell r="AD13">
            <v>4867.991662851543</v>
          </cell>
          <cell r="AE13">
            <v>4965.3514961085739</v>
          </cell>
          <cell r="AF13">
            <v>5064.6585260307456</v>
          </cell>
          <cell r="AG13">
            <v>5165.9516965513603</v>
          </cell>
          <cell r="AH13">
            <v>5269.270730482388</v>
          </cell>
          <cell r="AI13">
            <v>5374.6561450920362</v>
          </cell>
          <cell r="AJ13">
            <v>5482.1492679938774</v>
          </cell>
          <cell r="AK13">
            <v>5591.7922533537549</v>
          </cell>
          <cell r="AL13">
            <v>5703.6280984208297</v>
          </cell>
          <cell r="AM13">
            <v>5817.700660389246</v>
          </cell>
          <cell r="AN13">
            <v>5934.0546735970311</v>
          </cell>
          <cell r="AO13">
            <v>6052.7357670689717</v>
          </cell>
          <cell r="AP13">
            <v>6173.7904824103516</v>
          </cell>
          <cell r="AQ13">
            <v>6297.266292058559</v>
          </cell>
          <cell r="AR13">
            <v>6423.2116178997303</v>
          </cell>
          <cell r="AS13">
            <v>6551.675850257725</v>
          </cell>
          <cell r="AT13">
            <v>6682.7093672628798</v>
          </cell>
          <cell r="AU13">
            <v>6816.3635546081377</v>
          </cell>
          <cell r="AV13">
            <v>6952.6908257003006</v>
          </cell>
          <cell r="AW13">
            <v>7091.7446422143066</v>
          </cell>
          <cell r="AX13">
            <v>7233.5795350585931</v>
          </cell>
          <cell r="AY13">
            <v>7378.2511257597653</v>
          </cell>
          <cell r="AZ13">
            <v>7525.8161482749611</v>
          </cell>
        </row>
        <row r="15">
          <cell r="H15">
            <v>8395</v>
          </cell>
          <cell r="I15">
            <v>8620.637999999999</v>
          </cell>
          <cell r="J15">
            <v>8854</v>
          </cell>
          <cell r="K15">
            <v>9093</v>
          </cell>
          <cell r="L15">
            <v>9338.5109999999986</v>
          </cell>
          <cell r="M15">
            <v>9525.2812199999989</v>
          </cell>
          <cell r="N15">
            <v>9715.7868443999996</v>
          </cell>
          <cell r="O15">
            <v>9910.1025812879998</v>
          </cell>
          <cell r="P15">
            <v>10108.30463291376</v>
          </cell>
          <cell r="Q15">
            <v>10310.470725572035</v>
          </cell>
          <cell r="R15">
            <v>10516.680140083476</v>
          </cell>
          <cell r="S15">
            <v>10727.013742885145</v>
          </cell>
          <cell r="T15">
            <v>10941.554017742848</v>
          </cell>
          <cell r="U15">
            <v>11160.385098097706</v>
          </cell>
          <cell r="V15">
            <v>11383.59280005966</v>
          </cell>
          <cell r="W15">
            <v>11611.264656060854</v>
          </cell>
          <cell r="X15">
            <v>11843.489949182071</v>
          </cell>
          <cell r="Y15">
            <v>12080.359748165713</v>
          </cell>
          <cell r="Z15">
            <v>12321.966943129028</v>
          </cell>
          <cell r="AA15">
            <v>12568.406281991609</v>
          </cell>
          <cell r="AB15">
            <v>12819.774407631441</v>
          </cell>
          <cell r="AC15">
            <v>13076.169895784071</v>
          </cell>
          <cell r="AD15">
            <v>13337.693293699753</v>
          </cell>
          <cell r="AE15">
            <v>13604.447159573749</v>
          </cell>
          <cell r="AF15">
            <v>13876.536102765223</v>
          </cell>
          <cell r="AG15">
            <v>14154.066824820527</v>
          </cell>
          <cell r="AH15">
            <v>14437.148161316938</v>
          </cell>
          <cell r="AI15">
            <v>14725.891124543277</v>
          </cell>
          <cell r="AJ15">
            <v>15020.408947034142</v>
          </cell>
          <cell r="AK15">
            <v>15320.817125974825</v>
          </cell>
          <cell r="AL15">
            <v>15627.233468494322</v>
          </cell>
          <cell r="AM15">
            <v>15939.778137864208</v>
          </cell>
          <cell r="AN15">
            <v>16258.573700621493</v>
          </cell>
          <cell r="AO15">
            <v>16583.745174633925</v>
          </cell>
          <cell r="AP15">
            <v>16915.420078126604</v>
          </cell>
          <cell r="AQ15">
            <v>17253.728479689136</v>
          </cell>
          <cell r="AR15">
            <v>17598.80304928292</v>
          </cell>
          <cell r="AS15">
            <v>17950.779110268581</v>
          </cell>
          <cell r="AT15">
            <v>18309.794692473952</v>
          </cell>
          <cell r="AU15">
            <v>18675.990586323431</v>
          </cell>
          <cell r="AV15">
            <v>19049.510398049901</v>
          </cell>
          <cell r="AW15">
            <v>19430.500606010901</v>
          </cell>
          <cell r="AX15">
            <v>19819.110618131119</v>
          </cell>
          <cell r="AY15">
            <v>20215.492830493742</v>
          </cell>
          <cell r="AZ15">
            <v>20619.802687103616</v>
          </cell>
        </row>
        <row r="18">
          <cell r="H18">
            <v>1.34</v>
          </cell>
          <cell r="I18">
            <v>1.34</v>
          </cell>
          <cell r="J18">
            <v>1.34</v>
          </cell>
          <cell r="K18">
            <v>1.34</v>
          </cell>
          <cell r="L18">
            <v>1.34</v>
          </cell>
          <cell r="M18">
            <v>1.34</v>
          </cell>
          <cell r="N18">
            <v>1.34</v>
          </cell>
          <cell r="O18">
            <v>1.34</v>
          </cell>
          <cell r="P18">
            <v>1.34</v>
          </cell>
          <cell r="Q18">
            <v>1.34</v>
          </cell>
          <cell r="R18">
            <v>1.34</v>
          </cell>
          <cell r="S18">
            <v>1.34</v>
          </cell>
          <cell r="T18">
            <v>1.34</v>
          </cell>
          <cell r="U18">
            <v>1.34</v>
          </cell>
          <cell r="V18">
            <v>1.34</v>
          </cell>
          <cell r="W18">
            <v>1.34</v>
          </cell>
          <cell r="X18">
            <v>1.34</v>
          </cell>
          <cell r="Y18">
            <v>1.34</v>
          </cell>
          <cell r="Z18">
            <v>1.34</v>
          </cell>
          <cell r="AA18">
            <v>1.34</v>
          </cell>
          <cell r="AB18">
            <v>1.34</v>
          </cell>
          <cell r="AC18">
            <v>1.34</v>
          </cell>
          <cell r="AD18">
            <v>1.34</v>
          </cell>
          <cell r="AE18">
            <v>1.34</v>
          </cell>
          <cell r="AF18">
            <v>1.34</v>
          </cell>
          <cell r="AG18">
            <v>1.34</v>
          </cell>
          <cell r="AH18">
            <v>1.34</v>
          </cell>
          <cell r="AI18">
            <v>1.34</v>
          </cell>
          <cell r="AJ18">
            <v>1.34</v>
          </cell>
          <cell r="AK18">
            <v>1.34</v>
          </cell>
          <cell r="AL18">
            <v>1.34</v>
          </cell>
          <cell r="AM18">
            <v>1.34</v>
          </cell>
          <cell r="AN18">
            <v>1.34</v>
          </cell>
          <cell r="AO18">
            <v>1.34</v>
          </cell>
          <cell r="AP18">
            <v>1.34</v>
          </cell>
          <cell r="AQ18">
            <v>1.34</v>
          </cell>
          <cell r="AR18">
            <v>1.34</v>
          </cell>
          <cell r="AS18">
            <v>1.34</v>
          </cell>
          <cell r="AT18">
            <v>1.34</v>
          </cell>
          <cell r="AU18">
            <v>1.34</v>
          </cell>
          <cell r="AV18">
            <v>1.34</v>
          </cell>
          <cell r="AW18">
            <v>1.34</v>
          </cell>
          <cell r="AX18">
            <v>1.34</v>
          </cell>
          <cell r="AY18">
            <v>1.34</v>
          </cell>
          <cell r="AZ18">
            <v>1.34</v>
          </cell>
        </row>
        <row r="19">
          <cell r="H19">
            <v>1.3</v>
          </cell>
          <cell r="I19">
            <v>1.3</v>
          </cell>
          <cell r="J19">
            <v>1.3</v>
          </cell>
          <cell r="K19">
            <v>1.3</v>
          </cell>
          <cell r="L19">
            <v>1.3</v>
          </cell>
          <cell r="M19">
            <v>1.3</v>
          </cell>
          <cell r="N19">
            <v>1.3</v>
          </cell>
          <cell r="O19">
            <v>1.3</v>
          </cell>
          <cell r="P19">
            <v>1.3</v>
          </cell>
          <cell r="Q19">
            <v>1.3</v>
          </cell>
          <cell r="R19">
            <v>1.3</v>
          </cell>
          <cell r="S19">
            <v>1.3</v>
          </cell>
          <cell r="T19">
            <v>1.3</v>
          </cell>
          <cell r="U19">
            <v>1.3</v>
          </cell>
          <cell r="V19">
            <v>1.3</v>
          </cell>
          <cell r="W19">
            <v>1.3</v>
          </cell>
          <cell r="X19">
            <v>1.3</v>
          </cell>
          <cell r="Y19">
            <v>1.3</v>
          </cell>
          <cell r="Z19">
            <v>1.3</v>
          </cell>
          <cell r="AA19">
            <v>1.3</v>
          </cell>
          <cell r="AB19">
            <v>1.3</v>
          </cell>
          <cell r="AC19">
            <v>1.3</v>
          </cell>
          <cell r="AD19">
            <v>1.3</v>
          </cell>
          <cell r="AE19">
            <v>1.3</v>
          </cell>
          <cell r="AF19">
            <v>1.3</v>
          </cell>
          <cell r="AG19">
            <v>1.3</v>
          </cell>
          <cell r="AH19">
            <v>1.3</v>
          </cell>
          <cell r="AI19">
            <v>1.3</v>
          </cell>
          <cell r="AJ19">
            <v>1.3</v>
          </cell>
          <cell r="AK19">
            <v>1.3</v>
          </cell>
          <cell r="AL19">
            <v>1.3</v>
          </cell>
          <cell r="AM19">
            <v>1.3</v>
          </cell>
          <cell r="AN19">
            <v>1.3</v>
          </cell>
          <cell r="AO19">
            <v>1.3</v>
          </cell>
          <cell r="AP19">
            <v>1.3</v>
          </cell>
          <cell r="AQ19">
            <v>1.3</v>
          </cell>
          <cell r="AR19">
            <v>1.3</v>
          </cell>
          <cell r="AS19">
            <v>1.3</v>
          </cell>
          <cell r="AT19">
            <v>1.3</v>
          </cell>
          <cell r="AU19">
            <v>1.3</v>
          </cell>
          <cell r="AV19">
            <v>1.3</v>
          </cell>
          <cell r="AW19">
            <v>1.3</v>
          </cell>
          <cell r="AX19">
            <v>1.3</v>
          </cell>
          <cell r="AY19">
            <v>1.3</v>
          </cell>
          <cell r="AZ19">
            <v>1.3</v>
          </cell>
        </row>
        <row r="20">
          <cell r="H20">
            <v>1.3</v>
          </cell>
          <cell r="I20">
            <v>1.3</v>
          </cell>
          <cell r="J20">
            <v>1.3</v>
          </cell>
          <cell r="K20">
            <v>1.3</v>
          </cell>
          <cell r="L20">
            <v>1.3</v>
          </cell>
          <cell r="M20">
            <v>1.3</v>
          </cell>
          <cell r="N20">
            <v>1.3</v>
          </cell>
          <cell r="O20">
            <v>1.3</v>
          </cell>
          <cell r="P20">
            <v>1.3</v>
          </cell>
          <cell r="Q20">
            <v>1.3</v>
          </cell>
          <cell r="R20">
            <v>1.3</v>
          </cell>
          <cell r="S20">
            <v>1.3</v>
          </cell>
          <cell r="T20">
            <v>1.3</v>
          </cell>
          <cell r="U20">
            <v>1.3</v>
          </cell>
          <cell r="V20">
            <v>1.3</v>
          </cell>
          <cell r="W20">
            <v>1.3</v>
          </cell>
          <cell r="X20">
            <v>1.3</v>
          </cell>
          <cell r="Y20">
            <v>1.3</v>
          </cell>
          <cell r="Z20">
            <v>1.3</v>
          </cell>
          <cell r="AA20">
            <v>1.3</v>
          </cell>
          <cell r="AB20">
            <v>1.3</v>
          </cell>
          <cell r="AC20">
            <v>1.3</v>
          </cell>
          <cell r="AD20">
            <v>1.3</v>
          </cell>
          <cell r="AE20">
            <v>1.3</v>
          </cell>
          <cell r="AF20">
            <v>1.3</v>
          </cell>
          <cell r="AG20">
            <v>1.3</v>
          </cell>
          <cell r="AH20">
            <v>1.3</v>
          </cell>
          <cell r="AI20">
            <v>1.3</v>
          </cell>
          <cell r="AJ20">
            <v>1.3</v>
          </cell>
          <cell r="AK20">
            <v>1.3</v>
          </cell>
          <cell r="AL20">
            <v>1.3</v>
          </cell>
          <cell r="AM20">
            <v>1.3</v>
          </cell>
          <cell r="AN20">
            <v>1.3</v>
          </cell>
          <cell r="AO20">
            <v>1.3</v>
          </cell>
          <cell r="AP20">
            <v>1.3</v>
          </cell>
          <cell r="AQ20">
            <v>1.3</v>
          </cell>
          <cell r="AR20">
            <v>1.3</v>
          </cell>
          <cell r="AS20">
            <v>1.3</v>
          </cell>
          <cell r="AT20">
            <v>1.3</v>
          </cell>
          <cell r="AU20">
            <v>1.3</v>
          </cell>
          <cell r="AV20">
            <v>1.3</v>
          </cell>
          <cell r="AW20">
            <v>1.3</v>
          </cell>
          <cell r="AX20">
            <v>1.3</v>
          </cell>
          <cell r="AY20">
            <v>1.3</v>
          </cell>
          <cell r="AZ20">
            <v>1.3</v>
          </cell>
        </row>
        <row r="21">
          <cell r="H21">
            <v>1</v>
          </cell>
          <cell r="I21">
            <v>1</v>
          </cell>
          <cell r="J21">
            <v>1</v>
          </cell>
          <cell r="K21">
            <v>1</v>
          </cell>
          <cell r="L21">
            <v>1</v>
          </cell>
          <cell r="M21">
            <v>1</v>
          </cell>
          <cell r="N21">
            <v>1</v>
          </cell>
          <cell r="O21">
            <v>1</v>
          </cell>
          <cell r="P21">
            <v>1</v>
          </cell>
          <cell r="Q21">
            <v>1</v>
          </cell>
          <cell r="R21">
            <v>1</v>
          </cell>
          <cell r="S21">
            <v>1</v>
          </cell>
          <cell r="T21">
            <v>1</v>
          </cell>
          <cell r="U21">
            <v>1</v>
          </cell>
          <cell r="V21">
            <v>1</v>
          </cell>
          <cell r="W21">
            <v>1</v>
          </cell>
          <cell r="X21">
            <v>1</v>
          </cell>
          <cell r="Y21">
            <v>1</v>
          </cell>
          <cell r="Z21">
            <v>1</v>
          </cell>
          <cell r="AA21">
            <v>1</v>
          </cell>
          <cell r="AB21">
            <v>1</v>
          </cell>
          <cell r="AC21">
            <v>1</v>
          </cell>
          <cell r="AD21">
            <v>1</v>
          </cell>
          <cell r="AE21">
            <v>1</v>
          </cell>
          <cell r="AF21">
            <v>1</v>
          </cell>
          <cell r="AG21">
            <v>1</v>
          </cell>
          <cell r="AH21">
            <v>1</v>
          </cell>
          <cell r="AI21">
            <v>1</v>
          </cell>
          <cell r="AJ21">
            <v>1</v>
          </cell>
          <cell r="AK21">
            <v>1</v>
          </cell>
          <cell r="AL21">
            <v>1</v>
          </cell>
          <cell r="AM21">
            <v>1</v>
          </cell>
          <cell r="AN21">
            <v>1</v>
          </cell>
          <cell r="AO21">
            <v>1</v>
          </cell>
          <cell r="AP21">
            <v>1</v>
          </cell>
          <cell r="AQ21">
            <v>1</v>
          </cell>
          <cell r="AR21">
            <v>1</v>
          </cell>
          <cell r="AS21">
            <v>1</v>
          </cell>
          <cell r="AT21">
            <v>1</v>
          </cell>
          <cell r="AU21">
            <v>1</v>
          </cell>
          <cell r="AV21">
            <v>1</v>
          </cell>
          <cell r="AW21">
            <v>1</v>
          </cell>
          <cell r="AX21">
            <v>1</v>
          </cell>
          <cell r="AY21">
            <v>1</v>
          </cell>
          <cell r="AZ21">
            <v>1</v>
          </cell>
        </row>
        <row r="22">
          <cell r="H22">
            <v>1</v>
          </cell>
          <cell r="I22">
            <v>1</v>
          </cell>
          <cell r="J22">
            <v>1</v>
          </cell>
          <cell r="K22">
            <v>1</v>
          </cell>
          <cell r="L22">
            <v>1</v>
          </cell>
          <cell r="M22">
            <v>1</v>
          </cell>
          <cell r="N22">
            <v>1</v>
          </cell>
          <cell r="O22">
            <v>1</v>
          </cell>
          <cell r="P22">
            <v>1</v>
          </cell>
          <cell r="Q22">
            <v>1</v>
          </cell>
          <cell r="R22">
            <v>1</v>
          </cell>
          <cell r="S22">
            <v>1</v>
          </cell>
          <cell r="T22">
            <v>1</v>
          </cell>
          <cell r="U22">
            <v>1</v>
          </cell>
          <cell r="V22">
            <v>1</v>
          </cell>
          <cell r="W22">
            <v>1</v>
          </cell>
          <cell r="X22">
            <v>1</v>
          </cell>
          <cell r="Y22">
            <v>1</v>
          </cell>
          <cell r="Z22">
            <v>1</v>
          </cell>
          <cell r="AA22">
            <v>1</v>
          </cell>
          <cell r="AB22">
            <v>1</v>
          </cell>
          <cell r="AC22">
            <v>1</v>
          </cell>
          <cell r="AD22">
            <v>1</v>
          </cell>
          <cell r="AE22">
            <v>1</v>
          </cell>
          <cell r="AF22">
            <v>1</v>
          </cell>
          <cell r="AG22">
            <v>1</v>
          </cell>
          <cell r="AH22">
            <v>1</v>
          </cell>
          <cell r="AI22">
            <v>1</v>
          </cell>
          <cell r="AJ22">
            <v>1</v>
          </cell>
          <cell r="AK22">
            <v>1</v>
          </cell>
          <cell r="AL22">
            <v>1</v>
          </cell>
          <cell r="AM22">
            <v>1</v>
          </cell>
          <cell r="AN22">
            <v>1</v>
          </cell>
          <cell r="AO22">
            <v>1</v>
          </cell>
          <cell r="AP22">
            <v>1</v>
          </cell>
          <cell r="AQ22">
            <v>1</v>
          </cell>
          <cell r="AR22">
            <v>1</v>
          </cell>
          <cell r="AS22">
            <v>1</v>
          </cell>
          <cell r="AT22">
            <v>1</v>
          </cell>
          <cell r="AU22">
            <v>1</v>
          </cell>
          <cell r="AV22">
            <v>1</v>
          </cell>
          <cell r="AW22">
            <v>1</v>
          </cell>
          <cell r="AX22">
            <v>1</v>
          </cell>
          <cell r="AY22">
            <v>1</v>
          </cell>
          <cell r="AZ22">
            <v>1</v>
          </cell>
        </row>
        <row r="23">
          <cell r="H23">
            <v>1</v>
          </cell>
          <cell r="I23">
            <v>1</v>
          </cell>
          <cell r="J23">
            <v>1</v>
          </cell>
          <cell r="K23">
            <v>1</v>
          </cell>
          <cell r="L23">
            <v>1</v>
          </cell>
          <cell r="M23">
            <v>1</v>
          </cell>
          <cell r="N23">
            <v>1</v>
          </cell>
          <cell r="O23">
            <v>1</v>
          </cell>
          <cell r="P23">
            <v>1</v>
          </cell>
          <cell r="Q23">
            <v>1</v>
          </cell>
          <cell r="R23">
            <v>1</v>
          </cell>
          <cell r="S23">
            <v>1</v>
          </cell>
          <cell r="T23">
            <v>1</v>
          </cell>
          <cell r="U23">
            <v>1</v>
          </cell>
          <cell r="V23">
            <v>1</v>
          </cell>
          <cell r="W23">
            <v>1</v>
          </cell>
          <cell r="X23">
            <v>1</v>
          </cell>
          <cell r="Y23">
            <v>1</v>
          </cell>
          <cell r="Z23">
            <v>1</v>
          </cell>
          <cell r="AA23">
            <v>1</v>
          </cell>
          <cell r="AB23">
            <v>1</v>
          </cell>
          <cell r="AC23">
            <v>1</v>
          </cell>
          <cell r="AD23">
            <v>1</v>
          </cell>
          <cell r="AE23">
            <v>1</v>
          </cell>
          <cell r="AF23">
            <v>1</v>
          </cell>
          <cell r="AG23">
            <v>1</v>
          </cell>
          <cell r="AH23">
            <v>1</v>
          </cell>
          <cell r="AI23">
            <v>1</v>
          </cell>
          <cell r="AJ23">
            <v>1</v>
          </cell>
          <cell r="AK23">
            <v>1</v>
          </cell>
          <cell r="AL23">
            <v>1</v>
          </cell>
          <cell r="AM23">
            <v>1</v>
          </cell>
          <cell r="AN23">
            <v>1</v>
          </cell>
          <cell r="AO23">
            <v>1</v>
          </cell>
          <cell r="AP23">
            <v>1</v>
          </cell>
          <cell r="AQ23">
            <v>1</v>
          </cell>
          <cell r="AR23">
            <v>1</v>
          </cell>
          <cell r="AS23">
            <v>1</v>
          </cell>
          <cell r="AT23">
            <v>1</v>
          </cell>
          <cell r="AU23">
            <v>1</v>
          </cell>
          <cell r="AV23">
            <v>1</v>
          </cell>
          <cell r="AW23">
            <v>1</v>
          </cell>
          <cell r="AX23">
            <v>1</v>
          </cell>
          <cell r="AY23">
            <v>1</v>
          </cell>
          <cell r="AZ23">
            <v>1</v>
          </cell>
        </row>
        <row r="24">
          <cell r="H24">
            <v>1</v>
          </cell>
          <cell r="I24">
            <v>1</v>
          </cell>
          <cell r="J24">
            <v>1</v>
          </cell>
          <cell r="K24">
            <v>1</v>
          </cell>
          <cell r="L24">
            <v>1</v>
          </cell>
          <cell r="M24">
            <v>1</v>
          </cell>
          <cell r="N24">
            <v>1</v>
          </cell>
          <cell r="O24">
            <v>1</v>
          </cell>
          <cell r="P24">
            <v>1</v>
          </cell>
          <cell r="Q24">
            <v>1</v>
          </cell>
          <cell r="R24">
            <v>1</v>
          </cell>
          <cell r="S24">
            <v>1</v>
          </cell>
          <cell r="T24">
            <v>1</v>
          </cell>
          <cell r="U24">
            <v>1</v>
          </cell>
          <cell r="V24">
            <v>1</v>
          </cell>
          <cell r="W24">
            <v>1</v>
          </cell>
          <cell r="X24">
            <v>1</v>
          </cell>
          <cell r="Y24">
            <v>1</v>
          </cell>
          <cell r="Z24">
            <v>1</v>
          </cell>
          <cell r="AA24">
            <v>1</v>
          </cell>
          <cell r="AB24">
            <v>1</v>
          </cell>
          <cell r="AC24">
            <v>1</v>
          </cell>
          <cell r="AD24">
            <v>1</v>
          </cell>
          <cell r="AE24">
            <v>1</v>
          </cell>
          <cell r="AF24">
            <v>1</v>
          </cell>
          <cell r="AG24">
            <v>1</v>
          </cell>
          <cell r="AH24">
            <v>1</v>
          </cell>
          <cell r="AI24">
            <v>1</v>
          </cell>
          <cell r="AJ24">
            <v>1</v>
          </cell>
          <cell r="AK24">
            <v>1</v>
          </cell>
          <cell r="AL24">
            <v>1</v>
          </cell>
          <cell r="AM24">
            <v>1</v>
          </cell>
          <cell r="AN24">
            <v>1</v>
          </cell>
          <cell r="AO24">
            <v>1</v>
          </cell>
          <cell r="AP24">
            <v>1</v>
          </cell>
          <cell r="AQ24">
            <v>1</v>
          </cell>
          <cell r="AR24">
            <v>1</v>
          </cell>
          <cell r="AS24">
            <v>1</v>
          </cell>
          <cell r="AT24">
            <v>1</v>
          </cell>
          <cell r="AU24">
            <v>1</v>
          </cell>
          <cell r="AV24">
            <v>1</v>
          </cell>
          <cell r="AW24">
            <v>1</v>
          </cell>
          <cell r="AX24">
            <v>1</v>
          </cell>
          <cell r="AY24">
            <v>1</v>
          </cell>
          <cell r="AZ24">
            <v>1</v>
          </cell>
        </row>
        <row r="25">
          <cell r="H25">
            <v>1</v>
          </cell>
          <cell r="I25">
            <v>1</v>
          </cell>
          <cell r="J25">
            <v>1</v>
          </cell>
          <cell r="K25">
            <v>1</v>
          </cell>
          <cell r="L25">
            <v>1</v>
          </cell>
          <cell r="M25">
            <v>1</v>
          </cell>
          <cell r="N25">
            <v>1</v>
          </cell>
          <cell r="O25">
            <v>1</v>
          </cell>
          <cell r="P25">
            <v>1</v>
          </cell>
          <cell r="Q25">
            <v>1</v>
          </cell>
          <cell r="R25">
            <v>1</v>
          </cell>
          <cell r="S25">
            <v>1</v>
          </cell>
          <cell r="T25">
            <v>1</v>
          </cell>
          <cell r="U25">
            <v>1</v>
          </cell>
          <cell r="V25">
            <v>1</v>
          </cell>
          <cell r="W25">
            <v>1</v>
          </cell>
          <cell r="X25">
            <v>1</v>
          </cell>
          <cell r="Y25">
            <v>1</v>
          </cell>
          <cell r="Z25">
            <v>1</v>
          </cell>
          <cell r="AA25">
            <v>1</v>
          </cell>
          <cell r="AB25">
            <v>1</v>
          </cell>
          <cell r="AC25">
            <v>1</v>
          </cell>
          <cell r="AD25">
            <v>1</v>
          </cell>
          <cell r="AE25">
            <v>1</v>
          </cell>
          <cell r="AF25">
            <v>1</v>
          </cell>
          <cell r="AG25">
            <v>1</v>
          </cell>
          <cell r="AH25">
            <v>1</v>
          </cell>
          <cell r="AI25">
            <v>1</v>
          </cell>
          <cell r="AJ25">
            <v>1</v>
          </cell>
          <cell r="AK25">
            <v>1</v>
          </cell>
          <cell r="AL25">
            <v>1</v>
          </cell>
          <cell r="AM25">
            <v>1</v>
          </cell>
          <cell r="AN25">
            <v>1</v>
          </cell>
          <cell r="AO25">
            <v>1</v>
          </cell>
          <cell r="AP25">
            <v>1</v>
          </cell>
          <cell r="AQ25">
            <v>1</v>
          </cell>
          <cell r="AR25">
            <v>1</v>
          </cell>
          <cell r="AS25">
            <v>1</v>
          </cell>
          <cell r="AT25">
            <v>1</v>
          </cell>
          <cell r="AU25">
            <v>1</v>
          </cell>
          <cell r="AV25">
            <v>1</v>
          </cell>
          <cell r="AW25">
            <v>1</v>
          </cell>
          <cell r="AX25">
            <v>1</v>
          </cell>
          <cell r="AY25">
            <v>1</v>
          </cell>
          <cell r="AZ25">
            <v>1</v>
          </cell>
        </row>
        <row r="26">
          <cell r="H26">
            <v>1.08</v>
          </cell>
          <cell r="I26">
            <v>1.08</v>
          </cell>
          <cell r="J26">
            <v>1.08</v>
          </cell>
          <cell r="K26">
            <v>1.08</v>
          </cell>
          <cell r="L26">
            <v>1.08</v>
          </cell>
          <cell r="M26">
            <v>1.08</v>
          </cell>
          <cell r="N26">
            <v>1.08</v>
          </cell>
          <cell r="O26">
            <v>1.08</v>
          </cell>
          <cell r="P26">
            <v>1.08</v>
          </cell>
          <cell r="Q26">
            <v>1.08</v>
          </cell>
          <cell r="R26">
            <v>1.08</v>
          </cell>
          <cell r="S26">
            <v>1.08</v>
          </cell>
          <cell r="T26">
            <v>1.08</v>
          </cell>
          <cell r="U26">
            <v>1.08</v>
          </cell>
          <cell r="V26">
            <v>1.08</v>
          </cell>
          <cell r="W26">
            <v>1.08</v>
          </cell>
          <cell r="X26">
            <v>1.08</v>
          </cell>
          <cell r="Y26">
            <v>1.08</v>
          </cell>
          <cell r="Z26">
            <v>1.08</v>
          </cell>
          <cell r="AA26">
            <v>1.08</v>
          </cell>
          <cell r="AB26">
            <v>1.08</v>
          </cell>
          <cell r="AC26">
            <v>1.08</v>
          </cell>
          <cell r="AD26">
            <v>1.08</v>
          </cell>
          <cell r="AE26">
            <v>1.08</v>
          </cell>
          <cell r="AF26">
            <v>1.08</v>
          </cell>
          <cell r="AG26">
            <v>1.08</v>
          </cell>
          <cell r="AH26">
            <v>1.08</v>
          </cell>
          <cell r="AI26">
            <v>1.08</v>
          </cell>
          <cell r="AJ26">
            <v>1.08</v>
          </cell>
          <cell r="AK26">
            <v>1.08</v>
          </cell>
          <cell r="AL26">
            <v>1.08</v>
          </cell>
          <cell r="AM26">
            <v>1.08</v>
          </cell>
          <cell r="AN26">
            <v>1.08</v>
          </cell>
          <cell r="AO26">
            <v>1.08</v>
          </cell>
          <cell r="AP26">
            <v>1.08</v>
          </cell>
          <cell r="AQ26">
            <v>1.08</v>
          </cell>
          <cell r="AR26">
            <v>1.08</v>
          </cell>
          <cell r="AS26">
            <v>1.08</v>
          </cell>
          <cell r="AT26">
            <v>1.08</v>
          </cell>
          <cell r="AU26">
            <v>1.08</v>
          </cell>
          <cell r="AV26">
            <v>1.08</v>
          </cell>
          <cell r="AW26">
            <v>1.08</v>
          </cell>
          <cell r="AX26">
            <v>1.08</v>
          </cell>
          <cell r="AY26">
            <v>1.08</v>
          </cell>
          <cell r="AZ26">
            <v>1.08</v>
          </cell>
        </row>
        <row r="27">
          <cell r="H27">
            <v>1.08</v>
          </cell>
          <cell r="I27">
            <v>1.08</v>
          </cell>
          <cell r="J27">
            <v>1.08</v>
          </cell>
          <cell r="K27">
            <v>1.08</v>
          </cell>
          <cell r="L27">
            <v>1.08</v>
          </cell>
          <cell r="M27">
            <v>1.08</v>
          </cell>
          <cell r="N27">
            <v>1.08</v>
          </cell>
          <cell r="O27">
            <v>1.08</v>
          </cell>
          <cell r="P27">
            <v>1.08</v>
          </cell>
          <cell r="Q27">
            <v>1.08</v>
          </cell>
          <cell r="R27">
            <v>1.08</v>
          </cell>
          <cell r="S27">
            <v>1.08</v>
          </cell>
          <cell r="T27">
            <v>1.08</v>
          </cell>
          <cell r="U27">
            <v>1.08</v>
          </cell>
          <cell r="V27">
            <v>1.08</v>
          </cell>
          <cell r="W27">
            <v>1.08</v>
          </cell>
          <cell r="X27">
            <v>1.08</v>
          </cell>
          <cell r="Y27">
            <v>1.08</v>
          </cell>
          <cell r="Z27">
            <v>1.08</v>
          </cell>
          <cell r="AA27">
            <v>1.08</v>
          </cell>
          <cell r="AB27">
            <v>1.08</v>
          </cell>
          <cell r="AC27">
            <v>1.08</v>
          </cell>
          <cell r="AD27">
            <v>1.08</v>
          </cell>
          <cell r="AE27">
            <v>1.08</v>
          </cell>
          <cell r="AF27">
            <v>1.08</v>
          </cell>
          <cell r="AG27">
            <v>1.08</v>
          </cell>
          <cell r="AH27">
            <v>1.08</v>
          </cell>
          <cell r="AI27">
            <v>1.08</v>
          </cell>
          <cell r="AJ27">
            <v>1.08</v>
          </cell>
          <cell r="AK27">
            <v>1.08</v>
          </cell>
          <cell r="AL27">
            <v>1.08</v>
          </cell>
          <cell r="AM27">
            <v>1.08</v>
          </cell>
          <cell r="AN27">
            <v>1.08</v>
          </cell>
          <cell r="AO27">
            <v>1.08</v>
          </cell>
          <cell r="AP27">
            <v>1.08</v>
          </cell>
          <cell r="AQ27">
            <v>1.08</v>
          </cell>
          <cell r="AR27">
            <v>1.08</v>
          </cell>
          <cell r="AS27">
            <v>1.08</v>
          </cell>
          <cell r="AT27">
            <v>1.08</v>
          </cell>
          <cell r="AU27">
            <v>1.08</v>
          </cell>
          <cell r="AV27">
            <v>1.08</v>
          </cell>
          <cell r="AW27">
            <v>1.08</v>
          </cell>
          <cell r="AX27">
            <v>1.08</v>
          </cell>
          <cell r="AY27">
            <v>1.08</v>
          </cell>
          <cell r="AZ27">
            <v>1.08</v>
          </cell>
        </row>
        <row r="28">
          <cell r="H28">
            <v>1.08</v>
          </cell>
          <cell r="I28">
            <v>1.08</v>
          </cell>
          <cell r="J28">
            <v>1.08</v>
          </cell>
          <cell r="K28">
            <v>1.08</v>
          </cell>
          <cell r="L28">
            <v>1.08</v>
          </cell>
          <cell r="M28">
            <v>1.08</v>
          </cell>
          <cell r="N28">
            <v>1.08</v>
          </cell>
          <cell r="O28">
            <v>1.08</v>
          </cell>
          <cell r="P28">
            <v>1.08</v>
          </cell>
          <cell r="Q28">
            <v>1.08</v>
          </cell>
          <cell r="R28">
            <v>1.08</v>
          </cell>
          <cell r="S28">
            <v>1.08</v>
          </cell>
          <cell r="T28">
            <v>1.08</v>
          </cell>
          <cell r="U28">
            <v>1.08</v>
          </cell>
          <cell r="V28">
            <v>1.08</v>
          </cell>
          <cell r="W28">
            <v>1.08</v>
          </cell>
          <cell r="X28">
            <v>1.08</v>
          </cell>
          <cell r="Y28">
            <v>1.08</v>
          </cell>
          <cell r="Z28">
            <v>1.08</v>
          </cell>
          <cell r="AA28">
            <v>1.08</v>
          </cell>
          <cell r="AB28">
            <v>1.08</v>
          </cell>
          <cell r="AC28">
            <v>1.08</v>
          </cell>
          <cell r="AD28">
            <v>1.08</v>
          </cell>
          <cell r="AE28">
            <v>1.08</v>
          </cell>
          <cell r="AF28">
            <v>1.08</v>
          </cell>
          <cell r="AG28">
            <v>1.08</v>
          </cell>
          <cell r="AH28">
            <v>1.08</v>
          </cell>
          <cell r="AI28">
            <v>1.08</v>
          </cell>
          <cell r="AJ28">
            <v>1.08</v>
          </cell>
          <cell r="AK28">
            <v>1.08</v>
          </cell>
          <cell r="AL28">
            <v>1.08</v>
          </cell>
          <cell r="AM28">
            <v>1.08</v>
          </cell>
          <cell r="AN28">
            <v>1.08</v>
          </cell>
          <cell r="AO28">
            <v>1.08</v>
          </cell>
          <cell r="AP28">
            <v>1.08</v>
          </cell>
          <cell r="AQ28">
            <v>1.08</v>
          </cell>
          <cell r="AR28">
            <v>1.08</v>
          </cell>
          <cell r="AS28">
            <v>1.08</v>
          </cell>
          <cell r="AT28">
            <v>1.08</v>
          </cell>
          <cell r="AU28">
            <v>1.08</v>
          </cell>
          <cell r="AV28">
            <v>1.08</v>
          </cell>
          <cell r="AW28">
            <v>1.08</v>
          </cell>
          <cell r="AX28">
            <v>1.08</v>
          </cell>
          <cell r="AY28">
            <v>1.08</v>
          </cell>
          <cell r="AZ28">
            <v>1.08</v>
          </cell>
        </row>
        <row r="29">
          <cell r="H29">
            <v>1.22</v>
          </cell>
          <cell r="I29">
            <v>1.22</v>
          </cell>
          <cell r="J29">
            <v>1.22</v>
          </cell>
          <cell r="K29">
            <v>1.22</v>
          </cell>
          <cell r="L29">
            <v>1.22</v>
          </cell>
          <cell r="M29">
            <v>1.22</v>
          </cell>
          <cell r="N29">
            <v>1.22</v>
          </cell>
          <cell r="O29">
            <v>1.22</v>
          </cell>
          <cell r="P29">
            <v>1.22</v>
          </cell>
          <cell r="Q29">
            <v>1.22</v>
          </cell>
          <cell r="R29">
            <v>1.22</v>
          </cell>
          <cell r="S29">
            <v>1.22</v>
          </cell>
          <cell r="T29">
            <v>1.22</v>
          </cell>
          <cell r="U29">
            <v>1.22</v>
          </cell>
          <cell r="V29">
            <v>1.22</v>
          </cell>
          <cell r="W29">
            <v>1.22</v>
          </cell>
          <cell r="X29">
            <v>1.22</v>
          </cell>
          <cell r="Y29">
            <v>1.22</v>
          </cell>
          <cell r="Z29">
            <v>1.22</v>
          </cell>
          <cell r="AA29">
            <v>1.22</v>
          </cell>
          <cell r="AB29">
            <v>1.22</v>
          </cell>
          <cell r="AC29">
            <v>1.22</v>
          </cell>
          <cell r="AD29">
            <v>1.22</v>
          </cell>
          <cell r="AE29">
            <v>1.22</v>
          </cell>
          <cell r="AF29">
            <v>1.22</v>
          </cell>
          <cell r="AG29">
            <v>1.22</v>
          </cell>
          <cell r="AH29">
            <v>1.22</v>
          </cell>
          <cell r="AI29">
            <v>1.22</v>
          </cell>
          <cell r="AJ29">
            <v>1.22</v>
          </cell>
          <cell r="AK29">
            <v>1.22</v>
          </cell>
          <cell r="AL29">
            <v>1.22</v>
          </cell>
          <cell r="AM29">
            <v>1.22</v>
          </cell>
          <cell r="AN29">
            <v>1.22</v>
          </cell>
          <cell r="AO29">
            <v>1.22</v>
          </cell>
          <cell r="AP29">
            <v>1.22</v>
          </cell>
          <cell r="AQ29">
            <v>1.22</v>
          </cell>
          <cell r="AR29">
            <v>1.22</v>
          </cell>
          <cell r="AS29">
            <v>1.22</v>
          </cell>
          <cell r="AT29">
            <v>1.22</v>
          </cell>
          <cell r="AU29">
            <v>1.22</v>
          </cell>
          <cell r="AV29">
            <v>1.22</v>
          </cell>
          <cell r="AW29">
            <v>1.22</v>
          </cell>
          <cell r="AX29">
            <v>1.22</v>
          </cell>
          <cell r="AY29">
            <v>1.22</v>
          </cell>
          <cell r="AZ29">
            <v>1.22</v>
          </cell>
        </row>
        <row r="30">
          <cell r="H30">
            <v>1.22</v>
          </cell>
          <cell r="I30">
            <v>1.22</v>
          </cell>
          <cell r="J30">
            <v>1.22</v>
          </cell>
          <cell r="K30">
            <v>1.22</v>
          </cell>
          <cell r="L30">
            <v>1.22</v>
          </cell>
          <cell r="M30">
            <v>1.22</v>
          </cell>
          <cell r="N30">
            <v>1.22</v>
          </cell>
          <cell r="O30">
            <v>1.22</v>
          </cell>
          <cell r="P30">
            <v>1.22</v>
          </cell>
          <cell r="Q30">
            <v>1.22</v>
          </cell>
          <cell r="R30">
            <v>1.22</v>
          </cell>
          <cell r="S30">
            <v>1.22</v>
          </cell>
          <cell r="T30">
            <v>1.22</v>
          </cell>
          <cell r="U30">
            <v>1.22</v>
          </cell>
          <cell r="V30">
            <v>1.22</v>
          </cell>
          <cell r="W30">
            <v>1.22</v>
          </cell>
          <cell r="X30">
            <v>1.22</v>
          </cell>
          <cell r="Y30">
            <v>1.22</v>
          </cell>
          <cell r="Z30">
            <v>1.22</v>
          </cell>
          <cell r="AA30">
            <v>1.22</v>
          </cell>
          <cell r="AB30">
            <v>1.22</v>
          </cell>
          <cell r="AC30">
            <v>1.22</v>
          </cell>
          <cell r="AD30">
            <v>1.22</v>
          </cell>
          <cell r="AE30">
            <v>1.22</v>
          </cell>
          <cell r="AF30">
            <v>1.22</v>
          </cell>
          <cell r="AG30">
            <v>1.22</v>
          </cell>
          <cell r="AH30">
            <v>1.22</v>
          </cell>
          <cell r="AI30">
            <v>1.22</v>
          </cell>
          <cell r="AJ30">
            <v>1.22</v>
          </cell>
          <cell r="AK30">
            <v>1.22</v>
          </cell>
          <cell r="AL30">
            <v>1.22</v>
          </cell>
          <cell r="AM30">
            <v>1.22</v>
          </cell>
          <cell r="AN30">
            <v>1.22</v>
          </cell>
          <cell r="AO30">
            <v>1.22</v>
          </cell>
          <cell r="AP30">
            <v>1.22</v>
          </cell>
          <cell r="AQ30">
            <v>1.22</v>
          </cell>
          <cell r="AR30">
            <v>1.22</v>
          </cell>
          <cell r="AS30">
            <v>1.22</v>
          </cell>
          <cell r="AT30">
            <v>1.22</v>
          </cell>
          <cell r="AU30">
            <v>1.22</v>
          </cell>
          <cell r="AV30">
            <v>1.22</v>
          </cell>
          <cell r="AW30">
            <v>1.22</v>
          </cell>
          <cell r="AX30">
            <v>1.22</v>
          </cell>
          <cell r="AY30">
            <v>1.22</v>
          </cell>
          <cell r="AZ30">
            <v>1.22</v>
          </cell>
        </row>
        <row r="31">
          <cell r="H31">
            <v>1.22</v>
          </cell>
          <cell r="I31">
            <v>1.22</v>
          </cell>
          <cell r="J31">
            <v>1.22</v>
          </cell>
          <cell r="K31">
            <v>1.22</v>
          </cell>
          <cell r="L31">
            <v>1.22</v>
          </cell>
          <cell r="M31">
            <v>1.22</v>
          </cell>
          <cell r="N31">
            <v>1.22</v>
          </cell>
          <cell r="O31">
            <v>1.22</v>
          </cell>
          <cell r="P31">
            <v>1.22</v>
          </cell>
          <cell r="Q31">
            <v>1.22</v>
          </cell>
          <cell r="R31">
            <v>1.22</v>
          </cell>
          <cell r="S31">
            <v>1.22</v>
          </cell>
          <cell r="T31">
            <v>1.22</v>
          </cell>
          <cell r="U31">
            <v>1.22</v>
          </cell>
          <cell r="V31">
            <v>1.22</v>
          </cell>
          <cell r="W31">
            <v>1.22</v>
          </cell>
          <cell r="X31">
            <v>1.22</v>
          </cell>
          <cell r="Y31">
            <v>1.22</v>
          </cell>
          <cell r="Z31">
            <v>1.22</v>
          </cell>
          <cell r="AA31">
            <v>1.22</v>
          </cell>
          <cell r="AB31">
            <v>1.22</v>
          </cell>
          <cell r="AC31">
            <v>1.22</v>
          </cell>
          <cell r="AD31">
            <v>1.22</v>
          </cell>
          <cell r="AE31">
            <v>1.22</v>
          </cell>
          <cell r="AF31">
            <v>1.22</v>
          </cell>
          <cell r="AG31">
            <v>1.22</v>
          </cell>
          <cell r="AH31">
            <v>1.22</v>
          </cell>
          <cell r="AI31">
            <v>1.22</v>
          </cell>
          <cell r="AJ31">
            <v>1.22</v>
          </cell>
          <cell r="AK31">
            <v>1.22</v>
          </cell>
          <cell r="AL31">
            <v>1.22</v>
          </cell>
          <cell r="AM31">
            <v>1.22</v>
          </cell>
          <cell r="AN31">
            <v>1.22</v>
          </cell>
          <cell r="AO31">
            <v>1.22</v>
          </cell>
          <cell r="AP31">
            <v>1.22</v>
          </cell>
          <cell r="AQ31">
            <v>1.22</v>
          </cell>
          <cell r="AR31">
            <v>1.22</v>
          </cell>
          <cell r="AS31">
            <v>1.22</v>
          </cell>
          <cell r="AT31">
            <v>1.22</v>
          </cell>
          <cell r="AU31">
            <v>1.22</v>
          </cell>
          <cell r="AV31">
            <v>1.22</v>
          </cell>
          <cell r="AW31">
            <v>1.22</v>
          </cell>
          <cell r="AX31">
            <v>1.22</v>
          </cell>
          <cell r="AY31">
            <v>1.22</v>
          </cell>
          <cell r="AZ31">
            <v>1.22</v>
          </cell>
        </row>
        <row r="32">
          <cell r="H32">
            <v>1.22</v>
          </cell>
          <cell r="I32">
            <v>1.22</v>
          </cell>
          <cell r="J32">
            <v>1.22</v>
          </cell>
          <cell r="K32">
            <v>1.22</v>
          </cell>
          <cell r="L32">
            <v>1.22</v>
          </cell>
          <cell r="M32">
            <v>1.22</v>
          </cell>
          <cell r="N32">
            <v>1.22</v>
          </cell>
          <cell r="O32">
            <v>1.22</v>
          </cell>
          <cell r="P32">
            <v>1.22</v>
          </cell>
          <cell r="Q32">
            <v>1.22</v>
          </cell>
          <cell r="R32">
            <v>1.22</v>
          </cell>
          <cell r="S32">
            <v>1.22</v>
          </cell>
          <cell r="T32">
            <v>1.22</v>
          </cell>
          <cell r="U32">
            <v>1.22</v>
          </cell>
          <cell r="V32">
            <v>1.22</v>
          </cell>
          <cell r="W32">
            <v>1.22</v>
          </cell>
          <cell r="X32">
            <v>1.22</v>
          </cell>
          <cell r="Y32">
            <v>1.22</v>
          </cell>
          <cell r="Z32">
            <v>1.22</v>
          </cell>
          <cell r="AA32">
            <v>1.22</v>
          </cell>
          <cell r="AB32">
            <v>1.22</v>
          </cell>
          <cell r="AC32">
            <v>1.22</v>
          </cell>
          <cell r="AD32">
            <v>1.22</v>
          </cell>
          <cell r="AE32">
            <v>1.22</v>
          </cell>
          <cell r="AF32">
            <v>1.22</v>
          </cell>
          <cell r="AG32">
            <v>1.22</v>
          </cell>
          <cell r="AH32">
            <v>1.22</v>
          </cell>
          <cell r="AI32">
            <v>1.22</v>
          </cell>
          <cell r="AJ32">
            <v>1.22</v>
          </cell>
          <cell r="AK32">
            <v>1.22</v>
          </cell>
          <cell r="AL32">
            <v>1.22</v>
          </cell>
          <cell r="AM32">
            <v>1.22</v>
          </cell>
          <cell r="AN32">
            <v>1.22</v>
          </cell>
          <cell r="AO32">
            <v>1.22</v>
          </cell>
          <cell r="AP32">
            <v>1.22</v>
          </cell>
          <cell r="AQ32">
            <v>1.22</v>
          </cell>
          <cell r="AR32">
            <v>1.22</v>
          </cell>
          <cell r="AS32">
            <v>1.22</v>
          </cell>
          <cell r="AT32">
            <v>1.22</v>
          </cell>
          <cell r="AU32">
            <v>1.22</v>
          </cell>
          <cell r="AV32">
            <v>1.22</v>
          </cell>
          <cell r="AW32">
            <v>1.22</v>
          </cell>
          <cell r="AX32">
            <v>1.22</v>
          </cell>
          <cell r="AY32">
            <v>1.22</v>
          </cell>
          <cell r="AZ32">
            <v>1.22</v>
          </cell>
        </row>
        <row r="33">
          <cell r="H33">
            <v>1.44</v>
          </cell>
          <cell r="I33">
            <v>1.44</v>
          </cell>
          <cell r="J33">
            <v>1.44</v>
          </cell>
          <cell r="K33">
            <v>1.44</v>
          </cell>
          <cell r="L33">
            <v>1.44</v>
          </cell>
          <cell r="M33">
            <v>1.44</v>
          </cell>
          <cell r="N33">
            <v>1.44</v>
          </cell>
          <cell r="O33">
            <v>1.44</v>
          </cell>
          <cell r="P33">
            <v>1.44</v>
          </cell>
          <cell r="Q33">
            <v>1.44</v>
          </cell>
          <cell r="R33">
            <v>1.44</v>
          </cell>
          <cell r="S33">
            <v>1.44</v>
          </cell>
          <cell r="T33">
            <v>1.44</v>
          </cell>
          <cell r="U33">
            <v>1.44</v>
          </cell>
          <cell r="V33">
            <v>1.44</v>
          </cell>
          <cell r="W33">
            <v>1.44</v>
          </cell>
          <cell r="X33">
            <v>1.44</v>
          </cell>
          <cell r="Y33">
            <v>1.44</v>
          </cell>
          <cell r="Z33">
            <v>1.44</v>
          </cell>
          <cell r="AA33">
            <v>1.44</v>
          </cell>
          <cell r="AB33">
            <v>1.44</v>
          </cell>
          <cell r="AC33">
            <v>1.44</v>
          </cell>
          <cell r="AD33">
            <v>1.44</v>
          </cell>
          <cell r="AE33">
            <v>1.44</v>
          </cell>
          <cell r="AF33">
            <v>1.44</v>
          </cell>
          <cell r="AG33">
            <v>1.44</v>
          </cell>
          <cell r="AH33">
            <v>1.44</v>
          </cell>
          <cell r="AI33">
            <v>1.44</v>
          </cell>
          <cell r="AJ33">
            <v>1.44</v>
          </cell>
          <cell r="AK33">
            <v>1.44</v>
          </cell>
          <cell r="AL33">
            <v>1.44</v>
          </cell>
          <cell r="AM33">
            <v>1.44</v>
          </cell>
          <cell r="AN33">
            <v>1.44</v>
          </cell>
          <cell r="AO33">
            <v>1.44</v>
          </cell>
          <cell r="AP33">
            <v>1.44</v>
          </cell>
          <cell r="AQ33">
            <v>1.44</v>
          </cell>
          <cell r="AR33">
            <v>1.44</v>
          </cell>
          <cell r="AS33">
            <v>1.44</v>
          </cell>
          <cell r="AT33">
            <v>1.44</v>
          </cell>
          <cell r="AU33">
            <v>1.44</v>
          </cell>
          <cell r="AV33">
            <v>1.44</v>
          </cell>
          <cell r="AW33">
            <v>1.44</v>
          </cell>
          <cell r="AX33">
            <v>1.44</v>
          </cell>
          <cell r="AY33">
            <v>1.44</v>
          </cell>
          <cell r="AZ33">
            <v>1.44</v>
          </cell>
        </row>
        <row r="34">
          <cell r="H34">
            <v>1.17</v>
          </cell>
          <cell r="I34">
            <v>1.17</v>
          </cell>
          <cell r="J34">
            <v>1.17</v>
          </cell>
          <cell r="K34">
            <v>1.17</v>
          </cell>
          <cell r="L34">
            <v>1.17</v>
          </cell>
          <cell r="M34">
            <v>1.17</v>
          </cell>
          <cell r="N34">
            <v>1.17</v>
          </cell>
          <cell r="O34">
            <v>1.17</v>
          </cell>
          <cell r="P34">
            <v>1.17</v>
          </cell>
          <cell r="Q34">
            <v>1.17</v>
          </cell>
          <cell r="R34">
            <v>1.17</v>
          </cell>
          <cell r="S34">
            <v>1.17</v>
          </cell>
          <cell r="T34">
            <v>1.17</v>
          </cell>
          <cell r="U34">
            <v>1.17</v>
          </cell>
          <cell r="V34">
            <v>1.17</v>
          </cell>
          <cell r="W34">
            <v>1.17</v>
          </cell>
          <cell r="X34">
            <v>1.17</v>
          </cell>
          <cell r="Y34">
            <v>1.17</v>
          </cell>
          <cell r="Z34">
            <v>1.17</v>
          </cell>
          <cell r="AA34">
            <v>1.17</v>
          </cell>
          <cell r="AB34">
            <v>1.17</v>
          </cell>
          <cell r="AC34">
            <v>1.17</v>
          </cell>
          <cell r="AD34">
            <v>1.17</v>
          </cell>
          <cell r="AE34">
            <v>1.17</v>
          </cell>
          <cell r="AF34">
            <v>1.17</v>
          </cell>
          <cell r="AG34">
            <v>1.17</v>
          </cell>
          <cell r="AH34">
            <v>1.17</v>
          </cell>
          <cell r="AI34">
            <v>1.17</v>
          </cell>
          <cell r="AJ34">
            <v>1.17</v>
          </cell>
          <cell r="AK34">
            <v>1.17</v>
          </cell>
          <cell r="AL34">
            <v>1.17</v>
          </cell>
          <cell r="AM34">
            <v>1.17</v>
          </cell>
          <cell r="AN34">
            <v>1.17</v>
          </cell>
          <cell r="AO34">
            <v>1.17</v>
          </cell>
          <cell r="AP34">
            <v>1.17</v>
          </cell>
          <cell r="AQ34">
            <v>1.17</v>
          </cell>
          <cell r="AR34">
            <v>1.17</v>
          </cell>
          <cell r="AS34">
            <v>1.17</v>
          </cell>
          <cell r="AT34">
            <v>1.17</v>
          </cell>
          <cell r="AU34">
            <v>1.17</v>
          </cell>
          <cell r="AV34">
            <v>1.17</v>
          </cell>
          <cell r="AW34">
            <v>1.17</v>
          </cell>
          <cell r="AX34">
            <v>1.17</v>
          </cell>
          <cell r="AY34">
            <v>1.17</v>
          </cell>
          <cell r="AZ34">
            <v>1.17</v>
          </cell>
        </row>
        <row r="35">
          <cell r="H35">
            <v>0.89</v>
          </cell>
          <cell r="I35">
            <v>0.89</v>
          </cell>
          <cell r="J35">
            <v>0.89</v>
          </cell>
          <cell r="K35">
            <v>0.89</v>
          </cell>
          <cell r="L35">
            <v>0.89</v>
          </cell>
          <cell r="M35">
            <v>0.89</v>
          </cell>
          <cell r="N35">
            <v>0.89</v>
          </cell>
          <cell r="O35">
            <v>0.89</v>
          </cell>
          <cell r="P35">
            <v>0.89</v>
          </cell>
          <cell r="Q35">
            <v>0.89</v>
          </cell>
          <cell r="R35">
            <v>0.89</v>
          </cell>
          <cell r="S35">
            <v>0.89</v>
          </cell>
          <cell r="T35">
            <v>0.89</v>
          </cell>
          <cell r="U35">
            <v>0.89</v>
          </cell>
          <cell r="V35">
            <v>0.89</v>
          </cell>
          <cell r="W35">
            <v>0.89</v>
          </cell>
          <cell r="X35">
            <v>0.89</v>
          </cell>
          <cell r="Y35">
            <v>0.89</v>
          </cell>
          <cell r="Z35">
            <v>0.89</v>
          </cell>
          <cell r="AA35">
            <v>0.89</v>
          </cell>
          <cell r="AB35">
            <v>0.89</v>
          </cell>
          <cell r="AC35">
            <v>0.89</v>
          </cell>
          <cell r="AD35">
            <v>0.89</v>
          </cell>
          <cell r="AE35">
            <v>0.89</v>
          </cell>
          <cell r="AF35">
            <v>0.89</v>
          </cell>
          <cell r="AG35">
            <v>0.89</v>
          </cell>
          <cell r="AH35">
            <v>0.89</v>
          </cell>
          <cell r="AI35">
            <v>0.89</v>
          </cell>
          <cell r="AJ35">
            <v>0.89</v>
          </cell>
          <cell r="AK35">
            <v>0.89</v>
          </cell>
          <cell r="AL35">
            <v>0.89</v>
          </cell>
          <cell r="AM35">
            <v>0.89</v>
          </cell>
          <cell r="AN35">
            <v>0.89</v>
          </cell>
          <cell r="AO35">
            <v>0.89</v>
          </cell>
          <cell r="AP35">
            <v>0.89</v>
          </cell>
          <cell r="AQ35">
            <v>0.89</v>
          </cell>
          <cell r="AR35">
            <v>0.89</v>
          </cell>
          <cell r="AS35">
            <v>0.89</v>
          </cell>
          <cell r="AT35">
            <v>0.89</v>
          </cell>
          <cell r="AU35">
            <v>0.89</v>
          </cell>
          <cell r="AV35">
            <v>0.89</v>
          </cell>
          <cell r="AW35">
            <v>0.89</v>
          </cell>
          <cell r="AX35">
            <v>0.89</v>
          </cell>
          <cell r="AY35">
            <v>0.89</v>
          </cell>
          <cell r="AZ35">
            <v>0.89</v>
          </cell>
        </row>
        <row r="36">
          <cell r="H36">
            <v>0.97</v>
          </cell>
          <cell r="I36">
            <v>0.97</v>
          </cell>
          <cell r="J36">
            <v>0.97</v>
          </cell>
          <cell r="K36">
            <v>0.97</v>
          </cell>
          <cell r="L36">
            <v>0.97</v>
          </cell>
          <cell r="M36">
            <v>0.97</v>
          </cell>
          <cell r="N36">
            <v>0.97</v>
          </cell>
          <cell r="O36">
            <v>0.97</v>
          </cell>
          <cell r="P36">
            <v>0.97</v>
          </cell>
          <cell r="Q36">
            <v>0.97</v>
          </cell>
          <cell r="R36">
            <v>0.97</v>
          </cell>
          <cell r="S36">
            <v>0.97</v>
          </cell>
          <cell r="T36">
            <v>0.97</v>
          </cell>
          <cell r="U36">
            <v>0.97</v>
          </cell>
          <cell r="V36">
            <v>0.97</v>
          </cell>
          <cell r="W36">
            <v>0.97</v>
          </cell>
          <cell r="X36">
            <v>0.97</v>
          </cell>
          <cell r="Y36">
            <v>0.97</v>
          </cell>
          <cell r="Z36">
            <v>0.97</v>
          </cell>
          <cell r="AA36">
            <v>0.97</v>
          </cell>
          <cell r="AB36">
            <v>0.97</v>
          </cell>
          <cell r="AC36">
            <v>0.97</v>
          </cell>
          <cell r="AD36">
            <v>0.97</v>
          </cell>
          <cell r="AE36">
            <v>0.97</v>
          </cell>
          <cell r="AF36">
            <v>0.97</v>
          </cell>
          <cell r="AG36">
            <v>0.97</v>
          </cell>
          <cell r="AH36">
            <v>0.97</v>
          </cell>
          <cell r="AI36">
            <v>0.97</v>
          </cell>
          <cell r="AJ36">
            <v>0.97</v>
          </cell>
          <cell r="AK36">
            <v>0.97</v>
          </cell>
          <cell r="AL36">
            <v>0.97</v>
          </cell>
          <cell r="AM36">
            <v>0.97</v>
          </cell>
          <cell r="AN36">
            <v>0.97</v>
          </cell>
          <cell r="AO36">
            <v>0.97</v>
          </cell>
          <cell r="AP36">
            <v>0.97</v>
          </cell>
          <cell r="AQ36">
            <v>0.97</v>
          </cell>
          <cell r="AR36">
            <v>0.97</v>
          </cell>
          <cell r="AS36">
            <v>0.97</v>
          </cell>
          <cell r="AT36">
            <v>0.97</v>
          </cell>
          <cell r="AU36">
            <v>0.97</v>
          </cell>
          <cell r="AV36">
            <v>0.97</v>
          </cell>
          <cell r="AW36">
            <v>0.97</v>
          </cell>
          <cell r="AX36">
            <v>0.97</v>
          </cell>
          <cell r="AY36">
            <v>0.97</v>
          </cell>
          <cell r="AZ36">
            <v>0.97</v>
          </cell>
        </row>
        <row r="37">
          <cell r="H37">
            <v>1.2</v>
          </cell>
          <cell r="I37">
            <v>1.2</v>
          </cell>
          <cell r="J37">
            <v>1.2</v>
          </cell>
          <cell r="K37">
            <v>1.2</v>
          </cell>
          <cell r="L37">
            <v>1.2</v>
          </cell>
          <cell r="M37">
            <v>1.2</v>
          </cell>
          <cell r="N37">
            <v>1.2</v>
          </cell>
          <cell r="O37">
            <v>1.2</v>
          </cell>
          <cell r="P37">
            <v>1.2</v>
          </cell>
          <cell r="Q37">
            <v>1.2</v>
          </cell>
          <cell r="R37">
            <v>1.2</v>
          </cell>
          <cell r="S37">
            <v>1.2</v>
          </cell>
          <cell r="T37">
            <v>1.2</v>
          </cell>
          <cell r="U37">
            <v>1.2</v>
          </cell>
          <cell r="V37">
            <v>1.2</v>
          </cell>
          <cell r="W37">
            <v>1.2</v>
          </cell>
          <cell r="X37">
            <v>1.2</v>
          </cell>
          <cell r="Y37">
            <v>1.2</v>
          </cell>
          <cell r="Z37">
            <v>1.2</v>
          </cell>
          <cell r="AA37">
            <v>1.2</v>
          </cell>
          <cell r="AB37">
            <v>1.2</v>
          </cell>
          <cell r="AC37">
            <v>1.2</v>
          </cell>
          <cell r="AD37">
            <v>1.2</v>
          </cell>
          <cell r="AE37">
            <v>1.2</v>
          </cell>
          <cell r="AF37">
            <v>1.2</v>
          </cell>
          <cell r="AG37">
            <v>1.2</v>
          </cell>
          <cell r="AH37">
            <v>1.2</v>
          </cell>
          <cell r="AI37">
            <v>1.2</v>
          </cell>
          <cell r="AJ37">
            <v>1.2</v>
          </cell>
          <cell r="AK37">
            <v>1.2</v>
          </cell>
          <cell r="AL37">
            <v>1.2</v>
          </cell>
          <cell r="AM37">
            <v>1.2</v>
          </cell>
          <cell r="AN37">
            <v>1.2</v>
          </cell>
          <cell r="AO37">
            <v>1.2</v>
          </cell>
          <cell r="AP37">
            <v>1.2</v>
          </cell>
          <cell r="AQ37">
            <v>1.2</v>
          </cell>
          <cell r="AR37">
            <v>1.2</v>
          </cell>
          <cell r="AS37">
            <v>1.2</v>
          </cell>
          <cell r="AT37">
            <v>1.2</v>
          </cell>
          <cell r="AU37">
            <v>1.2</v>
          </cell>
          <cell r="AV37">
            <v>1.2</v>
          </cell>
          <cell r="AW37">
            <v>1.2</v>
          </cell>
          <cell r="AX37">
            <v>1.2</v>
          </cell>
          <cell r="AY37">
            <v>1.2</v>
          </cell>
          <cell r="AZ37">
            <v>1.2</v>
          </cell>
        </row>
        <row r="38">
          <cell r="H38">
            <v>1.97</v>
          </cell>
          <cell r="I38">
            <v>1.97</v>
          </cell>
          <cell r="J38">
            <v>1.97</v>
          </cell>
          <cell r="K38">
            <v>1.97</v>
          </cell>
          <cell r="L38">
            <v>1.97</v>
          </cell>
          <cell r="M38">
            <v>1.97</v>
          </cell>
          <cell r="N38">
            <v>1.97</v>
          </cell>
          <cell r="O38">
            <v>1.97</v>
          </cell>
          <cell r="P38">
            <v>1.97</v>
          </cell>
          <cell r="Q38">
            <v>1.97</v>
          </cell>
          <cell r="R38">
            <v>1.97</v>
          </cell>
          <cell r="S38">
            <v>1.97</v>
          </cell>
          <cell r="T38">
            <v>1.97</v>
          </cell>
          <cell r="U38">
            <v>1.97</v>
          </cell>
          <cell r="V38">
            <v>1.97</v>
          </cell>
          <cell r="W38">
            <v>1.97</v>
          </cell>
          <cell r="X38">
            <v>1.97</v>
          </cell>
          <cell r="Y38">
            <v>1.97</v>
          </cell>
          <cell r="Z38">
            <v>1.97</v>
          </cell>
          <cell r="AA38">
            <v>1.97</v>
          </cell>
          <cell r="AB38">
            <v>1.97</v>
          </cell>
          <cell r="AC38">
            <v>1.97</v>
          </cell>
          <cell r="AD38">
            <v>1.97</v>
          </cell>
          <cell r="AE38">
            <v>1.97</v>
          </cell>
          <cell r="AF38">
            <v>1.97</v>
          </cell>
          <cell r="AG38">
            <v>1.97</v>
          </cell>
          <cell r="AH38">
            <v>1.97</v>
          </cell>
          <cell r="AI38">
            <v>1.97</v>
          </cell>
          <cell r="AJ38">
            <v>1.97</v>
          </cell>
          <cell r="AK38">
            <v>1.97</v>
          </cell>
          <cell r="AL38">
            <v>1.97</v>
          </cell>
          <cell r="AM38">
            <v>1.97</v>
          </cell>
          <cell r="AN38">
            <v>1.97</v>
          </cell>
          <cell r="AO38">
            <v>1.97</v>
          </cell>
          <cell r="AP38">
            <v>1.97</v>
          </cell>
          <cell r="AQ38">
            <v>1.97</v>
          </cell>
          <cell r="AR38">
            <v>1.97</v>
          </cell>
          <cell r="AS38">
            <v>1.97</v>
          </cell>
          <cell r="AT38">
            <v>1.97</v>
          </cell>
          <cell r="AU38">
            <v>1.97</v>
          </cell>
          <cell r="AV38">
            <v>1.97</v>
          </cell>
          <cell r="AW38">
            <v>1.97</v>
          </cell>
          <cell r="AX38">
            <v>1.97</v>
          </cell>
          <cell r="AY38">
            <v>1.97</v>
          </cell>
          <cell r="AZ38">
            <v>1.97</v>
          </cell>
        </row>
        <row r="39">
          <cell r="H39">
            <v>3.49</v>
          </cell>
          <cell r="I39">
            <v>3.49</v>
          </cell>
          <cell r="J39">
            <v>3.49</v>
          </cell>
          <cell r="K39">
            <v>3.49</v>
          </cell>
          <cell r="L39">
            <v>3.49</v>
          </cell>
          <cell r="M39">
            <v>3.49</v>
          </cell>
          <cell r="N39">
            <v>3.49</v>
          </cell>
          <cell r="O39">
            <v>3.49</v>
          </cell>
          <cell r="P39">
            <v>3.49</v>
          </cell>
          <cell r="Q39">
            <v>3.49</v>
          </cell>
          <cell r="R39">
            <v>3.49</v>
          </cell>
          <cell r="S39">
            <v>3.49</v>
          </cell>
          <cell r="T39">
            <v>3.49</v>
          </cell>
          <cell r="U39">
            <v>3.49</v>
          </cell>
          <cell r="V39">
            <v>3.49</v>
          </cell>
          <cell r="W39">
            <v>3.49</v>
          </cell>
          <cell r="X39">
            <v>3.49</v>
          </cell>
          <cell r="Y39">
            <v>3.49</v>
          </cell>
          <cell r="Z39">
            <v>3.49</v>
          </cell>
          <cell r="AA39">
            <v>3.49</v>
          </cell>
          <cell r="AB39">
            <v>3.49</v>
          </cell>
          <cell r="AC39">
            <v>3.49</v>
          </cell>
          <cell r="AD39">
            <v>3.49</v>
          </cell>
          <cell r="AE39">
            <v>3.49</v>
          </cell>
          <cell r="AF39">
            <v>3.49</v>
          </cell>
          <cell r="AG39">
            <v>3.49</v>
          </cell>
          <cell r="AH39">
            <v>3.49</v>
          </cell>
          <cell r="AI39">
            <v>3.49</v>
          </cell>
          <cell r="AJ39">
            <v>3.49</v>
          </cell>
          <cell r="AK39">
            <v>3.49</v>
          </cell>
          <cell r="AL39">
            <v>3.49</v>
          </cell>
          <cell r="AM39">
            <v>3.49</v>
          </cell>
          <cell r="AN39">
            <v>3.49</v>
          </cell>
          <cell r="AO39">
            <v>3.49</v>
          </cell>
          <cell r="AP39">
            <v>3.49</v>
          </cell>
          <cell r="AQ39">
            <v>3.49</v>
          </cell>
          <cell r="AR39">
            <v>3.49</v>
          </cell>
          <cell r="AS39">
            <v>3.49</v>
          </cell>
          <cell r="AT39">
            <v>3.49</v>
          </cell>
          <cell r="AU39">
            <v>3.49</v>
          </cell>
          <cell r="AV39">
            <v>3.49</v>
          </cell>
          <cell r="AW39">
            <v>3.49</v>
          </cell>
          <cell r="AX39">
            <v>3.49</v>
          </cell>
          <cell r="AY39">
            <v>3.49</v>
          </cell>
          <cell r="AZ39">
            <v>3.49</v>
          </cell>
        </row>
        <row r="40">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row>
        <row r="41">
          <cell r="H41">
            <v>6.9000000000000006E-2</v>
          </cell>
          <cell r="I41">
            <v>6.9000000000000006E-2</v>
          </cell>
          <cell r="J41">
            <v>9.9000000000000005E-2</v>
          </cell>
          <cell r="K41">
            <v>9.9000000000000005E-2</v>
          </cell>
          <cell r="L41">
            <v>9.9000000000000005E-2</v>
          </cell>
          <cell r="M41">
            <v>9.9000000000000005E-2</v>
          </cell>
          <cell r="N41">
            <v>9.9000000000000005E-2</v>
          </cell>
          <cell r="O41">
            <v>9.9000000000000005E-2</v>
          </cell>
          <cell r="P41">
            <v>9.9000000000000005E-2</v>
          </cell>
          <cell r="Q41">
            <v>9.9000000000000005E-2</v>
          </cell>
          <cell r="R41">
            <v>9.9000000000000005E-2</v>
          </cell>
          <cell r="S41">
            <v>9.9000000000000005E-2</v>
          </cell>
          <cell r="T41">
            <v>9.9000000000000005E-2</v>
          </cell>
          <cell r="U41">
            <v>9.9000000000000005E-2</v>
          </cell>
          <cell r="V41">
            <v>9.9000000000000005E-2</v>
          </cell>
          <cell r="W41">
            <v>9.9000000000000005E-2</v>
          </cell>
          <cell r="X41">
            <v>9.9000000000000005E-2</v>
          </cell>
          <cell r="Y41">
            <v>9.9000000000000005E-2</v>
          </cell>
          <cell r="Z41">
            <v>9.9000000000000005E-2</v>
          </cell>
          <cell r="AA41">
            <v>9.9000000000000005E-2</v>
          </cell>
          <cell r="AB41">
            <v>9.9000000000000005E-2</v>
          </cell>
          <cell r="AC41">
            <v>9.9000000000000005E-2</v>
          </cell>
          <cell r="AD41">
            <v>9.9000000000000005E-2</v>
          </cell>
          <cell r="AE41">
            <v>9.9000000000000005E-2</v>
          </cell>
          <cell r="AF41">
            <v>9.9000000000000005E-2</v>
          </cell>
          <cell r="AG41">
            <v>9.9000000000000005E-2</v>
          </cell>
          <cell r="AH41">
            <v>9.9000000000000005E-2</v>
          </cell>
          <cell r="AI41">
            <v>9.9000000000000005E-2</v>
          </cell>
          <cell r="AJ41">
            <v>9.9000000000000005E-2</v>
          </cell>
          <cell r="AK41">
            <v>9.9000000000000005E-2</v>
          </cell>
          <cell r="AL41">
            <v>9.9000000000000005E-2</v>
          </cell>
          <cell r="AM41">
            <v>9.9000000000000005E-2</v>
          </cell>
          <cell r="AN41">
            <v>9.9000000000000005E-2</v>
          </cell>
          <cell r="AO41">
            <v>9.9000000000000005E-2</v>
          </cell>
          <cell r="AP41">
            <v>9.9000000000000005E-2</v>
          </cell>
          <cell r="AQ41">
            <v>9.9000000000000005E-2</v>
          </cell>
          <cell r="AR41">
            <v>9.9000000000000005E-2</v>
          </cell>
          <cell r="AS41">
            <v>9.9000000000000005E-2</v>
          </cell>
          <cell r="AT41">
            <v>9.9000000000000005E-2</v>
          </cell>
          <cell r="AU41">
            <v>9.9000000000000005E-2</v>
          </cell>
          <cell r="AV41">
            <v>9.9000000000000005E-2</v>
          </cell>
          <cell r="AW41">
            <v>9.9000000000000005E-2</v>
          </cell>
          <cell r="AX41">
            <v>9.9000000000000005E-2</v>
          </cell>
          <cell r="AY41">
            <v>9.9000000000000005E-2</v>
          </cell>
          <cell r="AZ41">
            <v>9.9000000000000005E-2</v>
          </cell>
        </row>
        <row r="42">
          <cell r="H42">
            <v>8.8999999999999996E-2</v>
          </cell>
          <cell r="I42">
            <v>8.8999999999999996E-2</v>
          </cell>
          <cell r="J42">
            <v>8.8999999999999996E-2</v>
          </cell>
          <cell r="K42">
            <v>8.8999999999999996E-2</v>
          </cell>
          <cell r="L42">
            <v>8.8999999999999996E-2</v>
          </cell>
          <cell r="M42">
            <v>8.8999999999999996E-2</v>
          </cell>
          <cell r="N42">
            <v>8.8999999999999996E-2</v>
          </cell>
          <cell r="O42">
            <v>8.8999999999999996E-2</v>
          </cell>
          <cell r="P42">
            <v>8.8999999999999996E-2</v>
          </cell>
          <cell r="Q42">
            <v>8.8999999999999996E-2</v>
          </cell>
          <cell r="R42">
            <v>8.8999999999999996E-2</v>
          </cell>
          <cell r="S42">
            <v>8.8999999999999996E-2</v>
          </cell>
          <cell r="T42">
            <v>8.8999999999999996E-2</v>
          </cell>
          <cell r="U42">
            <v>8.8999999999999996E-2</v>
          </cell>
          <cell r="V42">
            <v>8.8999999999999996E-2</v>
          </cell>
          <cell r="W42">
            <v>8.8999999999999996E-2</v>
          </cell>
          <cell r="X42">
            <v>8.8999999999999996E-2</v>
          </cell>
          <cell r="Y42">
            <v>8.8999999999999996E-2</v>
          </cell>
          <cell r="Z42">
            <v>8.8999999999999996E-2</v>
          </cell>
          <cell r="AA42">
            <v>8.8999999999999996E-2</v>
          </cell>
          <cell r="AB42">
            <v>8.8999999999999996E-2</v>
          </cell>
          <cell r="AC42">
            <v>8.8999999999999996E-2</v>
          </cell>
          <cell r="AD42">
            <v>8.8999999999999996E-2</v>
          </cell>
          <cell r="AE42">
            <v>8.8999999999999996E-2</v>
          </cell>
          <cell r="AF42">
            <v>8.8999999999999996E-2</v>
          </cell>
          <cell r="AG42">
            <v>8.8999999999999996E-2</v>
          </cell>
          <cell r="AH42">
            <v>8.8999999999999996E-2</v>
          </cell>
          <cell r="AI42">
            <v>8.8999999999999996E-2</v>
          </cell>
          <cell r="AJ42">
            <v>8.8999999999999996E-2</v>
          </cell>
          <cell r="AK42">
            <v>8.8999999999999996E-2</v>
          </cell>
          <cell r="AL42">
            <v>8.8999999999999996E-2</v>
          </cell>
          <cell r="AM42">
            <v>8.8999999999999996E-2</v>
          </cell>
          <cell r="AN42">
            <v>8.8999999999999996E-2</v>
          </cell>
          <cell r="AO42">
            <v>8.8999999999999996E-2</v>
          </cell>
          <cell r="AP42">
            <v>8.8999999999999996E-2</v>
          </cell>
          <cell r="AQ42">
            <v>8.8999999999999996E-2</v>
          </cell>
          <cell r="AR42">
            <v>8.8999999999999996E-2</v>
          </cell>
          <cell r="AS42">
            <v>8.8999999999999996E-2</v>
          </cell>
          <cell r="AT42">
            <v>8.8999999999999996E-2</v>
          </cell>
          <cell r="AU42">
            <v>8.8999999999999996E-2</v>
          </cell>
          <cell r="AV42">
            <v>8.8999999999999996E-2</v>
          </cell>
          <cell r="AW42">
            <v>8.8999999999999996E-2</v>
          </cell>
          <cell r="AX42">
            <v>8.8999999999999996E-2</v>
          </cell>
          <cell r="AY42">
            <v>8.8999999999999996E-2</v>
          </cell>
          <cell r="AZ42">
            <v>8.8999999999999996E-2</v>
          </cell>
        </row>
        <row r="43">
          <cell r="H43">
            <v>0.36799999999999999</v>
          </cell>
          <cell r="I43">
            <v>0.36799999999999999</v>
          </cell>
          <cell r="J43">
            <v>0.36799999999999999</v>
          </cell>
          <cell r="K43">
            <v>0.37</v>
          </cell>
          <cell r="L43">
            <v>0.37</v>
          </cell>
          <cell r="M43">
            <v>0.37</v>
          </cell>
          <cell r="N43">
            <v>0.37</v>
          </cell>
          <cell r="O43">
            <v>0.37</v>
          </cell>
          <cell r="P43">
            <v>0.37</v>
          </cell>
          <cell r="Q43">
            <v>0.37</v>
          </cell>
          <cell r="R43">
            <v>0.37</v>
          </cell>
          <cell r="S43">
            <v>0.37</v>
          </cell>
          <cell r="T43">
            <v>0.37</v>
          </cell>
          <cell r="U43">
            <v>0.37</v>
          </cell>
          <cell r="V43">
            <v>0.37</v>
          </cell>
          <cell r="W43">
            <v>0.37</v>
          </cell>
          <cell r="X43">
            <v>0.37</v>
          </cell>
          <cell r="Y43">
            <v>0.37</v>
          </cell>
          <cell r="Z43">
            <v>0.37</v>
          </cell>
          <cell r="AA43">
            <v>0.37</v>
          </cell>
          <cell r="AB43">
            <v>0.37</v>
          </cell>
          <cell r="AC43">
            <v>0.37</v>
          </cell>
          <cell r="AD43">
            <v>0.37</v>
          </cell>
          <cell r="AE43">
            <v>0.37</v>
          </cell>
          <cell r="AF43">
            <v>0.37</v>
          </cell>
          <cell r="AG43">
            <v>0.37</v>
          </cell>
          <cell r="AH43">
            <v>0.37</v>
          </cell>
          <cell r="AI43">
            <v>0.37</v>
          </cell>
          <cell r="AJ43">
            <v>0.37</v>
          </cell>
          <cell r="AK43">
            <v>0.37</v>
          </cell>
          <cell r="AL43">
            <v>0.37</v>
          </cell>
          <cell r="AM43">
            <v>0.37</v>
          </cell>
          <cell r="AN43">
            <v>0.37</v>
          </cell>
          <cell r="AO43">
            <v>0.37</v>
          </cell>
          <cell r="AP43">
            <v>0.37</v>
          </cell>
          <cell r="AQ43">
            <v>0.37</v>
          </cell>
          <cell r="AR43">
            <v>0.37</v>
          </cell>
          <cell r="AS43">
            <v>0.37</v>
          </cell>
          <cell r="AT43">
            <v>0.37</v>
          </cell>
          <cell r="AU43">
            <v>0.37</v>
          </cell>
          <cell r="AV43">
            <v>0.37</v>
          </cell>
          <cell r="AW43">
            <v>0.37</v>
          </cell>
          <cell r="AX43">
            <v>0.37</v>
          </cell>
          <cell r="AY43">
            <v>0.37</v>
          </cell>
          <cell r="AZ43">
            <v>0.37</v>
          </cell>
        </row>
        <row r="44">
          <cell r="H44">
            <v>1.337</v>
          </cell>
          <cell r="I44">
            <v>1.337</v>
          </cell>
          <cell r="J44">
            <v>1.337</v>
          </cell>
          <cell r="K44">
            <v>1.34</v>
          </cell>
          <cell r="L44">
            <v>1.34</v>
          </cell>
          <cell r="M44">
            <v>1.34</v>
          </cell>
          <cell r="N44">
            <v>1.34</v>
          </cell>
          <cell r="O44">
            <v>1.34</v>
          </cell>
          <cell r="P44">
            <v>1.34</v>
          </cell>
          <cell r="Q44">
            <v>1.34</v>
          </cell>
          <cell r="R44">
            <v>1.34</v>
          </cell>
          <cell r="S44">
            <v>1.34</v>
          </cell>
          <cell r="T44">
            <v>1.34</v>
          </cell>
          <cell r="U44">
            <v>1.34</v>
          </cell>
          <cell r="V44">
            <v>1.34</v>
          </cell>
          <cell r="W44">
            <v>1.34</v>
          </cell>
          <cell r="X44">
            <v>1.34</v>
          </cell>
          <cell r="Y44">
            <v>1.34</v>
          </cell>
          <cell r="Z44">
            <v>1.34</v>
          </cell>
          <cell r="AA44">
            <v>1.34</v>
          </cell>
          <cell r="AB44">
            <v>1.34</v>
          </cell>
          <cell r="AC44">
            <v>1.34</v>
          </cell>
          <cell r="AD44">
            <v>1.34</v>
          </cell>
          <cell r="AE44">
            <v>1.34</v>
          </cell>
          <cell r="AF44">
            <v>1.34</v>
          </cell>
          <cell r="AG44">
            <v>1.34</v>
          </cell>
          <cell r="AH44">
            <v>1.34</v>
          </cell>
          <cell r="AI44">
            <v>1.34</v>
          </cell>
          <cell r="AJ44">
            <v>1.34</v>
          </cell>
          <cell r="AK44">
            <v>1.34</v>
          </cell>
          <cell r="AL44">
            <v>1.34</v>
          </cell>
          <cell r="AM44">
            <v>1.34</v>
          </cell>
          <cell r="AN44">
            <v>1.34</v>
          </cell>
          <cell r="AO44">
            <v>1.34</v>
          </cell>
          <cell r="AP44">
            <v>1.34</v>
          </cell>
          <cell r="AQ44">
            <v>1.34</v>
          </cell>
          <cell r="AR44">
            <v>1.34</v>
          </cell>
          <cell r="AS44">
            <v>1.34</v>
          </cell>
          <cell r="AT44">
            <v>1.34</v>
          </cell>
          <cell r="AU44">
            <v>1.34</v>
          </cell>
          <cell r="AV44">
            <v>1.34</v>
          </cell>
          <cell r="AW44">
            <v>1.34</v>
          </cell>
          <cell r="AX44">
            <v>1.34</v>
          </cell>
          <cell r="AY44">
            <v>1.34</v>
          </cell>
          <cell r="AZ44">
            <v>1.34</v>
          </cell>
        </row>
        <row r="45">
          <cell r="H45">
            <v>2.891</v>
          </cell>
          <cell r="I45">
            <v>2.891</v>
          </cell>
          <cell r="J45">
            <v>2.891</v>
          </cell>
          <cell r="K45">
            <v>2.89</v>
          </cell>
          <cell r="L45">
            <v>2.89</v>
          </cell>
          <cell r="M45">
            <v>2.89</v>
          </cell>
          <cell r="N45">
            <v>2.89</v>
          </cell>
          <cell r="O45">
            <v>2.89</v>
          </cell>
          <cell r="P45">
            <v>2.89</v>
          </cell>
          <cell r="Q45">
            <v>2.89</v>
          </cell>
          <cell r="R45">
            <v>2.89</v>
          </cell>
          <cell r="S45">
            <v>2.89</v>
          </cell>
          <cell r="T45">
            <v>2.89</v>
          </cell>
          <cell r="U45">
            <v>2.89</v>
          </cell>
          <cell r="V45">
            <v>2.89</v>
          </cell>
          <cell r="W45">
            <v>2.89</v>
          </cell>
          <cell r="X45">
            <v>2.89</v>
          </cell>
          <cell r="Y45">
            <v>2.89</v>
          </cell>
          <cell r="Z45">
            <v>2.89</v>
          </cell>
          <cell r="AA45">
            <v>2.89</v>
          </cell>
          <cell r="AB45">
            <v>2.89</v>
          </cell>
          <cell r="AC45">
            <v>2.89</v>
          </cell>
          <cell r="AD45">
            <v>2.89</v>
          </cell>
          <cell r="AE45">
            <v>2.89</v>
          </cell>
          <cell r="AF45">
            <v>2.89</v>
          </cell>
          <cell r="AG45">
            <v>2.89</v>
          </cell>
          <cell r="AH45">
            <v>2.89</v>
          </cell>
          <cell r="AI45">
            <v>2.89</v>
          </cell>
          <cell r="AJ45">
            <v>2.89</v>
          </cell>
          <cell r="AK45">
            <v>2.89</v>
          </cell>
          <cell r="AL45">
            <v>2.89</v>
          </cell>
          <cell r="AM45">
            <v>2.89</v>
          </cell>
          <cell r="AN45">
            <v>2.89</v>
          </cell>
          <cell r="AO45">
            <v>2.89</v>
          </cell>
          <cell r="AP45">
            <v>2.89</v>
          </cell>
          <cell r="AQ45">
            <v>2.89</v>
          </cell>
          <cell r="AR45">
            <v>2.89</v>
          </cell>
          <cell r="AS45">
            <v>2.89</v>
          </cell>
          <cell r="AT45">
            <v>2.89</v>
          </cell>
          <cell r="AU45">
            <v>2.89</v>
          </cell>
          <cell r="AV45">
            <v>2.89</v>
          </cell>
          <cell r="AW45">
            <v>2.89</v>
          </cell>
          <cell r="AX45">
            <v>2.89</v>
          </cell>
          <cell r="AY45">
            <v>2.89</v>
          </cell>
          <cell r="AZ45">
            <v>2.89</v>
          </cell>
        </row>
        <row r="46">
          <cell r="H46">
            <v>2.891</v>
          </cell>
          <cell r="I46">
            <v>2.891</v>
          </cell>
          <cell r="J46">
            <v>2.89</v>
          </cell>
          <cell r="K46">
            <v>2.89</v>
          </cell>
          <cell r="L46">
            <v>2.89</v>
          </cell>
          <cell r="M46">
            <v>2.89</v>
          </cell>
          <cell r="N46">
            <v>2.89</v>
          </cell>
          <cell r="O46">
            <v>2.89</v>
          </cell>
          <cell r="P46">
            <v>2.89</v>
          </cell>
          <cell r="Q46">
            <v>2.89</v>
          </cell>
          <cell r="R46">
            <v>2.89</v>
          </cell>
          <cell r="S46">
            <v>2.89</v>
          </cell>
          <cell r="T46">
            <v>2.89</v>
          </cell>
          <cell r="U46">
            <v>2.89</v>
          </cell>
          <cell r="V46">
            <v>2.89</v>
          </cell>
          <cell r="W46">
            <v>2.89</v>
          </cell>
          <cell r="X46">
            <v>2.89</v>
          </cell>
          <cell r="Y46">
            <v>2.89</v>
          </cell>
          <cell r="Z46">
            <v>2.89</v>
          </cell>
          <cell r="AA46">
            <v>2.89</v>
          </cell>
          <cell r="AB46">
            <v>2.89</v>
          </cell>
          <cell r="AC46">
            <v>2.89</v>
          </cell>
          <cell r="AD46">
            <v>2.89</v>
          </cell>
          <cell r="AE46">
            <v>2.89</v>
          </cell>
          <cell r="AF46">
            <v>2.89</v>
          </cell>
          <cell r="AG46">
            <v>2.89</v>
          </cell>
          <cell r="AH46">
            <v>2.89</v>
          </cell>
          <cell r="AI46">
            <v>2.89</v>
          </cell>
          <cell r="AJ46">
            <v>2.89</v>
          </cell>
          <cell r="AK46">
            <v>2.89</v>
          </cell>
          <cell r="AL46">
            <v>2.89</v>
          </cell>
          <cell r="AM46">
            <v>2.89</v>
          </cell>
          <cell r="AN46">
            <v>2.89</v>
          </cell>
          <cell r="AO46">
            <v>2.89</v>
          </cell>
          <cell r="AP46">
            <v>2.89</v>
          </cell>
          <cell r="AQ46">
            <v>2.89</v>
          </cell>
          <cell r="AR46">
            <v>2.89</v>
          </cell>
          <cell r="AS46">
            <v>2.89</v>
          </cell>
          <cell r="AT46">
            <v>2.89</v>
          </cell>
          <cell r="AU46">
            <v>2.89</v>
          </cell>
          <cell r="AV46">
            <v>2.89</v>
          </cell>
          <cell r="AW46">
            <v>2.89</v>
          </cell>
          <cell r="AX46">
            <v>2.89</v>
          </cell>
          <cell r="AY46">
            <v>2.89</v>
          </cell>
          <cell r="AZ46">
            <v>2.89</v>
          </cell>
        </row>
        <row r="47">
          <cell r="H47">
            <v>0.49</v>
          </cell>
          <cell r="I47">
            <v>0.49</v>
          </cell>
          <cell r="J47">
            <v>0.49</v>
          </cell>
          <cell r="K47">
            <v>0.49</v>
          </cell>
          <cell r="L47">
            <v>0.49</v>
          </cell>
          <cell r="M47">
            <v>0.49</v>
          </cell>
          <cell r="N47">
            <v>0.49</v>
          </cell>
          <cell r="O47">
            <v>0.49</v>
          </cell>
          <cell r="P47">
            <v>0.49</v>
          </cell>
          <cell r="Q47">
            <v>0.49</v>
          </cell>
          <cell r="R47">
            <v>0.49</v>
          </cell>
          <cell r="S47">
            <v>0.49</v>
          </cell>
          <cell r="T47">
            <v>0.49</v>
          </cell>
          <cell r="U47">
            <v>0.49</v>
          </cell>
          <cell r="V47">
            <v>0.49</v>
          </cell>
          <cell r="W47">
            <v>0.49</v>
          </cell>
          <cell r="X47">
            <v>0.49</v>
          </cell>
          <cell r="Y47">
            <v>0.49</v>
          </cell>
          <cell r="Z47">
            <v>0.49</v>
          </cell>
          <cell r="AA47">
            <v>0.49</v>
          </cell>
          <cell r="AB47">
            <v>0.49</v>
          </cell>
          <cell r="AC47">
            <v>0.49</v>
          </cell>
          <cell r="AD47">
            <v>0.49</v>
          </cell>
          <cell r="AE47">
            <v>0.49</v>
          </cell>
          <cell r="AF47">
            <v>0.49</v>
          </cell>
          <cell r="AG47">
            <v>0.49</v>
          </cell>
          <cell r="AH47">
            <v>0.49</v>
          </cell>
          <cell r="AI47">
            <v>0.49</v>
          </cell>
          <cell r="AJ47">
            <v>0.49</v>
          </cell>
          <cell r="AK47">
            <v>0.49</v>
          </cell>
          <cell r="AL47">
            <v>0.49</v>
          </cell>
          <cell r="AM47">
            <v>0.49</v>
          </cell>
          <cell r="AN47">
            <v>0.49</v>
          </cell>
          <cell r="AO47">
            <v>0.49</v>
          </cell>
          <cell r="AP47">
            <v>0.49</v>
          </cell>
          <cell r="AQ47">
            <v>0.49</v>
          </cell>
          <cell r="AR47">
            <v>0.49</v>
          </cell>
          <cell r="AS47">
            <v>0.49</v>
          </cell>
          <cell r="AT47">
            <v>0.49</v>
          </cell>
          <cell r="AU47">
            <v>0.49</v>
          </cell>
          <cell r="AV47">
            <v>0.49</v>
          </cell>
          <cell r="AW47">
            <v>0.49</v>
          </cell>
          <cell r="AX47">
            <v>0.49</v>
          </cell>
          <cell r="AY47">
            <v>0.49</v>
          </cell>
          <cell r="AZ47">
            <v>0.49</v>
          </cell>
        </row>
        <row r="48">
          <cell r="H48">
            <v>0.66800000000000004</v>
          </cell>
          <cell r="I48">
            <v>0.66800000000000004</v>
          </cell>
          <cell r="J48">
            <v>0.66800000000000004</v>
          </cell>
          <cell r="K48">
            <v>0.66800000000000004</v>
          </cell>
          <cell r="L48">
            <v>0.66800000000000004</v>
          </cell>
          <cell r="M48">
            <v>0.66800000000000004</v>
          </cell>
          <cell r="N48">
            <v>0.66800000000000004</v>
          </cell>
          <cell r="O48">
            <v>0.66800000000000004</v>
          </cell>
          <cell r="P48">
            <v>0.66800000000000004</v>
          </cell>
          <cell r="Q48">
            <v>0.66800000000000004</v>
          </cell>
          <cell r="R48">
            <v>0.66800000000000004</v>
          </cell>
          <cell r="S48">
            <v>0.66800000000000004</v>
          </cell>
          <cell r="T48">
            <v>0.66800000000000004</v>
          </cell>
          <cell r="U48">
            <v>0.66800000000000004</v>
          </cell>
          <cell r="V48">
            <v>0.66800000000000004</v>
          </cell>
          <cell r="W48">
            <v>0.66800000000000004</v>
          </cell>
          <cell r="X48">
            <v>0.66800000000000004</v>
          </cell>
          <cell r="Y48">
            <v>0.66800000000000004</v>
          </cell>
          <cell r="Z48">
            <v>0.66800000000000004</v>
          </cell>
          <cell r="AA48">
            <v>0.66800000000000004</v>
          </cell>
          <cell r="AB48">
            <v>0.66800000000000004</v>
          </cell>
          <cell r="AC48">
            <v>0.66800000000000004</v>
          </cell>
          <cell r="AD48">
            <v>0.66800000000000004</v>
          </cell>
          <cell r="AE48">
            <v>0.66800000000000004</v>
          </cell>
          <cell r="AF48">
            <v>0.66800000000000004</v>
          </cell>
          <cell r="AG48">
            <v>0.66800000000000004</v>
          </cell>
          <cell r="AH48">
            <v>0.66800000000000004</v>
          </cell>
          <cell r="AI48">
            <v>0.66800000000000004</v>
          </cell>
          <cell r="AJ48">
            <v>0.66800000000000004</v>
          </cell>
          <cell r="AK48">
            <v>0.66800000000000004</v>
          </cell>
          <cell r="AL48">
            <v>0.66800000000000004</v>
          </cell>
          <cell r="AM48">
            <v>0.66800000000000004</v>
          </cell>
          <cell r="AN48">
            <v>0.66800000000000004</v>
          </cell>
          <cell r="AO48">
            <v>0.66800000000000004</v>
          </cell>
          <cell r="AP48">
            <v>0.66800000000000004</v>
          </cell>
          <cell r="AQ48">
            <v>0.66800000000000004</v>
          </cell>
          <cell r="AR48">
            <v>0.66800000000000004</v>
          </cell>
          <cell r="AS48">
            <v>0.66800000000000004</v>
          </cell>
          <cell r="AT48">
            <v>0.66800000000000004</v>
          </cell>
          <cell r="AU48">
            <v>0.66800000000000004</v>
          </cell>
          <cell r="AV48">
            <v>0.66800000000000004</v>
          </cell>
          <cell r="AW48">
            <v>0.66800000000000004</v>
          </cell>
          <cell r="AX48">
            <v>0.66800000000000004</v>
          </cell>
          <cell r="AY48">
            <v>0.66800000000000004</v>
          </cell>
          <cell r="AZ48">
            <v>0.66800000000000004</v>
          </cell>
        </row>
        <row r="49">
          <cell r="H49">
            <v>1.67</v>
          </cell>
          <cell r="I49">
            <v>1.67</v>
          </cell>
          <cell r="J49">
            <v>1.67</v>
          </cell>
          <cell r="K49">
            <v>1.67</v>
          </cell>
          <cell r="L49">
            <v>1.67</v>
          </cell>
          <cell r="M49">
            <v>1.67</v>
          </cell>
          <cell r="N49">
            <v>1.67</v>
          </cell>
          <cell r="O49">
            <v>1.67</v>
          </cell>
          <cell r="P49">
            <v>1.67</v>
          </cell>
          <cell r="Q49">
            <v>1.67</v>
          </cell>
          <cell r="R49">
            <v>1.67</v>
          </cell>
          <cell r="S49">
            <v>1.67</v>
          </cell>
          <cell r="T49">
            <v>1.67</v>
          </cell>
          <cell r="U49">
            <v>1.67</v>
          </cell>
          <cell r="V49">
            <v>1.67</v>
          </cell>
          <cell r="W49">
            <v>1.67</v>
          </cell>
          <cell r="X49">
            <v>1.67</v>
          </cell>
          <cell r="Y49">
            <v>1.67</v>
          </cell>
          <cell r="Z49">
            <v>1.67</v>
          </cell>
          <cell r="AA49">
            <v>1.67</v>
          </cell>
          <cell r="AB49">
            <v>1.67</v>
          </cell>
          <cell r="AC49">
            <v>1.67</v>
          </cell>
          <cell r="AD49">
            <v>1.67</v>
          </cell>
          <cell r="AE49">
            <v>1.67</v>
          </cell>
          <cell r="AF49">
            <v>1.67</v>
          </cell>
          <cell r="AG49">
            <v>1.67</v>
          </cell>
          <cell r="AH49">
            <v>1.67</v>
          </cell>
          <cell r="AI49">
            <v>1.67</v>
          </cell>
          <cell r="AJ49">
            <v>1.67</v>
          </cell>
          <cell r="AK49">
            <v>1.67</v>
          </cell>
          <cell r="AL49">
            <v>1.67</v>
          </cell>
          <cell r="AM49">
            <v>1.67</v>
          </cell>
          <cell r="AN49">
            <v>1.67</v>
          </cell>
          <cell r="AO49">
            <v>1.67</v>
          </cell>
          <cell r="AP49">
            <v>1.67</v>
          </cell>
          <cell r="AQ49">
            <v>1.67</v>
          </cell>
          <cell r="AR49">
            <v>1.67</v>
          </cell>
          <cell r="AS49">
            <v>1.67</v>
          </cell>
          <cell r="AT49">
            <v>1.67</v>
          </cell>
          <cell r="AU49">
            <v>1.67</v>
          </cell>
          <cell r="AV49">
            <v>1.67</v>
          </cell>
          <cell r="AW49">
            <v>1.67</v>
          </cell>
          <cell r="AX49">
            <v>1.67</v>
          </cell>
          <cell r="AY49">
            <v>1.67</v>
          </cell>
          <cell r="AZ49">
            <v>1.67</v>
          </cell>
        </row>
        <row r="50">
          <cell r="H50">
            <v>0.219</v>
          </cell>
          <cell r="I50">
            <v>0.219</v>
          </cell>
          <cell r="J50">
            <v>0.224</v>
          </cell>
          <cell r="K50">
            <v>0.22500000000000001</v>
          </cell>
          <cell r="L50">
            <v>0.22500000000000001</v>
          </cell>
          <cell r="M50">
            <v>0.22500000000000001</v>
          </cell>
          <cell r="N50">
            <v>0.22500000000000001</v>
          </cell>
          <cell r="O50">
            <v>0.22500000000000001</v>
          </cell>
          <cell r="P50">
            <v>0.22500000000000001</v>
          </cell>
          <cell r="Q50">
            <v>0.22500000000000001</v>
          </cell>
          <cell r="R50">
            <v>0.22500000000000001</v>
          </cell>
          <cell r="S50">
            <v>0.22500000000000001</v>
          </cell>
          <cell r="T50">
            <v>0.22500000000000001</v>
          </cell>
          <cell r="U50">
            <v>0.22500000000000001</v>
          </cell>
          <cell r="V50">
            <v>0.22500000000000001</v>
          </cell>
          <cell r="W50">
            <v>0.22500000000000001</v>
          </cell>
          <cell r="X50">
            <v>0.22500000000000001</v>
          </cell>
          <cell r="Y50">
            <v>0.22500000000000001</v>
          </cell>
          <cell r="Z50">
            <v>0.22500000000000001</v>
          </cell>
          <cell r="AA50">
            <v>0.22500000000000001</v>
          </cell>
          <cell r="AB50">
            <v>0.22500000000000001</v>
          </cell>
          <cell r="AC50">
            <v>0.22500000000000001</v>
          </cell>
          <cell r="AD50">
            <v>0.22500000000000001</v>
          </cell>
          <cell r="AE50">
            <v>0.22500000000000001</v>
          </cell>
          <cell r="AF50">
            <v>0.22500000000000001</v>
          </cell>
          <cell r="AG50">
            <v>0.22500000000000001</v>
          </cell>
          <cell r="AH50">
            <v>0.22500000000000001</v>
          </cell>
          <cell r="AI50">
            <v>0.22500000000000001</v>
          </cell>
          <cell r="AJ50">
            <v>0.22500000000000001</v>
          </cell>
          <cell r="AK50">
            <v>0.22500000000000001</v>
          </cell>
          <cell r="AL50">
            <v>0.22500000000000001</v>
          </cell>
          <cell r="AM50">
            <v>0.22500000000000001</v>
          </cell>
          <cell r="AN50">
            <v>0.22500000000000001</v>
          </cell>
          <cell r="AO50">
            <v>0.22500000000000001</v>
          </cell>
          <cell r="AP50">
            <v>0.22500000000000001</v>
          </cell>
          <cell r="AQ50">
            <v>0.22500000000000001</v>
          </cell>
          <cell r="AR50">
            <v>0.22500000000000001</v>
          </cell>
          <cell r="AS50">
            <v>0.22500000000000001</v>
          </cell>
          <cell r="AT50">
            <v>0.22500000000000001</v>
          </cell>
          <cell r="AU50">
            <v>0.22500000000000001</v>
          </cell>
          <cell r="AV50">
            <v>0.22500000000000001</v>
          </cell>
          <cell r="AW50">
            <v>0.22500000000000001</v>
          </cell>
          <cell r="AX50">
            <v>0.22500000000000001</v>
          </cell>
          <cell r="AY50">
            <v>0.22500000000000001</v>
          </cell>
          <cell r="AZ50">
            <v>0.22500000000000001</v>
          </cell>
        </row>
      </sheetData>
      <sheetData sheetId="9" refreshError="1"/>
      <sheetData sheetId="10" refreshError="1"/>
      <sheetData sheetId="11" refreshError="1"/>
      <sheetData sheetId="12" refreshError="1"/>
      <sheetData sheetId="13" refreshError="1"/>
      <sheetData sheetId="14">
        <row r="10">
          <cell r="L10">
            <v>1.02</v>
          </cell>
          <cell r="M10">
            <v>1.02</v>
          </cell>
          <cell r="N10">
            <v>1.02</v>
          </cell>
          <cell r="O10">
            <v>1.02</v>
          </cell>
          <cell r="P10">
            <v>1.02</v>
          </cell>
          <cell r="Q10">
            <v>1.02</v>
          </cell>
          <cell r="R10">
            <v>1.02</v>
          </cell>
          <cell r="S10">
            <v>1.02</v>
          </cell>
          <cell r="T10">
            <v>1.02</v>
          </cell>
          <cell r="U10">
            <v>1.02</v>
          </cell>
          <cell r="V10">
            <v>1.02</v>
          </cell>
          <cell r="W10">
            <v>1.02</v>
          </cell>
          <cell r="X10">
            <v>1.02</v>
          </cell>
          <cell r="Y10">
            <v>1.02</v>
          </cell>
          <cell r="Z10">
            <v>1.02</v>
          </cell>
          <cell r="AA10">
            <v>1.02</v>
          </cell>
          <cell r="AB10">
            <v>1.02</v>
          </cell>
          <cell r="AC10">
            <v>1.02</v>
          </cell>
          <cell r="AD10">
            <v>1.02</v>
          </cell>
          <cell r="AE10">
            <v>1.02</v>
          </cell>
          <cell r="AF10">
            <v>1.02</v>
          </cell>
          <cell r="AG10">
            <v>1.02</v>
          </cell>
          <cell r="AH10">
            <v>1.02</v>
          </cell>
          <cell r="AI10">
            <v>1.02</v>
          </cell>
          <cell r="AJ10">
            <v>1.02</v>
          </cell>
          <cell r="AK10">
            <v>1.02</v>
          </cell>
          <cell r="AL10">
            <v>1.02</v>
          </cell>
          <cell r="AM10">
            <v>1.02</v>
          </cell>
          <cell r="AN10">
            <v>1.02</v>
          </cell>
          <cell r="AO10">
            <v>1.02</v>
          </cell>
          <cell r="AP10">
            <v>1.02</v>
          </cell>
          <cell r="AQ10">
            <v>1.02</v>
          </cell>
          <cell r="AR10">
            <v>1.02</v>
          </cell>
          <cell r="AS10">
            <v>1.02</v>
          </cell>
          <cell r="AT10">
            <v>1.02</v>
          </cell>
          <cell r="AU10">
            <v>1.02</v>
          </cell>
          <cell r="AV10">
            <v>1.02</v>
          </cell>
          <cell r="AW10">
            <v>1.02</v>
          </cell>
          <cell r="AX10">
            <v>1.02</v>
          </cell>
          <cell r="AY10">
            <v>1.02</v>
          </cell>
          <cell r="AZ10">
            <v>1.02</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7">
          <cell r="D7" t="str">
            <v>Cedar Tree</v>
          </cell>
        </row>
        <row r="16">
          <cell r="D16">
            <v>1</v>
          </cell>
        </row>
        <row r="19">
          <cell r="H19" t="str">
            <v>SY16-17</v>
          </cell>
          <cell r="I19" t="str">
            <v>Past</v>
          </cell>
        </row>
        <row r="20">
          <cell r="H20" t="str">
            <v>SY17-18</v>
          </cell>
          <cell r="I20" t="str">
            <v>Past</v>
          </cell>
        </row>
        <row r="21">
          <cell r="H21" t="str">
            <v>SY18-19</v>
          </cell>
          <cell r="I21" t="str">
            <v>Past</v>
          </cell>
        </row>
        <row r="22">
          <cell r="H22" t="str">
            <v>SY19-20</v>
          </cell>
          <cell r="I22" t="str">
            <v>Current</v>
          </cell>
        </row>
        <row r="23">
          <cell r="H23" t="str">
            <v>SY20-21</v>
          </cell>
          <cell r="I23" t="str">
            <v>Future</v>
          </cell>
        </row>
        <row r="24">
          <cell r="H24" t="str">
            <v>SY21-22</v>
          </cell>
          <cell r="I24" t="str">
            <v>Future</v>
          </cell>
        </row>
        <row r="25">
          <cell r="H25" t="str">
            <v>SY22-23</v>
          </cell>
          <cell r="I25" t="str">
            <v>Future</v>
          </cell>
        </row>
        <row r="26">
          <cell r="H26" t="str">
            <v>SY23-24</v>
          </cell>
          <cell r="I26" t="str">
            <v>Future</v>
          </cell>
        </row>
        <row r="27">
          <cell r="H27" t="str">
            <v>SY24-25</v>
          </cell>
          <cell r="I27" t="str">
            <v>Future</v>
          </cell>
        </row>
        <row r="28">
          <cell r="H28" t="str">
            <v>SY25-26</v>
          </cell>
          <cell r="I28" t="str">
            <v>Future</v>
          </cell>
        </row>
        <row r="29">
          <cell r="H29" t="str">
            <v>SY26-27</v>
          </cell>
          <cell r="I29" t="str">
            <v>Future</v>
          </cell>
        </row>
        <row r="30">
          <cell r="H30" t="str">
            <v>SY27-28</v>
          </cell>
          <cell r="I30" t="str">
            <v>Future</v>
          </cell>
        </row>
        <row r="31">
          <cell r="H31" t="str">
            <v>SY28-29</v>
          </cell>
          <cell r="I31" t="str">
            <v>Future</v>
          </cell>
        </row>
        <row r="32">
          <cell r="H32" t="str">
            <v>SY29-30</v>
          </cell>
          <cell r="I32" t="str">
            <v>Future</v>
          </cell>
        </row>
        <row r="33">
          <cell r="H33" t="str">
            <v>SY30-31</v>
          </cell>
          <cell r="I33" t="str">
            <v>Future</v>
          </cell>
        </row>
        <row r="34">
          <cell r="H34" t="str">
            <v>SY31-32</v>
          </cell>
          <cell r="I34" t="str">
            <v>Future</v>
          </cell>
        </row>
        <row r="35">
          <cell r="H35" t="str">
            <v>SY32-33</v>
          </cell>
          <cell r="I35" t="str">
            <v>Future</v>
          </cell>
        </row>
        <row r="36">
          <cell r="H36" t="str">
            <v>SY33-34</v>
          </cell>
          <cell r="I36" t="str">
            <v>Future</v>
          </cell>
        </row>
        <row r="37">
          <cell r="H37" t="str">
            <v>SY34-35</v>
          </cell>
          <cell r="I37" t="str">
            <v>Future</v>
          </cell>
        </row>
        <row r="38">
          <cell r="H38" t="str">
            <v>SY35-36</v>
          </cell>
          <cell r="I38" t="str">
            <v>Future</v>
          </cell>
        </row>
        <row r="39">
          <cell r="H39" t="str">
            <v>SY36-37</v>
          </cell>
          <cell r="I39" t="str">
            <v>Future</v>
          </cell>
        </row>
        <row r="40">
          <cell r="H40" t="str">
            <v>SY37-38</v>
          </cell>
          <cell r="I40" t="str">
            <v>Future</v>
          </cell>
        </row>
        <row r="41">
          <cell r="H41" t="str">
            <v>SY38-39</v>
          </cell>
          <cell r="I41" t="str">
            <v>Future</v>
          </cell>
        </row>
        <row r="42">
          <cell r="H42" t="str">
            <v>SY39-40</v>
          </cell>
          <cell r="I42" t="str">
            <v>Future</v>
          </cell>
        </row>
        <row r="43">
          <cell r="H43" t="str">
            <v>SY40-41</v>
          </cell>
          <cell r="I43" t="str">
            <v>Future</v>
          </cell>
        </row>
        <row r="44">
          <cell r="H44" t="str">
            <v>SY41-42</v>
          </cell>
          <cell r="I44" t="str">
            <v>Future</v>
          </cell>
        </row>
        <row r="45">
          <cell r="H45" t="str">
            <v>SY42-43</v>
          </cell>
          <cell r="I45" t="str">
            <v>Future</v>
          </cell>
        </row>
        <row r="46">
          <cell r="H46" t="str">
            <v>SY43-44</v>
          </cell>
          <cell r="I46" t="str">
            <v>Future</v>
          </cell>
        </row>
        <row r="47">
          <cell r="H47" t="str">
            <v>SY44-45</v>
          </cell>
          <cell r="I47" t="str">
            <v>Future</v>
          </cell>
        </row>
        <row r="48">
          <cell r="H48" t="str">
            <v>SY45-46</v>
          </cell>
          <cell r="I48" t="str">
            <v>Future</v>
          </cell>
        </row>
        <row r="49">
          <cell r="H49" t="str">
            <v>SY46-47</v>
          </cell>
          <cell r="I49" t="str">
            <v>Future</v>
          </cell>
        </row>
        <row r="50">
          <cell r="H50" t="str">
            <v>SY47-48</v>
          </cell>
          <cell r="I50" t="str">
            <v>Future</v>
          </cell>
        </row>
        <row r="51">
          <cell r="H51" t="str">
            <v>SY48-49</v>
          </cell>
          <cell r="I51" t="str">
            <v>Future</v>
          </cell>
        </row>
        <row r="52">
          <cell r="H52" t="str">
            <v>SY49-50</v>
          </cell>
          <cell r="I52" t="str">
            <v>Future</v>
          </cell>
        </row>
        <row r="53">
          <cell r="H53" t="str">
            <v>SY50-51</v>
          </cell>
          <cell r="I53" t="str">
            <v>Future</v>
          </cell>
        </row>
        <row r="54">
          <cell r="H54" t="str">
            <v>SY51-52</v>
          </cell>
          <cell r="I54" t="str">
            <v>Future</v>
          </cell>
        </row>
        <row r="55">
          <cell r="H55" t="str">
            <v>SY52-53</v>
          </cell>
          <cell r="I55" t="str">
            <v>Future</v>
          </cell>
        </row>
        <row r="56">
          <cell r="H56" t="str">
            <v>SY53-54</v>
          </cell>
          <cell r="I56" t="str">
            <v>Future</v>
          </cell>
        </row>
        <row r="57">
          <cell r="H57" t="str">
            <v>SY54-55</v>
          </cell>
          <cell r="I57" t="str">
            <v>Future</v>
          </cell>
        </row>
        <row r="58">
          <cell r="H58" t="str">
            <v>SY55-56</v>
          </cell>
          <cell r="I58" t="str">
            <v>Future</v>
          </cell>
        </row>
        <row r="59">
          <cell r="H59" t="str">
            <v>SY56-57</v>
          </cell>
          <cell r="I59" t="str">
            <v>Future</v>
          </cell>
        </row>
        <row r="60">
          <cell r="H60" t="str">
            <v>SY57-58</v>
          </cell>
          <cell r="I60" t="str">
            <v>Future</v>
          </cell>
        </row>
        <row r="61">
          <cell r="H61" t="str">
            <v>SY58-59</v>
          </cell>
          <cell r="I61" t="str">
            <v>Future</v>
          </cell>
        </row>
        <row r="62">
          <cell r="H62" t="str">
            <v>SY59-60</v>
          </cell>
          <cell r="I62" t="str">
            <v>Future</v>
          </cell>
        </row>
        <row r="63">
          <cell r="H63" t="str">
            <v>SY60-61</v>
          </cell>
          <cell r="I63" t="str">
            <v>Future</v>
          </cell>
        </row>
      </sheetData>
      <sheetData sheetId="34" refreshError="1"/>
      <sheetData sheetId="35">
        <row r="4">
          <cell r="H4" t="str">
            <v>?</v>
          </cell>
        </row>
        <row r="5">
          <cell r="D5" t="str">
            <v>Act</v>
          </cell>
          <cell r="E5" t="str">
            <v>Description</v>
          </cell>
          <cell r="F5" t="str">
            <v>MapEdOps</v>
          </cell>
          <cell r="G5" t="str">
            <v>MapAuth</v>
          </cell>
          <cell r="H5" t="str">
            <v>MapRecon</v>
          </cell>
          <cell r="I5" t="str">
            <v>MapCashFlow</v>
          </cell>
          <cell r="J5" t="str">
            <v>Function</v>
          </cell>
          <cell r="K5" t="str">
            <v>Object</v>
          </cell>
          <cell r="L5" t="str">
            <v>Fund</v>
          </cell>
          <cell r="M5" t="str">
            <v>Loc</v>
          </cell>
          <cell r="N5" t="str">
            <v>Block Location</v>
          </cell>
          <cell r="O5" t="str">
            <v>Default Block Type</v>
          </cell>
        </row>
        <row r="8">
          <cell r="D8" t="str">
            <v>1000 · Operating</v>
          </cell>
          <cell r="F8" t="str">
            <v>01 Cash and Cash Equivalents</v>
          </cell>
          <cell r="G8" t="str">
            <v>01 Cash and Cash Equivalents</v>
          </cell>
          <cell r="H8" t="str">
            <v>Cash</v>
          </cell>
          <cell r="I8" t="str">
            <v>00 Cash</v>
          </cell>
          <cell r="J8" t="str">
            <v>100 Instruction</v>
          </cell>
          <cell r="K8" t="str">
            <v>100 Object</v>
          </cell>
          <cell r="L8" t="str">
            <v>1 Instruction</v>
          </cell>
          <cell r="M8" t="str">
            <v>Site 1</v>
          </cell>
        </row>
        <row r="9">
          <cell r="D9" t="str">
            <v>1002 · Escrow Fund - Wells Fargo</v>
          </cell>
          <cell r="F9" t="str">
            <v>01 Cash and Cash Equivalents</v>
          </cell>
          <cell r="G9" t="str">
            <v>01 Cash and Cash Equivalents</v>
          </cell>
          <cell r="H9" t="str">
            <v>Cash</v>
          </cell>
          <cell r="I9" t="str">
            <v>00 Cash</v>
          </cell>
          <cell r="J9" t="str">
            <v>100 Instruction</v>
          </cell>
          <cell r="K9" t="str">
            <v>100 Object</v>
          </cell>
          <cell r="L9" t="str">
            <v>1 Instruction</v>
          </cell>
          <cell r="M9" t="str">
            <v>Site 1</v>
          </cell>
        </row>
        <row r="10">
          <cell r="D10" t="str">
            <v>1004 · Cash-Industrial Bank</v>
          </cell>
          <cell r="F10" t="str">
            <v>01 Cash and Cash Equivalents</v>
          </cell>
          <cell r="G10" t="str">
            <v>01 Cash and Cash Equivalents</v>
          </cell>
          <cell r="H10" t="str">
            <v>Cash</v>
          </cell>
          <cell r="I10" t="str">
            <v>00 Cash</v>
          </cell>
          <cell r="J10" t="str">
            <v>100 Instruction</v>
          </cell>
          <cell r="K10" t="str">
            <v>100 Object</v>
          </cell>
          <cell r="L10" t="str">
            <v>1 Instruction</v>
          </cell>
          <cell r="M10" t="str">
            <v>Site 1</v>
          </cell>
        </row>
        <row r="11">
          <cell r="D11" t="str">
            <v>1005 · Industrial Bank CD</v>
          </cell>
          <cell r="F11" t="str">
            <v>01 Cash and Cash Equivalents</v>
          </cell>
          <cell r="G11" t="str">
            <v>01 Cash and Cash Equivalents</v>
          </cell>
          <cell r="H11" t="str">
            <v>Cash</v>
          </cell>
          <cell r="I11" t="str">
            <v>00 Cash</v>
          </cell>
          <cell r="J11" t="str">
            <v>100 Instruction</v>
          </cell>
          <cell r="K11" t="str">
            <v>100 Object</v>
          </cell>
          <cell r="L11" t="str">
            <v>1 Instruction</v>
          </cell>
          <cell r="M11" t="str">
            <v>Site 1</v>
          </cell>
        </row>
        <row r="12">
          <cell r="D12" t="str">
            <v>1008 · BB &amp; T Money Market (0272)</v>
          </cell>
          <cell r="F12" t="str">
            <v>01 Cash and Cash Equivalents</v>
          </cell>
          <cell r="G12" t="str">
            <v>01 Cash and Cash Equivalents</v>
          </cell>
          <cell r="H12" t="str">
            <v>Cash</v>
          </cell>
          <cell r="I12" t="str">
            <v>00 Cash</v>
          </cell>
          <cell r="J12" t="str">
            <v>100 Instruction</v>
          </cell>
          <cell r="K12" t="str">
            <v>100 Object</v>
          </cell>
          <cell r="L12" t="str">
            <v>1 Instruction</v>
          </cell>
          <cell r="M12" t="str">
            <v>Site 1</v>
          </cell>
        </row>
        <row r="13">
          <cell r="D13" t="str">
            <v>1009 · PNC MM (7554)</v>
          </cell>
          <cell r="F13" t="str">
            <v>01 Cash and Cash Equivalents</v>
          </cell>
          <cell r="G13" t="str">
            <v>01 Cash and Cash Equivalents</v>
          </cell>
          <cell r="H13" t="str">
            <v>Cash</v>
          </cell>
          <cell r="I13" t="str">
            <v>00 Cash</v>
          </cell>
          <cell r="J13" t="str">
            <v>100 Instruction</v>
          </cell>
          <cell r="K13" t="str">
            <v>100 Object</v>
          </cell>
          <cell r="L13" t="str">
            <v>1 Instruction</v>
          </cell>
          <cell r="M13" t="str">
            <v>Site 1</v>
          </cell>
        </row>
        <row r="14">
          <cell r="D14" t="str">
            <v>1010 · Federal grants</v>
          </cell>
          <cell r="F14" t="str">
            <v>01 Cash and Cash Equivalents</v>
          </cell>
          <cell r="G14" t="str">
            <v>01 Cash and Cash Equivalents</v>
          </cell>
          <cell r="H14" t="str">
            <v>Cash</v>
          </cell>
          <cell r="I14" t="str">
            <v>00 Cash</v>
          </cell>
          <cell r="J14" t="str">
            <v>100 Instruction</v>
          </cell>
          <cell r="K14" t="str">
            <v>100 Object</v>
          </cell>
          <cell r="L14" t="str">
            <v>1 Instruction</v>
          </cell>
          <cell r="M14" t="str">
            <v>Site 1</v>
          </cell>
        </row>
        <row r="15">
          <cell r="D15" t="str">
            <v>1011 · PNC fdrsg CD</v>
          </cell>
          <cell r="F15" t="str">
            <v>01 Cash and Cash Equivalents</v>
          </cell>
          <cell r="G15" t="str">
            <v>01 Cash and Cash Equivalents</v>
          </cell>
          <cell r="H15" t="str">
            <v>Cash</v>
          </cell>
          <cell r="I15" t="str">
            <v>00 Cash</v>
          </cell>
          <cell r="J15" t="str">
            <v>100 Instruction</v>
          </cell>
          <cell r="K15" t="str">
            <v>100 Object</v>
          </cell>
          <cell r="L15" t="str">
            <v>1 Instruction</v>
          </cell>
          <cell r="M15" t="str">
            <v>Site 1</v>
          </cell>
        </row>
        <row r="16">
          <cell r="D16" t="str">
            <v>1012 · PNC DIR CHKG (4035)</v>
          </cell>
          <cell r="F16" t="str">
            <v>01 Cash and Cash Equivalents</v>
          </cell>
          <cell r="G16" t="str">
            <v>01 Cash and Cash Equivalents</v>
          </cell>
          <cell r="H16" t="str">
            <v>Cash</v>
          </cell>
          <cell r="I16" t="str">
            <v>00 Cash</v>
          </cell>
          <cell r="J16" t="str">
            <v>100 Instruction</v>
          </cell>
          <cell r="K16" t="str">
            <v>100 Object</v>
          </cell>
          <cell r="L16" t="str">
            <v>1 Instruction</v>
          </cell>
          <cell r="M16" t="str">
            <v>Site 1</v>
          </cell>
        </row>
        <row r="17">
          <cell r="D17" t="str">
            <v>1013 · PNC FUNDRSNG CHKG (4027)</v>
          </cell>
          <cell r="F17" t="str">
            <v>01 Cash and Cash Equivalents</v>
          </cell>
          <cell r="G17" t="str">
            <v>01 Cash and Cash Equivalents</v>
          </cell>
          <cell r="H17" t="str">
            <v>Cash</v>
          </cell>
          <cell r="I17" t="str">
            <v>00 Cash</v>
          </cell>
          <cell r="J17" t="str">
            <v>100 Instruction</v>
          </cell>
          <cell r="K17" t="str">
            <v>100 Object</v>
          </cell>
          <cell r="L17" t="str">
            <v>1 Instruction</v>
          </cell>
          <cell r="M17" t="str">
            <v>Site 1</v>
          </cell>
        </row>
        <row r="18">
          <cell r="D18" t="str">
            <v>1015 · BB&amp;T Operating Account (BBT 6190)</v>
          </cell>
          <cell r="F18" t="str">
            <v>01 Cash and Cash Equivalents</v>
          </cell>
          <cell r="G18" t="str">
            <v>01 Cash and Cash Equivalents</v>
          </cell>
          <cell r="H18" t="str">
            <v>Cash</v>
          </cell>
          <cell r="I18" t="str">
            <v>00 Cash</v>
          </cell>
          <cell r="J18" t="str">
            <v>100 Instruction</v>
          </cell>
          <cell r="K18" t="str">
            <v>100 Object</v>
          </cell>
          <cell r="L18" t="str">
            <v>1 Instruction</v>
          </cell>
          <cell r="M18" t="str">
            <v>Site 1</v>
          </cell>
        </row>
        <row r="19">
          <cell r="D19" t="str">
            <v>1016 · BB&amp;T Payroll Account (BBT 6247)</v>
          </cell>
          <cell r="F19" t="str">
            <v>01 Cash and Cash Equivalents</v>
          </cell>
          <cell r="G19" t="str">
            <v>01 Cash and Cash Equivalents</v>
          </cell>
          <cell r="H19" t="str">
            <v>Cash</v>
          </cell>
          <cell r="I19" t="str">
            <v>00 Cash</v>
          </cell>
          <cell r="J19" t="str">
            <v>100 Instruction</v>
          </cell>
          <cell r="K19" t="str">
            <v>100 Object</v>
          </cell>
          <cell r="L19" t="str">
            <v>1 Instruction</v>
          </cell>
          <cell r="M19" t="str">
            <v>Site 1</v>
          </cell>
        </row>
        <row r="20">
          <cell r="D20" t="str">
            <v>1017 · Paypal</v>
          </cell>
          <cell r="F20" t="str">
            <v>01 Cash and Cash Equivalents</v>
          </cell>
          <cell r="G20" t="str">
            <v>01 Cash and Cash Equivalents</v>
          </cell>
          <cell r="H20" t="str">
            <v>Cash</v>
          </cell>
          <cell r="I20" t="str">
            <v>00 Cash</v>
          </cell>
          <cell r="J20" t="str">
            <v>100 Instruction</v>
          </cell>
          <cell r="K20" t="str">
            <v>100 Object</v>
          </cell>
          <cell r="L20" t="str">
            <v>1 Instruction</v>
          </cell>
          <cell r="M20" t="str">
            <v>Site 1</v>
          </cell>
        </row>
        <row r="21">
          <cell r="D21" t="str">
            <v>1018 · Cash-John Marshall Bank (5667)</v>
          </cell>
          <cell r="F21" t="str">
            <v>01 Cash and Cash Equivalents</v>
          </cell>
          <cell r="G21" t="str">
            <v>01 Cash and Cash Equivalents</v>
          </cell>
          <cell r="H21" t="str">
            <v>Cash</v>
          </cell>
          <cell r="I21" t="str">
            <v>00 Cash</v>
          </cell>
          <cell r="J21" t="str">
            <v>100 Instruction</v>
          </cell>
          <cell r="K21" t="str">
            <v>100 Object</v>
          </cell>
          <cell r="L21" t="str">
            <v>1 Instruction</v>
          </cell>
          <cell r="M21" t="str">
            <v>Site 1</v>
          </cell>
        </row>
        <row r="22">
          <cell r="D22" t="str">
            <v>1019 · John Marshall Bank CD</v>
          </cell>
          <cell r="F22" t="str">
            <v>01 Cash and Cash Equivalents</v>
          </cell>
          <cell r="G22" t="str">
            <v>01 Cash and Cash Equivalents</v>
          </cell>
          <cell r="H22" t="str">
            <v>Cash</v>
          </cell>
          <cell r="I22" t="str">
            <v>00 Cash</v>
          </cell>
          <cell r="J22" t="str">
            <v>100 Instruction</v>
          </cell>
          <cell r="K22" t="str">
            <v>100 Object</v>
          </cell>
          <cell r="L22" t="str">
            <v>1 Instruction</v>
          </cell>
          <cell r="M22" t="str">
            <v>Site 1</v>
          </cell>
        </row>
        <row r="23">
          <cell r="D23" t="str">
            <v>1030 · Certificate of deposit</v>
          </cell>
          <cell r="F23" t="str">
            <v>01 Cash and Cash Equivalents</v>
          </cell>
          <cell r="G23" t="str">
            <v>01 Cash and Cash Equivalents</v>
          </cell>
          <cell r="H23" t="str">
            <v>Cash</v>
          </cell>
          <cell r="I23" t="str">
            <v>00 Cash</v>
          </cell>
          <cell r="J23" t="str">
            <v>100 Instruction</v>
          </cell>
          <cell r="K23" t="str">
            <v>100 Object</v>
          </cell>
          <cell r="L23" t="str">
            <v>1 Instruction</v>
          </cell>
          <cell r="M23" t="str">
            <v>Site 1</v>
          </cell>
        </row>
        <row r="24">
          <cell r="D24" t="str">
            <v>1020 · Savings</v>
          </cell>
          <cell r="F24" t="str">
            <v>01 Cash and Cash Equivalents</v>
          </cell>
          <cell r="G24" t="str">
            <v>01 Cash and Cash Equivalents</v>
          </cell>
          <cell r="H24" t="str">
            <v>Cash</v>
          </cell>
          <cell r="I24" t="str">
            <v>00 Cash</v>
          </cell>
          <cell r="J24" t="str">
            <v>100 Instruction</v>
          </cell>
          <cell r="K24" t="str">
            <v>100 Object</v>
          </cell>
          <cell r="L24" t="str">
            <v>1 Instruction</v>
          </cell>
          <cell r="M24" t="str">
            <v>Site 1</v>
          </cell>
        </row>
        <row r="25">
          <cell r="D25" t="str">
            <v>1040 · Investment accounts</v>
          </cell>
          <cell r="F25" t="str">
            <v>01 Cash and Cash Equivalents</v>
          </cell>
          <cell r="G25" t="str">
            <v>01 Cash and Cash Equivalents</v>
          </cell>
          <cell r="H25" t="str">
            <v>Cash</v>
          </cell>
          <cell r="I25" t="str">
            <v>00 Cash</v>
          </cell>
          <cell r="J25" t="str">
            <v>100 Instruction</v>
          </cell>
          <cell r="K25" t="str">
            <v>100 Object</v>
          </cell>
          <cell r="L25" t="str">
            <v>1 Instruction</v>
          </cell>
          <cell r="M25" t="str">
            <v>Site 1</v>
          </cell>
        </row>
        <row r="26">
          <cell r="D26" t="str">
            <v>1050 · Petty cash</v>
          </cell>
          <cell r="F26" t="str">
            <v>01 Cash and Cash Equivalents</v>
          </cell>
          <cell r="G26" t="str">
            <v>01 Cash and Cash Equivalents</v>
          </cell>
          <cell r="H26" t="str">
            <v>Cash</v>
          </cell>
          <cell r="I26" t="str">
            <v>00 Cash</v>
          </cell>
          <cell r="J26" t="str">
            <v>100 Instruction</v>
          </cell>
          <cell r="K26" t="str">
            <v>100 Object</v>
          </cell>
          <cell r="L26" t="str">
            <v>1 Instruction</v>
          </cell>
          <cell r="M26" t="str">
            <v>Site 1</v>
          </cell>
        </row>
        <row r="27">
          <cell r="D27" t="str">
            <v>1099 · AnyBill Transfer</v>
          </cell>
          <cell r="F27" t="str">
            <v>01 Cash and Cash Equivalents</v>
          </cell>
          <cell r="G27" t="str">
            <v>01 Cash and Cash Equivalents</v>
          </cell>
          <cell r="H27" t="str">
            <v>Cash</v>
          </cell>
          <cell r="I27" t="str">
            <v>00 Cash</v>
          </cell>
          <cell r="J27" t="str">
            <v>100 Instruction</v>
          </cell>
          <cell r="K27" t="str">
            <v>100 Object</v>
          </cell>
          <cell r="L27" t="str">
            <v>1 Instruction</v>
          </cell>
          <cell r="M27" t="str">
            <v>Site 1</v>
          </cell>
        </row>
        <row r="29">
          <cell r="D29" t="str">
            <v>110 · Accounts Receivable</v>
          </cell>
          <cell r="F29" t="str">
            <v>02 Accounts Receivable</v>
          </cell>
          <cell r="G29" t="str">
            <v>02 Accounts Receivables</v>
          </cell>
          <cell r="H29" t="str">
            <v>Working Capital</v>
          </cell>
          <cell r="I29" t="str">
            <v>04 Other Operating Activities</v>
          </cell>
          <cell r="J29" t="str">
            <v>100 Instruction</v>
          </cell>
          <cell r="K29" t="str">
            <v>100 Object</v>
          </cell>
          <cell r="L29" t="str">
            <v>1 Instruction</v>
          </cell>
          <cell r="M29" t="str">
            <v>Site 1</v>
          </cell>
          <cell r="N29" t="str">
            <v>None</v>
          </cell>
          <cell r="O29" t="str">
            <v>None</v>
          </cell>
        </row>
        <row r="30">
          <cell r="D30" t="str">
            <v>1100 · Accounts receivable</v>
          </cell>
          <cell r="E30" t="str">
            <v>For QBO clients, only A/R account. For QBD clients, A/R for per-pupil funding.</v>
          </cell>
          <cell r="F30" t="str">
            <v>02 Accounts Receivable</v>
          </cell>
          <cell r="G30" t="str">
            <v>02 Accounts Receivables</v>
          </cell>
          <cell r="H30" t="str">
            <v>Working Capital</v>
          </cell>
          <cell r="I30" t="str">
            <v>04 Other Operating Activities</v>
          </cell>
          <cell r="J30" t="str">
            <v>100 Instruction</v>
          </cell>
          <cell r="K30" t="str">
            <v>100 Object</v>
          </cell>
          <cell r="L30" t="str">
            <v>1 Instruction</v>
          </cell>
          <cell r="M30" t="str">
            <v>Site 1</v>
          </cell>
          <cell r="N30" t="str">
            <v>None</v>
          </cell>
          <cell r="O30" t="str">
            <v>None</v>
          </cell>
        </row>
        <row r="31">
          <cell r="D31" t="str">
            <v>1120 · Other local receivable</v>
          </cell>
          <cell r="E31" t="str">
            <v>A/R for HSA, OSSE grants</v>
          </cell>
          <cell r="F31" t="str">
            <v>02 Accounts Receivable</v>
          </cell>
          <cell r="G31" t="str">
            <v>02 Accounts Receivables</v>
          </cell>
          <cell r="H31" t="str">
            <v>Working Capital</v>
          </cell>
          <cell r="I31" t="str">
            <v>04 Other Operating Activities</v>
          </cell>
          <cell r="J31" t="str">
            <v>100 Instruction</v>
          </cell>
          <cell r="K31" t="str">
            <v>100 Object</v>
          </cell>
          <cell r="L31" t="str">
            <v>1 Instruction</v>
          </cell>
          <cell r="M31" t="str">
            <v>Site 1</v>
          </cell>
          <cell r="N31" t="str">
            <v>None</v>
          </cell>
          <cell r="O31" t="str">
            <v>None</v>
          </cell>
        </row>
        <row r="32">
          <cell r="D32" t="str">
            <v>1130 · State receivable</v>
          </cell>
          <cell r="F32" t="str">
            <v>02 Accounts Receivable</v>
          </cell>
          <cell r="G32" t="str">
            <v>02 Accounts Receivables</v>
          </cell>
          <cell r="H32" t="str">
            <v>Working Capital</v>
          </cell>
          <cell r="I32" t="str">
            <v>04 Other Operating Activities</v>
          </cell>
          <cell r="J32" t="str">
            <v>100 Instruction</v>
          </cell>
          <cell r="K32" t="str">
            <v>100 Object</v>
          </cell>
          <cell r="L32" t="str">
            <v>1 Instruction</v>
          </cell>
          <cell r="M32" t="str">
            <v>Site 1</v>
          </cell>
          <cell r="N32" t="str">
            <v>None</v>
          </cell>
          <cell r="O32" t="str">
            <v>None</v>
          </cell>
        </row>
        <row r="34">
          <cell r="D34" t="str">
            <v>1200 · NCLB receivable</v>
          </cell>
          <cell r="E34" t="str">
            <v>A/R for NCLB</v>
          </cell>
          <cell r="F34" t="str">
            <v>02 Accounts Receivable</v>
          </cell>
          <cell r="G34" t="str">
            <v>02 Accounts Receivables</v>
          </cell>
          <cell r="H34" t="str">
            <v>Working Capital</v>
          </cell>
          <cell r="I34" t="str">
            <v>04 Other Operating Activities</v>
          </cell>
          <cell r="J34" t="str">
            <v>100 Instruction</v>
          </cell>
          <cell r="K34" t="str">
            <v>100 Object</v>
          </cell>
          <cell r="L34" t="str">
            <v>1 Instruction</v>
          </cell>
          <cell r="M34" t="str">
            <v>Site 1</v>
          </cell>
          <cell r="N34" t="str">
            <v>None</v>
          </cell>
          <cell r="O34" t="str">
            <v>None</v>
          </cell>
        </row>
        <row r="35">
          <cell r="D35" t="str">
            <v>1201 · IDEA receivable</v>
          </cell>
          <cell r="E35" t="str">
            <v>A/R for IDEA</v>
          </cell>
          <cell r="F35" t="str">
            <v>02 Accounts Receivable</v>
          </cell>
          <cell r="G35" t="str">
            <v>02 Accounts Receivables</v>
          </cell>
          <cell r="H35" t="str">
            <v>Working Capital</v>
          </cell>
          <cell r="I35" t="str">
            <v>04 Other Operating Activities</v>
          </cell>
          <cell r="J35" t="str">
            <v>100 Instruction</v>
          </cell>
          <cell r="K35" t="str">
            <v>100 Object</v>
          </cell>
          <cell r="L35" t="str">
            <v>1 Instruction</v>
          </cell>
          <cell r="M35" t="str">
            <v>Site 1</v>
          </cell>
          <cell r="N35" t="str">
            <v>None</v>
          </cell>
          <cell r="O35" t="str">
            <v>None</v>
          </cell>
        </row>
        <row r="36">
          <cell r="D36" t="str">
            <v>1210 · Title Vb receivable</v>
          </cell>
          <cell r="E36" t="str">
            <v>A/R for Title Vb</v>
          </cell>
          <cell r="F36" t="str">
            <v>02 Accounts Receivable</v>
          </cell>
          <cell r="G36" t="str">
            <v>02 Accounts Receivables</v>
          </cell>
          <cell r="H36" t="str">
            <v>Working Capital</v>
          </cell>
          <cell r="I36" t="str">
            <v>04 Other Operating Activities</v>
          </cell>
          <cell r="J36" t="str">
            <v>100 Instruction</v>
          </cell>
          <cell r="K36" t="str">
            <v>100 Object</v>
          </cell>
          <cell r="L36" t="str">
            <v>1 Instruction</v>
          </cell>
          <cell r="M36" t="str">
            <v>Site 1</v>
          </cell>
          <cell r="N36" t="str">
            <v>None</v>
          </cell>
          <cell r="O36" t="str">
            <v>None</v>
          </cell>
        </row>
        <row r="37">
          <cell r="D37" t="str">
            <v>1220 · Supplemental grants receivable</v>
          </cell>
          <cell r="E37" t="str">
            <v>Do not use</v>
          </cell>
          <cell r="F37" t="str">
            <v>02 Accounts Receivable</v>
          </cell>
          <cell r="G37" t="str">
            <v>02 Accounts Receivables</v>
          </cell>
          <cell r="H37" t="str">
            <v>Working Capital</v>
          </cell>
          <cell r="I37" t="str">
            <v>04 Other Operating Activities</v>
          </cell>
          <cell r="J37" t="str">
            <v>100 Instruction</v>
          </cell>
          <cell r="K37" t="str">
            <v>100 Object</v>
          </cell>
          <cell r="L37" t="str">
            <v>1 Instruction</v>
          </cell>
          <cell r="M37" t="str">
            <v>Site 1</v>
          </cell>
          <cell r="N37" t="str">
            <v>None</v>
          </cell>
          <cell r="O37" t="str">
            <v>None</v>
          </cell>
        </row>
        <row r="38">
          <cell r="D38" t="str">
            <v>1230 · Comp federal grants receivable</v>
          </cell>
          <cell r="E38" t="str">
            <v>A/R for OSSE grants such Replication, SOAR, Best Practice</v>
          </cell>
          <cell r="F38" t="str">
            <v>02 Accounts Receivable</v>
          </cell>
          <cell r="G38" t="str">
            <v>02 Accounts Receivables</v>
          </cell>
          <cell r="H38" t="str">
            <v>Working Capital</v>
          </cell>
          <cell r="I38" t="str">
            <v>04 Other Operating Activities</v>
          </cell>
          <cell r="J38" t="str">
            <v>100 Instruction</v>
          </cell>
          <cell r="K38" t="str">
            <v>100 Object</v>
          </cell>
          <cell r="L38" t="str">
            <v>1 Instruction</v>
          </cell>
          <cell r="M38" t="str">
            <v>Site 1</v>
          </cell>
          <cell r="N38" t="str">
            <v>None</v>
          </cell>
          <cell r="O38" t="str">
            <v>None</v>
          </cell>
        </row>
        <row r="39">
          <cell r="D39" t="str">
            <v>1240 · National food prog receivable</v>
          </cell>
          <cell r="E39" t="str">
            <v>A/R for NSLP and other food programs</v>
          </cell>
          <cell r="F39" t="str">
            <v>02 Accounts Receivable</v>
          </cell>
          <cell r="G39" t="str">
            <v>02 Accounts Receivables</v>
          </cell>
          <cell r="H39" t="str">
            <v>Working Capital</v>
          </cell>
          <cell r="I39" t="str">
            <v>04 Other Operating Activities</v>
          </cell>
          <cell r="J39" t="str">
            <v>100 Instruction</v>
          </cell>
          <cell r="K39" t="str">
            <v>100 Object</v>
          </cell>
          <cell r="L39" t="str">
            <v>1 Instruction</v>
          </cell>
          <cell r="M39" t="str">
            <v>Site 1</v>
          </cell>
          <cell r="N39" t="str">
            <v>None</v>
          </cell>
          <cell r="O39" t="str">
            <v>None</v>
          </cell>
        </row>
        <row r="41">
          <cell r="D41" t="str">
            <v>1300 · Grants receivable</v>
          </cell>
          <cell r="E41" t="str">
            <v>A/R for grants</v>
          </cell>
          <cell r="F41" t="str">
            <v>02 Accounts Receivable</v>
          </cell>
          <cell r="G41" t="str">
            <v>02 Accounts Receivables</v>
          </cell>
          <cell r="H41" t="str">
            <v>Working Capital</v>
          </cell>
          <cell r="I41" t="str">
            <v>04 Other Operating Activities</v>
          </cell>
          <cell r="J41" t="str">
            <v>100 Instruction</v>
          </cell>
          <cell r="K41" t="str">
            <v>100 Object</v>
          </cell>
          <cell r="L41" t="str">
            <v>1 Instruction</v>
          </cell>
          <cell r="M41" t="str">
            <v>Site 1</v>
          </cell>
          <cell r="N41" t="str">
            <v>None</v>
          </cell>
          <cell r="O41" t="str">
            <v>None</v>
          </cell>
        </row>
        <row r="42">
          <cell r="D42" t="str">
            <v>1310 · Discounts on long-term grants</v>
          </cell>
          <cell r="E42" t="str">
            <v>A contra account to discount long-term grants paid in installments for the time value of money (Present Value). This is amortized using the interest method over the life of the grant.</v>
          </cell>
          <cell r="F42" t="str">
            <v>02 Accounts Receivable</v>
          </cell>
          <cell r="G42" t="str">
            <v>02 Accounts Receivables</v>
          </cell>
          <cell r="H42" t="str">
            <v>Working Capital</v>
          </cell>
          <cell r="I42" t="str">
            <v>04 Other Operating Activities</v>
          </cell>
          <cell r="J42" t="str">
            <v>100 Instruction</v>
          </cell>
          <cell r="K42" t="str">
            <v>100 Object</v>
          </cell>
          <cell r="L42" t="str">
            <v>1 Instruction</v>
          </cell>
          <cell r="M42" t="str">
            <v>Site 1</v>
          </cell>
          <cell r="N42" t="str">
            <v>None</v>
          </cell>
          <cell r="O42" t="str">
            <v>None</v>
          </cell>
        </row>
        <row r="43">
          <cell r="D43" t="str">
            <v>1320 · Pledges receivable</v>
          </cell>
          <cell r="E43" t="str">
            <v>A/R for pledges</v>
          </cell>
          <cell r="F43" t="str">
            <v>02 Accounts Receivable</v>
          </cell>
          <cell r="G43" t="str">
            <v>02 Accounts Receivables</v>
          </cell>
          <cell r="H43" t="str">
            <v>Working Capital</v>
          </cell>
          <cell r="I43" t="str">
            <v>04 Other Operating Activities</v>
          </cell>
          <cell r="J43" t="str">
            <v>100 Instruction</v>
          </cell>
          <cell r="K43" t="str">
            <v>100 Object</v>
          </cell>
          <cell r="L43" t="str">
            <v>1 Instruction</v>
          </cell>
          <cell r="M43" t="str">
            <v>Site 1</v>
          </cell>
          <cell r="N43" t="str">
            <v>None</v>
          </cell>
          <cell r="O43" t="str">
            <v>None</v>
          </cell>
        </row>
        <row r="44">
          <cell r="D44" t="str">
            <v>1330 · Allowance for doubtful pledges</v>
          </cell>
          <cell r="F44" t="str">
            <v>02 Accounts Receivable</v>
          </cell>
          <cell r="G44" t="str">
            <v>02 Accounts Receivables</v>
          </cell>
          <cell r="H44" t="str">
            <v>Working Capital</v>
          </cell>
          <cell r="I44" t="str">
            <v>04 Other Operating Activities</v>
          </cell>
          <cell r="J44" t="str">
            <v>100 Instruction</v>
          </cell>
          <cell r="K44" t="str">
            <v>100 Object</v>
          </cell>
          <cell r="L44" t="str">
            <v>1 Instruction</v>
          </cell>
          <cell r="M44" t="str">
            <v>Site 1</v>
          </cell>
          <cell r="N44" t="str">
            <v>None</v>
          </cell>
          <cell r="O44" t="str">
            <v>None</v>
          </cell>
        </row>
        <row r="45">
          <cell r="D45" t="str">
            <v>1340 · Discounts for long-term pledges</v>
          </cell>
          <cell r="F45" t="str">
            <v>02 Accounts Receivable</v>
          </cell>
          <cell r="G45" t="str">
            <v>02 Accounts Receivables</v>
          </cell>
          <cell r="H45" t="str">
            <v>Working Capital</v>
          </cell>
          <cell r="I45" t="str">
            <v>04 Other Operating Activities</v>
          </cell>
          <cell r="J45" t="str">
            <v>100 Instruction</v>
          </cell>
          <cell r="K45" t="str">
            <v>100 Object</v>
          </cell>
          <cell r="L45" t="str">
            <v>1 Instruction</v>
          </cell>
          <cell r="M45" t="str">
            <v>Site 1</v>
          </cell>
          <cell r="N45" t="str">
            <v>None</v>
          </cell>
          <cell r="O45" t="str">
            <v>None</v>
          </cell>
        </row>
        <row r="46">
          <cell r="D46" t="str">
            <v>1350 · Paid lunch receivable</v>
          </cell>
          <cell r="E46" t="str">
            <v>A/R for paid lunch from students/parent.</v>
          </cell>
          <cell r="F46" t="str">
            <v>02 Accounts Receivable</v>
          </cell>
          <cell r="G46" t="str">
            <v>02 Accounts Receivables</v>
          </cell>
          <cell r="H46" t="str">
            <v>Working Capital</v>
          </cell>
          <cell r="I46" t="str">
            <v>04 Other Operating Activities</v>
          </cell>
          <cell r="J46" t="str">
            <v>100 Instruction</v>
          </cell>
          <cell r="K46" t="str">
            <v>100 Object</v>
          </cell>
          <cell r="L46" t="str">
            <v>1 Instruction</v>
          </cell>
          <cell r="M46" t="str">
            <v>Site 1</v>
          </cell>
          <cell r="N46" t="str">
            <v>None</v>
          </cell>
          <cell r="O46" t="str">
            <v>None</v>
          </cell>
        </row>
        <row r="47">
          <cell r="D47" t="str">
            <v>1380 · Other receivable</v>
          </cell>
          <cell r="E47" t="str">
            <v>A/R for revenue not categorized elsewhere. Ex: rent receivable</v>
          </cell>
          <cell r="F47" t="str">
            <v>02 Accounts Receivable</v>
          </cell>
          <cell r="G47" t="str">
            <v>02 Accounts Receivables</v>
          </cell>
          <cell r="H47" t="str">
            <v>Working Capital</v>
          </cell>
          <cell r="I47" t="str">
            <v>04 Other Operating Activities</v>
          </cell>
          <cell r="J47" t="str">
            <v>100 Instruction</v>
          </cell>
          <cell r="K47" t="str">
            <v>100 Object</v>
          </cell>
          <cell r="L47" t="str">
            <v>1 Instruction</v>
          </cell>
          <cell r="M47" t="str">
            <v>Site 1</v>
          </cell>
          <cell r="N47" t="str">
            <v>None</v>
          </cell>
          <cell r="O47" t="str">
            <v>None</v>
          </cell>
        </row>
        <row r="48">
          <cell r="D48" t="str">
            <v>1399 · Undeposited Funds</v>
          </cell>
          <cell r="E48" t="str">
            <v>Quickbooks desktop account, do not use</v>
          </cell>
          <cell r="F48" t="str">
            <v>02 Accounts Receivable</v>
          </cell>
          <cell r="G48" t="str">
            <v>02 Accounts Receivables</v>
          </cell>
          <cell r="H48" t="str">
            <v>Working Capital</v>
          </cell>
          <cell r="I48" t="str">
            <v>04 Other Operating Activities</v>
          </cell>
          <cell r="J48" t="str">
            <v>100 Instruction</v>
          </cell>
          <cell r="K48" t="str">
            <v>100 Object</v>
          </cell>
          <cell r="L48" t="str">
            <v>1 Instruction</v>
          </cell>
          <cell r="M48" t="str">
            <v>Site 1</v>
          </cell>
          <cell r="N48" t="str">
            <v>None</v>
          </cell>
          <cell r="O48" t="str">
            <v>None</v>
          </cell>
        </row>
        <row r="50">
          <cell r="D50" t="str">
            <v>1400 · Prepaid expenses</v>
          </cell>
          <cell r="E50" t="str">
            <v>Prepaid expenses. For schools that need to submit quarterly financials to bank, only record prepaid for a current fiscal year expense that is above $12k. Otherwise, only use this account as we approach year end. This account should be reconciled monthly.</v>
          </cell>
          <cell r="F50" t="str">
            <v>03 Other Current Assets</v>
          </cell>
          <cell r="G50" t="str">
            <v>03 Prepaid Expenses</v>
          </cell>
          <cell r="H50" t="str">
            <v>Working Capital</v>
          </cell>
          <cell r="I50" t="str">
            <v>04 Other Operating Activities</v>
          </cell>
          <cell r="J50" t="str">
            <v>100 Instruction</v>
          </cell>
          <cell r="K50" t="str">
            <v>100 Object</v>
          </cell>
          <cell r="L50" t="str">
            <v>1 Instruction</v>
          </cell>
          <cell r="M50" t="str">
            <v>Site 1</v>
          </cell>
          <cell r="N50" t="str">
            <v>None</v>
          </cell>
          <cell r="O50" t="str">
            <v>None</v>
          </cell>
        </row>
        <row r="51">
          <cell r="D51" t="str">
            <v>1401 · Prepaid Insurance</v>
          </cell>
          <cell r="F51" t="str">
            <v>03 Other Current Assets</v>
          </cell>
          <cell r="G51" t="str">
            <v>03 Prepaid Expenses</v>
          </cell>
          <cell r="H51" t="str">
            <v>Working Capital</v>
          </cell>
          <cell r="I51" t="str">
            <v>04 Other Operating Activities</v>
          </cell>
          <cell r="J51" t="str">
            <v>100 Instruction</v>
          </cell>
          <cell r="K51" t="str">
            <v>100 Object</v>
          </cell>
          <cell r="L51" t="str">
            <v>1 Instruction</v>
          </cell>
          <cell r="M51" t="str">
            <v>Site 1</v>
          </cell>
          <cell r="N51" t="str">
            <v>None</v>
          </cell>
          <cell r="O51" t="str">
            <v>None</v>
          </cell>
        </row>
        <row r="52">
          <cell r="D52" t="str">
            <v>1410 · Deposits</v>
          </cell>
          <cell r="E52" t="str">
            <v>Deposits on fixed assets, utilities contracts, etc. This account should be reconciled monthly.</v>
          </cell>
          <cell r="F52" t="str">
            <v>03 Other Current Assets</v>
          </cell>
          <cell r="G52" t="str">
            <v>04 Other Current Assets</v>
          </cell>
          <cell r="H52" t="str">
            <v>Working Capital</v>
          </cell>
          <cell r="I52" t="str">
            <v>04 Other Operating Activities</v>
          </cell>
          <cell r="J52" t="str">
            <v>100 Instruction</v>
          </cell>
          <cell r="K52" t="str">
            <v>100 Object</v>
          </cell>
          <cell r="L52" t="str">
            <v>1 Instruction</v>
          </cell>
          <cell r="M52" t="str">
            <v>Site 1</v>
          </cell>
          <cell r="N52" t="str">
            <v>None</v>
          </cell>
          <cell r="O52" t="str">
            <v>None</v>
          </cell>
        </row>
        <row r="53">
          <cell r="D53" t="str">
            <v>1420 · Deferred rent asset ST</v>
          </cell>
          <cell r="E53">
            <v>0</v>
          </cell>
          <cell r="F53" t="str">
            <v>13 Rental Deductions</v>
          </cell>
          <cell r="G53" t="str">
            <v>04 Other Current Assets</v>
          </cell>
          <cell r="H53" t="str">
            <v>Working Capital</v>
          </cell>
          <cell r="I53" t="str">
            <v>04 Other Operating Activities</v>
          </cell>
          <cell r="J53" t="str">
            <v>100 Instruction</v>
          </cell>
          <cell r="K53" t="str">
            <v>100 Object</v>
          </cell>
          <cell r="L53" t="str">
            <v>1 Instruction</v>
          </cell>
          <cell r="M53" t="str">
            <v>Site 1</v>
          </cell>
          <cell r="N53" t="str">
            <v>None</v>
          </cell>
          <cell r="O53" t="str">
            <v>None</v>
          </cell>
        </row>
        <row r="54">
          <cell r="D54" t="str">
            <v>1430 · Employee advances</v>
          </cell>
          <cell r="E54" t="str">
            <v>Advances/loans given to employees.</v>
          </cell>
          <cell r="F54" t="str">
            <v>03 Other Current Assets</v>
          </cell>
          <cell r="G54" t="str">
            <v>04 Other Current Assets</v>
          </cell>
          <cell r="H54" t="str">
            <v>Working Capital</v>
          </cell>
          <cell r="I54" t="str">
            <v>04 Other Operating Activities</v>
          </cell>
          <cell r="J54" t="str">
            <v>100 Instruction</v>
          </cell>
          <cell r="K54" t="str">
            <v>100 Object</v>
          </cell>
          <cell r="L54" t="str">
            <v>1 Instruction</v>
          </cell>
          <cell r="M54" t="str">
            <v>Site 1</v>
          </cell>
          <cell r="N54" t="str">
            <v>Exp-BS</v>
          </cell>
          <cell r="O54" t="str">
            <v>ExpPerStudent</v>
          </cell>
        </row>
        <row r="55">
          <cell r="D55" t="str">
            <v>1470 · Interest Rate Swap Asset</v>
          </cell>
          <cell r="F55" t="str">
            <v>03 Other Current Assets</v>
          </cell>
          <cell r="G55" t="str">
            <v>04 Other Current Assets</v>
          </cell>
          <cell r="H55" t="str">
            <v>Working Capital</v>
          </cell>
          <cell r="I55" t="str">
            <v>04 Other Operating Activities</v>
          </cell>
          <cell r="J55" t="str">
            <v>100 Instruction</v>
          </cell>
          <cell r="K55" t="str">
            <v>100 Object</v>
          </cell>
          <cell r="L55" t="str">
            <v>1 Instruction</v>
          </cell>
          <cell r="M55" t="str">
            <v>Site 1</v>
          </cell>
          <cell r="N55" t="str">
            <v>Exp-BS</v>
          </cell>
          <cell r="O55" t="str">
            <v>ExpPerStudent</v>
          </cell>
        </row>
        <row r="57">
          <cell r="D57" t="str">
            <v>1500 · Tsf to (frm) entity</v>
          </cell>
          <cell r="E57" t="str">
            <v>This account is only used at multi-QB schools, such as DCP and ELH. The account shows the due to/due from between the entities.</v>
          </cell>
          <cell r="F57" t="str">
            <v>04 Intercompany Transfers</v>
          </cell>
          <cell r="G57" t="str">
            <v>04 Other Current Assets</v>
          </cell>
          <cell r="H57" t="str">
            <v>Transfer</v>
          </cell>
          <cell r="I57" t="str">
            <v>04 Other Operating Activities</v>
          </cell>
          <cell r="J57" t="str">
            <v>100 Instruction</v>
          </cell>
          <cell r="K57" t="str">
            <v>100 Object</v>
          </cell>
          <cell r="L57" t="str">
            <v>1 Instruction</v>
          </cell>
          <cell r="M57" t="str">
            <v>Site 1</v>
          </cell>
          <cell r="N57" t="str">
            <v>None</v>
          </cell>
          <cell r="O57" t="str">
            <v>None</v>
          </cell>
        </row>
        <row r="58">
          <cell r="D58" t="str">
            <v>1598 · Remove from operations</v>
          </cell>
          <cell r="F58" t="str">
            <v>04 Intercompany Transfers</v>
          </cell>
          <cell r="G58" t="str">
            <v>04 Other Current Assets</v>
          </cell>
          <cell r="H58" t="str">
            <v>Transfer</v>
          </cell>
          <cell r="I58" t="str">
            <v>04 Other Operating Activities</v>
          </cell>
          <cell r="J58" t="str">
            <v>100 Instruction</v>
          </cell>
          <cell r="K58" t="str">
            <v>100 Object</v>
          </cell>
          <cell r="L58" t="str">
            <v>1 Instruction</v>
          </cell>
          <cell r="M58" t="str">
            <v>Site 1</v>
          </cell>
          <cell r="N58" t="str">
            <v>None</v>
          </cell>
          <cell r="O58" t="str">
            <v>None</v>
          </cell>
        </row>
        <row r="59">
          <cell r="D59" t="str">
            <v>1599 · Add to facilities</v>
          </cell>
          <cell r="F59" t="str">
            <v>04 Intercompany Transfers</v>
          </cell>
          <cell r="G59" t="str">
            <v>04 Other Current Assets</v>
          </cell>
          <cell r="H59" t="str">
            <v>Transfer</v>
          </cell>
          <cell r="I59" t="str">
            <v>10 Facilities Project Adjustments</v>
          </cell>
          <cell r="J59" t="str">
            <v>100 Instruction</v>
          </cell>
          <cell r="K59" t="str">
            <v>100 Object</v>
          </cell>
          <cell r="L59" t="str">
            <v>1 Instruction</v>
          </cell>
          <cell r="M59" t="str">
            <v>Site 1</v>
          </cell>
          <cell r="N59" t="str">
            <v>None</v>
          </cell>
          <cell r="O59" t="str">
            <v>None</v>
          </cell>
        </row>
        <row r="61">
          <cell r="D61" t="str">
            <v>1600 · FF&amp;E</v>
          </cell>
          <cell r="E61"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cell r="F61" t="str">
            <v>12 Operating Fixed Assets, Net</v>
          </cell>
          <cell r="G61" t="str">
            <v>11 Property, Building And Equipment, Net</v>
          </cell>
          <cell r="H61" t="str">
            <v>Fixed Assets</v>
          </cell>
          <cell r="I61" t="str">
            <v>02 Operating Fixed Assets</v>
          </cell>
          <cell r="J61" t="str">
            <v>100 Instruction</v>
          </cell>
          <cell r="K61" t="str">
            <v>100 Object</v>
          </cell>
          <cell r="L61" t="str">
            <v>1 Instruction</v>
          </cell>
          <cell r="M61" t="str">
            <v>Site 1</v>
          </cell>
          <cell r="N61" t="str">
            <v>Exp-BS</v>
          </cell>
          <cell r="O61" t="str">
            <v>BSOpAsset</v>
          </cell>
        </row>
        <row r="62">
          <cell r="D62" t="str">
            <v>1601 · FF&amp;E - Instruction Satellite</v>
          </cell>
          <cell r="F62" t="str">
            <v>12 Operating Fixed Assets, Net</v>
          </cell>
          <cell r="G62" t="str">
            <v>11 Property, Building And Equipment, Net</v>
          </cell>
          <cell r="H62" t="str">
            <v>Fixed Assets</v>
          </cell>
          <cell r="I62" t="str">
            <v>02 Operating Fixed Assets</v>
          </cell>
          <cell r="J62" t="str">
            <v>100 Instruction</v>
          </cell>
          <cell r="K62" t="str">
            <v>100 Object</v>
          </cell>
          <cell r="L62" t="str">
            <v>1 Instruction</v>
          </cell>
          <cell r="M62" t="str">
            <v>Site 1</v>
          </cell>
          <cell r="N62" t="str">
            <v>Exp-BS</v>
          </cell>
          <cell r="O62" t="str">
            <v>BSOpAsset</v>
          </cell>
        </row>
        <row r="63">
          <cell r="D63" t="str">
            <v>1602 · FF&amp;E - Textbooks Asset</v>
          </cell>
          <cell r="F63" t="str">
            <v>12 Operating Fixed Assets, Net</v>
          </cell>
          <cell r="G63" t="str">
            <v>11 Property, Building And Equipment, Net</v>
          </cell>
          <cell r="H63" t="str">
            <v>Fixed Assets</v>
          </cell>
          <cell r="I63" t="str">
            <v>02 Operating Fixed Assets</v>
          </cell>
          <cell r="J63" t="str">
            <v>100 Instruction</v>
          </cell>
          <cell r="K63" t="str">
            <v>100 Object</v>
          </cell>
          <cell r="L63" t="str">
            <v>1 Instruction</v>
          </cell>
          <cell r="M63" t="str">
            <v>Site 1</v>
          </cell>
          <cell r="N63" t="str">
            <v>Exp-BS</v>
          </cell>
          <cell r="O63" t="str">
            <v>BSOpAsset</v>
          </cell>
        </row>
        <row r="64">
          <cell r="D64" t="str">
            <v>1610 · FF&amp;E - Support</v>
          </cell>
          <cell r="E64" t="str">
            <v xml:space="preserve">***This is a legacy account. </v>
          </cell>
          <cell r="F64" t="str">
            <v>12 Operating Fixed Assets, Net</v>
          </cell>
          <cell r="G64" t="str">
            <v>11 Property, Building And Equipment, Net</v>
          </cell>
          <cell r="H64" t="str">
            <v>Fixed Assets</v>
          </cell>
          <cell r="I64" t="str">
            <v>02 Operating Fixed Assets</v>
          </cell>
          <cell r="J64" t="str">
            <v>100 Instruction</v>
          </cell>
          <cell r="K64" t="str">
            <v>100 Object</v>
          </cell>
          <cell r="L64" t="str">
            <v>1 Instruction</v>
          </cell>
          <cell r="M64" t="str">
            <v>Site 1</v>
          </cell>
          <cell r="N64" t="str">
            <v>Exp-BS</v>
          </cell>
          <cell r="O64" t="str">
            <v>BSOpAsset</v>
          </cell>
        </row>
        <row r="65">
          <cell r="D65" t="str">
            <v>1612 · FF&amp;E - Support Satellite</v>
          </cell>
          <cell r="F65" t="str">
            <v>12 Operating Fixed Assets, Net</v>
          </cell>
          <cell r="G65" t="str">
            <v>11 Property, Building And Equipment, Net</v>
          </cell>
          <cell r="H65" t="str">
            <v>Fixed Assets</v>
          </cell>
          <cell r="I65" t="str">
            <v>02 Operating Fixed Assets</v>
          </cell>
          <cell r="J65" t="str">
            <v>100 Instruction</v>
          </cell>
          <cell r="K65" t="str">
            <v>100 Object</v>
          </cell>
          <cell r="L65" t="str">
            <v>1 Instruction</v>
          </cell>
          <cell r="M65" t="str">
            <v>Site 1</v>
          </cell>
          <cell r="N65" t="str">
            <v>Exp-BS</v>
          </cell>
          <cell r="O65" t="str">
            <v>BSOpAsset</v>
          </cell>
        </row>
        <row r="66">
          <cell r="D66" t="str">
            <v>1615 · FF&amp;E - Facility</v>
          </cell>
          <cell r="F66" t="str">
            <v>12 Operating Fixed Assets, Net</v>
          </cell>
          <cell r="G66" t="str">
            <v>11 Property, Building And Equipment, Net</v>
          </cell>
          <cell r="H66" t="str">
            <v>Fixed Assets</v>
          </cell>
          <cell r="I66" t="str">
            <v>02 Operating Fixed Assets</v>
          </cell>
          <cell r="J66" t="str">
            <v>100 Instruction</v>
          </cell>
          <cell r="K66" t="str">
            <v>100 Object</v>
          </cell>
          <cell r="L66" t="str">
            <v>1 Instruction</v>
          </cell>
          <cell r="M66" t="str">
            <v>Site 1</v>
          </cell>
          <cell r="N66" t="str">
            <v>Exp-BS</v>
          </cell>
          <cell r="O66" t="str">
            <v>BSOpAsset</v>
          </cell>
        </row>
        <row r="67">
          <cell r="D67" t="str">
            <v>1616 · FF&amp;E - Food Service</v>
          </cell>
          <cell r="F67" t="str">
            <v>12 Operating Fixed Assets, Net</v>
          </cell>
          <cell r="G67" t="str">
            <v>11 Property, Building And Equipment, Net</v>
          </cell>
          <cell r="H67" t="str">
            <v>Fixed Assets</v>
          </cell>
          <cell r="I67" t="str">
            <v>02 Operating Fixed Assets</v>
          </cell>
          <cell r="J67" t="str">
            <v>100 Instruction</v>
          </cell>
          <cell r="K67" t="str">
            <v>100 Object</v>
          </cell>
          <cell r="L67" t="str">
            <v>1 Instruction</v>
          </cell>
          <cell r="M67" t="str">
            <v>Site 1</v>
          </cell>
          <cell r="N67" t="str">
            <v>Exp-BS</v>
          </cell>
          <cell r="O67" t="str">
            <v>BSOpAsset</v>
          </cell>
        </row>
        <row r="68">
          <cell r="D68" t="str">
            <v>1620 · Computers</v>
          </cell>
          <cell r="E68" t="str">
            <v>Computer equipment where unit cost &gt; $1,000 or aggregate cost (of same product) is &gt; $5,000. If below threshold, use 9000 or 9100. (Note: Every organization’s capitalization policy may differ slightly. Refer to fiscal policies for exact rules to follow.)</v>
          </cell>
          <cell r="F68" t="str">
            <v>12 Operating Fixed Assets, Net</v>
          </cell>
          <cell r="G68" t="str">
            <v>11 Property, Building And Equipment, Net</v>
          </cell>
          <cell r="H68" t="str">
            <v>Fixed Assets</v>
          </cell>
          <cell r="I68" t="str">
            <v>02 Operating Fixed Assets</v>
          </cell>
          <cell r="J68" t="str">
            <v>100 Instruction</v>
          </cell>
          <cell r="K68" t="str">
            <v>100 Object</v>
          </cell>
          <cell r="L68" t="str">
            <v>1 Instruction</v>
          </cell>
          <cell r="M68" t="str">
            <v>Site 1</v>
          </cell>
          <cell r="N68" t="str">
            <v>Exp-BS</v>
          </cell>
          <cell r="O68" t="str">
            <v>BSOpAsset</v>
          </cell>
        </row>
        <row r="69">
          <cell r="D69" t="str">
            <v>1630 · Computers - Support</v>
          </cell>
          <cell r="E69" t="str">
            <v xml:space="preserve">***This is a legacy account. </v>
          </cell>
          <cell r="F69" t="str">
            <v>12 Operating Fixed Assets, Net</v>
          </cell>
          <cell r="G69" t="str">
            <v>11 Property, Building And Equipment, Net</v>
          </cell>
          <cell r="H69" t="str">
            <v>Fixed Assets</v>
          </cell>
          <cell r="I69" t="str">
            <v>02 Operating Fixed Assets</v>
          </cell>
          <cell r="J69" t="str">
            <v>100 Instruction</v>
          </cell>
          <cell r="K69" t="str">
            <v>100 Object</v>
          </cell>
          <cell r="L69" t="str">
            <v>1 Instruction</v>
          </cell>
          <cell r="M69" t="str">
            <v>Site 1</v>
          </cell>
          <cell r="N69" t="str">
            <v>Exp-BS</v>
          </cell>
          <cell r="O69" t="str">
            <v>BSOpAsset</v>
          </cell>
        </row>
        <row r="70">
          <cell r="D70" t="str">
            <v>1660 · Other operating assets</v>
          </cell>
          <cell r="E70" t="str">
            <v>Capitalized web sites, musical instruments, or any non-facility-related asset that does not fit above</v>
          </cell>
          <cell r="F70" t="str">
            <v>12 Operating Fixed Assets, Net</v>
          </cell>
          <cell r="G70" t="str">
            <v>11 Property, Building And Equipment, Net</v>
          </cell>
          <cell r="H70" t="str">
            <v>Fixed Assets</v>
          </cell>
          <cell r="I70" t="str">
            <v>02 Operating Fixed Assets</v>
          </cell>
          <cell r="J70" t="str">
            <v>100 Instruction</v>
          </cell>
          <cell r="K70" t="str">
            <v>100 Object</v>
          </cell>
          <cell r="L70" t="str">
            <v>1 Instruction</v>
          </cell>
          <cell r="M70" t="str">
            <v>Site 1</v>
          </cell>
          <cell r="N70" t="str">
            <v>Exp-BS</v>
          </cell>
          <cell r="O70" t="str">
            <v>BSOpAsset</v>
          </cell>
        </row>
        <row r="72">
          <cell r="D72" t="str">
            <v>1700 · Accum depr FF&amp;E</v>
          </cell>
          <cell r="E72" t="str">
            <v>Accum depr of 1600</v>
          </cell>
          <cell r="F72" t="str">
            <v>12 Operating Fixed Assets, Net</v>
          </cell>
          <cell r="G72" t="str">
            <v>11 Property, Building And Equipment, Net</v>
          </cell>
          <cell r="H72" t="str">
            <v>Operating Depreciation</v>
          </cell>
          <cell r="I72" t="str">
            <v>01 Add Depreciation</v>
          </cell>
          <cell r="J72" t="str">
            <v>100 Instruction</v>
          </cell>
          <cell r="K72" t="str">
            <v>100 Object</v>
          </cell>
          <cell r="L72" t="str">
            <v>1 Instruction</v>
          </cell>
          <cell r="M72" t="str">
            <v>Site 1</v>
          </cell>
          <cell r="N72" t="str">
            <v>Exp-BS</v>
          </cell>
          <cell r="O72" t="str">
            <v>BSOpDepr</v>
          </cell>
        </row>
        <row r="73">
          <cell r="D73" t="str">
            <v>1701 · Accum depr FF&amp;E -  Instruction Satellite</v>
          </cell>
          <cell r="F73" t="str">
            <v>12 Operating Fixed Assets, Net</v>
          </cell>
          <cell r="G73" t="str">
            <v>11 Property, Building And Equipment, Net</v>
          </cell>
          <cell r="H73" t="str">
            <v>Operating Depreciation</v>
          </cell>
          <cell r="I73" t="str">
            <v>01 Add Depreciation</v>
          </cell>
          <cell r="J73" t="str">
            <v>100 Instruction</v>
          </cell>
          <cell r="K73" t="str">
            <v>100 Object</v>
          </cell>
          <cell r="L73" t="str">
            <v>1 Instruction</v>
          </cell>
          <cell r="M73" t="str">
            <v>Site 1</v>
          </cell>
          <cell r="N73" t="str">
            <v>Exp-BS</v>
          </cell>
          <cell r="O73" t="str">
            <v>BSOpDepr</v>
          </cell>
        </row>
        <row r="74">
          <cell r="D74" t="str">
            <v>1702 · Accum depr FF&amp;E - Textbooks Asset</v>
          </cell>
          <cell r="F74" t="str">
            <v>12 Operating Fixed Assets, Net</v>
          </cell>
          <cell r="G74" t="str">
            <v>11 Property, Building And Equipment, Net</v>
          </cell>
          <cell r="H74" t="str">
            <v>Operating Depreciation</v>
          </cell>
          <cell r="I74" t="str">
            <v>01 Add Depreciation</v>
          </cell>
          <cell r="J74" t="str">
            <v>100 Instruction</v>
          </cell>
          <cell r="K74" t="str">
            <v>100 Object</v>
          </cell>
          <cell r="L74" t="str">
            <v>1 Instruction</v>
          </cell>
          <cell r="M74" t="str">
            <v>Site 1</v>
          </cell>
          <cell r="N74" t="str">
            <v>Exp-BS</v>
          </cell>
          <cell r="O74" t="str">
            <v>BSOpDepr</v>
          </cell>
        </row>
        <row r="75">
          <cell r="D75" t="str">
            <v>1710 · Accum depr  FF&amp;E - General</v>
          </cell>
          <cell r="F75" t="str">
            <v>12 Operating Fixed Assets, Net</v>
          </cell>
          <cell r="G75" t="str">
            <v>11 Property, Building And Equipment, Net</v>
          </cell>
          <cell r="H75" t="str">
            <v>Operating Depreciation</v>
          </cell>
          <cell r="I75" t="str">
            <v>01 Add Depreciation</v>
          </cell>
          <cell r="J75" t="str">
            <v>100 Instruction</v>
          </cell>
          <cell r="K75" t="str">
            <v>100 Object</v>
          </cell>
          <cell r="L75" t="str">
            <v>1 Instruction</v>
          </cell>
          <cell r="M75" t="str">
            <v>Site 1</v>
          </cell>
          <cell r="N75" t="str">
            <v>Exp-BS</v>
          </cell>
          <cell r="O75" t="str">
            <v>BSOpDepr</v>
          </cell>
        </row>
        <row r="76">
          <cell r="D76" t="str">
            <v>1712 · Accum depr FF&amp;E - Support Satellite</v>
          </cell>
          <cell r="F76" t="str">
            <v>12 Operating Fixed Assets, Net</v>
          </cell>
          <cell r="G76" t="str">
            <v>11 Property, Building And Equipment, Net</v>
          </cell>
          <cell r="H76" t="str">
            <v>Operating Depreciation</v>
          </cell>
          <cell r="I76" t="str">
            <v>01 Add Depreciation</v>
          </cell>
          <cell r="J76" t="str">
            <v>100 Instruction</v>
          </cell>
          <cell r="K76" t="str">
            <v>100 Object</v>
          </cell>
          <cell r="L76" t="str">
            <v>1 Instruction</v>
          </cell>
          <cell r="M76" t="str">
            <v>Site 1</v>
          </cell>
          <cell r="N76" t="str">
            <v>Exp-BS</v>
          </cell>
          <cell r="O76" t="str">
            <v>BSOpDepr</v>
          </cell>
        </row>
        <row r="77">
          <cell r="D77" t="str">
            <v>1715 · Accum deprFF&amp;E - Facility</v>
          </cell>
          <cell r="F77" t="str">
            <v>12 Operating Fixed Assets, Net</v>
          </cell>
          <cell r="G77" t="str">
            <v>11 Property, Building And Equipment, Net</v>
          </cell>
          <cell r="H77" t="str">
            <v>Operating Depreciation</v>
          </cell>
          <cell r="I77" t="str">
            <v>01 Add Depreciation</v>
          </cell>
          <cell r="J77" t="str">
            <v>100 Instruction</v>
          </cell>
          <cell r="K77" t="str">
            <v>100 Object</v>
          </cell>
          <cell r="L77" t="str">
            <v>1 Instruction</v>
          </cell>
          <cell r="M77" t="str">
            <v>Site 1</v>
          </cell>
          <cell r="N77" t="str">
            <v>Exp-BS</v>
          </cell>
          <cell r="O77" t="str">
            <v>BSOpDepr</v>
          </cell>
        </row>
        <row r="78">
          <cell r="D78" t="str">
            <v>1716 · Accum depr FF&amp;E - Food Service</v>
          </cell>
          <cell r="F78" t="str">
            <v>12 Operating Fixed Assets, Net</v>
          </cell>
          <cell r="G78" t="str">
            <v>11 Property, Building And Equipment, Net</v>
          </cell>
          <cell r="H78" t="str">
            <v>Operating Depreciation</v>
          </cell>
          <cell r="I78" t="str">
            <v>01 Add Depreciation</v>
          </cell>
          <cell r="J78" t="str">
            <v>100 Instruction</v>
          </cell>
          <cell r="K78" t="str">
            <v>100 Object</v>
          </cell>
          <cell r="L78" t="str">
            <v>1 Instruction</v>
          </cell>
          <cell r="M78" t="str">
            <v>Site 1</v>
          </cell>
          <cell r="N78" t="str">
            <v>Exp-BS</v>
          </cell>
          <cell r="O78" t="str">
            <v>BSOpDepr</v>
          </cell>
        </row>
        <row r="79">
          <cell r="D79" t="str">
            <v>1720 · Accum depr computers</v>
          </cell>
          <cell r="E79" t="str">
            <v>Accum depr of 1620</v>
          </cell>
          <cell r="F79" t="str">
            <v>12 Operating Fixed Assets, Net</v>
          </cell>
          <cell r="G79" t="str">
            <v>11 Property, Building And Equipment, Net</v>
          </cell>
          <cell r="H79" t="str">
            <v>Operating Depreciation</v>
          </cell>
          <cell r="I79" t="str">
            <v>01 Add Depreciation</v>
          </cell>
          <cell r="J79" t="str">
            <v>100 Instruction</v>
          </cell>
          <cell r="K79" t="str">
            <v>100 Object</v>
          </cell>
          <cell r="L79" t="str">
            <v>1 Instruction</v>
          </cell>
          <cell r="M79" t="str">
            <v>Site 1</v>
          </cell>
          <cell r="N79" t="str">
            <v>Exp-BS</v>
          </cell>
          <cell r="O79" t="str">
            <v>BSOpDepr</v>
          </cell>
        </row>
        <row r="80">
          <cell r="D80" t="str">
            <v>1760 · Accum depr other oper assets</v>
          </cell>
          <cell r="F80" t="str">
            <v>12 Operating Fixed Assets, Net</v>
          </cell>
          <cell r="G80" t="str">
            <v>11 Property, Building And Equipment, Net</v>
          </cell>
          <cell r="H80" t="str">
            <v>Operating Depreciation</v>
          </cell>
          <cell r="I80" t="str">
            <v>01 Add Depreciation</v>
          </cell>
          <cell r="J80" t="str">
            <v>100 Instruction</v>
          </cell>
          <cell r="K80" t="str">
            <v>100 Object</v>
          </cell>
          <cell r="L80" t="str">
            <v>1 Instruction</v>
          </cell>
          <cell r="M80" t="str">
            <v>Site 1</v>
          </cell>
          <cell r="N80" t="str">
            <v>Exp-BS</v>
          </cell>
          <cell r="O80" t="str">
            <v>BSOpDepr</v>
          </cell>
        </row>
        <row r="82">
          <cell r="D82" t="str">
            <v>1800 · Land</v>
          </cell>
          <cell r="E82" t="str">
            <v>Cost basis for land. Does not get depreciated</v>
          </cell>
          <cell r="F82" t="str">
            <v>11 Facilities, Net</v>
          </cell>
          <cell r="G82" t="str">
            <v>11 Property, Building And Equipment, Net</v>
          </cell>
          <cell r="H82" t="str">
            <v>Facilities</v>
          </cell>
          <cell r="I82" t="str">
            <v>03 Buildings</v>
          </cell>
          <cell r="J82" t="str">
            <v>100 Instruction</v>
          </cell>
          <cell r="K82" t="str">
            <v>100 Object</v>
          </cell>
          <cell r="L82" t="str">
            <v>1 Instruction</v>
          </cell>
          <cell r="M82" t="str">
            <v>Site 1</v>
          </cell>
          <cell r="N82" t="str">
            <v>Exp-BS</v>
          </cell>
          <cell r="O82" t="str">
            <v>BSFacAsset</v>
          </cell>
        </row>
        <row r="83">
          <cell r="D83" t="str">
            <v>1810 · Buildings, building improvement</v>
          </cell>
          <cell r="E83" t="str">
            <v>Completed facility and all improvements to it</v>
          </cell>
          <cell r="F83" t="str">
            <v>11 Facilities, Net</v>
          </cell>
          <cell r="G83" t="str">
            <v>11 Property, Building And Equipment, Net</v>
          </cell>
          <cell r="H83" t="str">
            <v>Facilities</v>
          </cell>
          <cell r="I83" t="str">
            <v>03 Buildings</v>
          </cell>
          <cell r="J83" t="str">
            <v>100 Instruction</v>
          </cell>
          <cell r="K83" t="str">
            <v>100 Object</v>
          </cell>
          <cell r="L83" t="str">
            <v>1 Instruction</v>
          </cell>
          <cell r="M83" t="str">
            <v>Site 1</v>
          </cell>
          <cell r="N83" t="str">
            <v>Exp-BS</v>
          </cell>
          <cell r="O83" t="str">
            <v>BSFacAsset</v>
          </cell>
        </row>
        <row r="84">
          <cell r="D84" t="str">
            <v>1811 · Building Improvements</v>
          </cell>
          <cell r="F84" t="str">
            <v>11 Facilities, Net</v>
          </cell>
          <cell r="G84" t="str">
            <v>11 Property, Building And Equipment, Net</v>
          </cell>
          <cell r="H84" t="str">
            <v>Facilities</v>
          </cell>
          <cell r="I84" t="str">
            <v>03 Buildings</v>
          </cell>
          <cell r="J84" t="str">
            <v>100 Instruction</v>
          </cell>
          <cell r="K84" t="str">
            <v>100 Object</v>
          </cell>
          <cell r="L84" t="str">
            <v>1 Instruction</v>
          </cell>
          <cell r="M84" t="str">
            <v>Site 1</v>
          </cell>
          <cell r="N84" t="str">
            <v>Exp-BS</v>
          </cell>
          <cell r="O84" t="str">
            <v>BSFacAsset</v>
          </cell>
        </row>
        <row r="85">
          <cell r="D85" t="str">
            <v>1815 · Site Improvements</v>
          </cell>
          <cell r="F85" t="str">
            <v>11 Facilities, Net</v>
          </cell>
          <cell r="G85" t="str">
            <v>11 Property, Building And Equipment, Net</v>
          </cell>
          <cell r="H85" t="str">
            <v>Facilities</v>
          </cell>
          <cell r="I85" t="str">
            <v>03 Buildings</v>
          </cell>
          <cell r="J85" t="str">
            <v>100 Instruction</v>
          </cell>
          <cell r="K85" t="str">
            <v>100 Object</v>
          </cell>
          <cell r="L85" t="str">
            <v>1 Instruction</v>
          </cell>
          <cell r="M85" t="str">
            <v>Site 1</v>
          </cell>
          <cell r="N85" t="str">
            <v>Exp-BS</v>
          </cell>
          <cell r="O85" t="str">
            <v>BSFacAsset</v>
          </cell>
        </row>
        <row r="86">
          <cell r="D86" t="str">
            <v>1820 · Construction in progress</v>
          </cell>
          <cell r="E86" t="str">
            <v>Temporary account using during construction of facility. Balance of this account will grow through facility drawdowns. When building put into service for its intended purpose, move asset to 1810 or 1830 and begin depreciating</v>
          </cell>
          <cell r="F86" t="str">
            <v>11 Facilities, Net</v>
          </cell>
          <cell r="G86" t="str">
            <v>11 Property, Building And Equipment, Net</v>
          </cell>
          <cell r="H86" t="str">
            <v>Facilities</v>
          </cell>
          <cell r="I86" t="str">
            <v>10 Facilities Project Adjustments</v>
          </cell>
          <cell r="J86" t="str">
            <v>100 Instruction</v>
          </cell>
          <cell r="K86" t="str">
            <v>100 Object</v>
          </cell>
          <cell r="L86" t="str">
            <v>1 Instruction</v>
          </cell>
          <cell r="M86" t="str">
            <v>Site 1</v>
          </cell>
          <cell r="N86" t="str">
            <v>Exp-BS</v>
          </cell>
          <cell r="O86" t="str">
            <v>BSFacAsset</v>
          </cell>
        </row>
        <row r="87">
          <cell r="D87" t="str">
            <v>1830 · Leasehold improvements</v>
          </cell>
          <cell r="E87" t="str">
            <v>Substantial building improvements made to a leased facility. These assets are amortized over the life of the lease (see 11010); new additions are amortized to zero by lease-end (i.e. over the remaining life of the lease at the time they are put into service). Note: Once a depreciation time period is chosen, it can not be changed (even if life of lease is extended).</v>
          </cell>
          <cell r="F87" t="str">
            <v>11 Facilities, Net</v>
          </cell>
          <cell r="G87" t="str">
            <v>11 Property, Building And Equipment, Net</v>
          </cell>
          <cell r="H87" t="str">
            <v>Facilities</v>
          </cell>
          <cell r="I87" t="str">
            <v>10 Facilities Project Adjustments</v>
          </cell>
          <cell r="J87" t="str">
            <v>100 Instruction</v>
          </cell>
          <cell r="K87" t="str">
            <v>100 Object</v>
          </cell>
          <cell r="L87" t="str">
            <v>1 Instruction</v>
          </cell>
          <cell r="M87" t="str">
            <v>Site 1</v>
          </cell>
          <cell r="N87" t="str">
            <v>Exp-BS</v>
          </cell>
          <cell r="O87" t="str">
            <v>BSFacAsset</v>
          </cell>
        </row>
        <row r="88">
          <cell r="D88" t="str">
            <v>1840 · Loan costs</v>
          </cell>
          <cell r="E88" t="str">
            <v>This account is no longer in use, it was replaced by 2700 Senior debt cost &amp; 2710 Sub debt cost</v>
          </cell>
          <cell r="F88" t="str">
            <v>11 Facilities, Net</v>
          </cell>
          <cell r="G88" t="str">
            <v>11 Property, Building And Equipment, Net</v>
          </cell>
          <cell r="H88" t="str">
            <v>Facilities</v>
          </cell>
          <cell r="I88" t="str">
            <v>10 Facilities Project Adjustments</v>
          </cell>
          <cell r="J88" t="str">
            <v>100 Instruction</v>
          </cell>
          <cell r="K88" t="str">
            <v>100 Object</v>
          </cell>
          <cell r="L88" t="str">
            <v>1 Instruction</v>
          </cell>
          <cell r="M88" t="str">
            <v>Site 1</v>
          </cell>
          <cell r="N88" t="str">
            <v>None</v>
          </cell>
          <cell r="O88" t="str">
            <v>None</v>
          </cell>
        </row>
        <row r="89">
          <cell r="D89" t="str">
            <v>1880 · Membership interests</v>
          </cell>
          <cell r="F89" t="str">
            <v>11 Facilities, Net</v>
          </cell>
          <cell r="G89" t="str">
            <v>11 Property, Building And Equipment, Net</v>
          </cell>
          <cell r="H89" t="str">
            <v>Facilities</v>
          </cell>
          <cell r="I89" t="str">
            <v>03 Buildings</v>
          </cell>
          <cell r="J89" t="str">
            <v>100 Instruction</v>
          </cell>
          <cell r="K89" t="str">
            <v>100 Object</v>
          </cell>
          <cell r="L89" t="str">
            <v>1 Instruction</v>
          </cell>
          <cell r="M89" t="str">
            <v>Site 1</v>
          </cell>
          <cell r="N89" t="str">
            <v>None</v>
          </cell>
          <cell r="O89" t="str">
            <v>None</v>
          </cell>
        </row>
        <row r="91">
          <cell r="D91" t="str">
            <v>1900 · Accum depr buildings</v>
          </cell>
          <cell r="E91" t="str">
            <v>Accum depr of 1810</v>
          </cell>
          <cell r="F91" t="str">
            <v>11 Facilities, Net</v>
          </cell>
          <cell r="G91" t="str">
            <v>11 Property, Building And Equipment, Net</v>
          </cell>
          <cell r="H91" t="str">
            <v>Facities Depreciation</v>
          </cell>
          <cell r="I91" t="str">
            <v>01 Add Depreciation</v>
          </cell>
          <cell r="J91" t="str">
            <v>100 Instruction</v>
          </cell>
          <cell r="K91" t="str">
            <v>100 Object</v>
          </cell>
          <cell r="L91" t="str">
            <v>1 Instruction</v>
          </cell>
          <cell r="M91" t="str">
            <v>Site 1</v>
          </cell>
          <cell r="N91" t="str">
            <v>Exp-BS</v>
          </cell>
          <cell r="O91" t="str">
            <v>BSFacDepr</v>
          </cell>
        </row>
        <row r="92">
          <cell r="D92" t="str">
            <v>1910 · Accum amort lease imp</v>
          </cell>
          <cell r="E92" t="str">
            <v>Accum depr of 1830</v>
          </cell>
          <cell r="F92" t="str">
            <v>11 Facilities, Net</v>
          </cell>
          <cell r="G92" t="str">
            <v>11 Property, Building And Equipment, Net</v>
          </cell>
          <cell r="H92" t="str">
            <v>Facities Depreciation</v>
          </cell>
          <cell r="I92" t="str">
            <v>01 Add Depreciation</v>
          </cell>
          <cell r="J92" t="str">
            <v>100 Instruction</v>
          </cell>
          <cell r="K92" t="str">
            <v>100 Object</v>
          </cell>
          <cell r="L92" t="str">
            <v>1 Instruction</v>
          </cell>
          <cell r="M92" t="str">
            <v>Site 1</v>
          </cell>
          <cell r="N92" t="str">
            <v>Exp-BS</v>
          </cell>
          <cell r="O92" t="str">
            <v>BSFacDepr</v>
          </cell>
        </row>
        <row r="93">
          <cell r="D93" t="str">
            <v>1911 · Accum depr building improvements</v>
          </cell>
          <cell r="F93" t="str">
            <v>11 Facilities, Net</v>
          </cell>
          <cell r="G93" t="str">
            <v>11 Property, Building And Equipment, Net</v>
          </cell>
          <cell r="H93" t="str">
            <v>Facities Depreciation</v>
          </cell>
          <cell r="I93" t="str">
            <v>01 Add Depreciation</v>
          </cell>
          <cell r="J93" t="str">
            <v>100 Instruction</v>
          </cell>
          <cell r="K93" t="str">
            <v>100 Object</v>
          </cell>
          <cell r="L93" t="str">
            <v>1 Instruction</v>
          </cell>
          <cell r="M93" t="str">
            <v>Site 1</v>
          </cell>
          <cell r="N93" t="str">
            <v>Exp-BS</v>
          </cell>
          <cell r="O93" t="str">
            <v>BSFacDepr</v>
          </cell>
        </row>
        <row r="94">
          <cell r="D94" t="str">
            <v>1915 · Accum depr site improvements</v>
          </cell>
          <cell r="F94" t="str">
            <v>11 Facilities, Net</v>
          </cell>
          <cell r="G94" t="str">
            <v>11 Property, Building And Equipment, Net</v>
          </cell>
          <cell r="H94" t="str">
            <v>Facities Depreciation</v>
          </cell>
          <cell r="I94" t="str">
            <v>01 Add Depreciation</v>
          </cell>
          <cell r="J94" t="str">
            <v>100 Instruction</v>
          </cell>
          <cell r="K94" t="str">
            <v>100 Object</v>
          </cell>
          <cell r="L94" t="str">
            <v>1 Instruction</v>
          </cell>
          <cell r="M94" t="str">
            <v>Site 1</v>
          </cell>
          <cell r="N94" t="str">
            <v>Exp-BS</v>
          </cell>
          <cell r="O94" t="str">
            <v>BSFacDepr</v>
          </cell>
        </row>
        <row r="95">
          <cell r="D95" t="str">
            <v>1920 · Accum amort loan costs</v>
          </cell>
          <cell r="E95" t="str">
            <v>Accum depr of 1840</v>
          </cell>
          <cell r="F95" t="str">
            <v>11 Facilities, Net</v>
          </cell>
          <cell r="G95" t="str">
            <v>11 Property, Building And Equipment, Net</v>
          </cell>
          <cell r="H95" t="str">
            <v>Facities Depreciation</v>
          </cell>
          <cell r="I95" t="str">
            <v>01 Add Depreciation</v>
          </cell>
          <cell r="J95" t="str">
            <v>100 Instruction</v>
          </cell>
          <cell r="K95" t="str">
            <v>100 Object</v>
          </cell>
          <cell r="L95" t="str">
            <v>1 Instruction</v>
          </cell>
          <cell r="M95" t="str">
            <v>Site 1</v>
          </cell>
          <cell r="N95" t="str">
            <v>Exp-BS</v>
          </cell>
          <cell r="O95" t="str">
            <v>BSFacDepr</v>
          </cell>
        </row>
        <row r="96">
          <cell r="D96" t="str">
            <v>1940 · Accum depr loan settle cost</v>
          </cell>
          <cell r="E96" t="str">
            <v>Accum depr of 1840</v>
          </cell>
          <cell r="F96" t="str">
            <v>11 Facilities, Net</v>
          </cell>
          <cell r="G96" t="str">
            <v>11 Property, Building And Equipment, Net</v>
          </cell>
          <cell r="H96" t="str">
            <v>Facities Depreciation</v>
          </cell>
          <cell r="I96" t="str">
            <v>05 Financing Activities</v>
          </cell>
          <cell r="J96" t="str">
            <v>100 Instruction</v>
          </cell>
          <cell r="K96" t="str">
            <v>100 Object</v>
          </cell>
          <cell r="L96" t="str">
            <v>1 Instruction</v>
          </cell>
          <cell r="M96" t="str">
            <v>Site 1</v>
          </cell>
          <cell r="N96" t="str">
            <v>Exp-BS</v>
          </cell>
          <cell r="O96" t="str">
            <v>BSFacDepr</v>
          </cell>
        </row>
        <row r="99">
          <cell r="D99" t="str">
            <v>2000 · Current payable</v>
          </cell>
          <cell r="E99" t="str">
            <v>A/P for manual and other non-Anybill payments</v>
          </cell>
          <cell r="F99" t="str">
            <v>31 Accounts Payable</v>
          </cell>
          <cell r="G99" t="str">
            <v>32 Accounts Payable and Accrued Expenses</v>
          </cell>
          <cell r="H99" t="str">
            <v>Working Capital</v>
          </cell>
          <cell r="I99" t="str">
            <v>04 Other Operating Activities</v>
          </cell>
          <cell r="J99" t="str">
            <v>100 Instruction</v>
          </cell>
          <cell r="K99" t="str">
            <v>100 Object</v>
          </cell>
          <cell r="L99" t="str">
            <v>1 Instruction</v>
          </cell>
          <cell r="M99" t="str">
            <v>Site 1</v>
          </cell>
          <cell r="N99" t="str">
            <v>None</v>
          </cell>
          <cell r="O99" t="str">
            <v>None</v>
          </cell>
        </row>
        <row r="100">
          <cell r="D100" t="str">
            <v>2001 · AnyBill payable</v>
          </cell>
          <cell r="E100" t="str">
            <v>A/P for Anybill payments</v>
          </cell>
          <cell r="F100" t="str">
            <v>31 Accounts Payable</v>
          </cell>
          <cell r="G100" t="str">
            <v>32 Accounts Payable and Accrued Expenses</v>
          </cell>
          <cell r="H100" t="str">
            <v>Working Capital</v>
          </cell>
          <cell r="I100" t="str">
            <v>04 Other Operating Activities</v>
          </cell>
          <cell r="J100" t="str">
            <v>100 Instruction</v>
          </cell>
          <cell r="K100" t="str">
            <v>100 Object</v>
          </cell>
          <cell r="L100" t="str">
            <v>1 Instruction</v>
          </cell>
          <cell r="M100" t="str">
            <v>Site 1</v>
          </cell>
          <cell r="N100" t="str">
            <v>None</v>
          </cell>
          <cell r="O100" t="str">
            <v>None</v>
          </cell>
        </row>
        <row r="102">
          <cell r="D102" t="str">
            <v>2100 · School credit card</v>
          </cell>
          <cell r="E102" t="str">
            <v>School credit (not debit) card. It can sometimes be helpful to have an account for each card.</v>
          </cell>
          <cell r="F102" t="str">
            <v>31 Accounts Payable</v>
          </cell>
          <cell r="G102" t="str">
            <v>32 Accounts Payable and Accrued Expenses</v>
          </cell>
          <cell r="H102" t="str">
            <v>Working Capital</v>
          </cell>
          <cell r="I102" t="str">
            <v>04 Other Operating Activities</v>
          </cell>
          <cell r="J102" t="str">
            <v>100 Instruction</v>
          </cell>
          <cell r="K102" t="str">
            <v>100 Object</v>
          </cell>
          <cell r="L102" t="str">
            <v>1 Instruction</v>
          </cell>
          <cell r="M102" t="str">
            <v>Site 1</v>
          </cell>
          <cell r="N102" t="str">
            <v>None</v>
          </cell>
          <cell r="O102" t="str">
            <v>None</v>
          </cell>
        </row>
        <row r="103">
          <cell r="D103" t="str">
            <v>2120 · BB&amp;T Credit Card - Henderson (8135)</v>
          </cell>
          <cell r="F103" t="str">
            <v>31 Accounts Payable</v>
          </cell>
          <cell r="G103" t="str">
            <v>32 Accounts Payable and Accrued Expenses</v>
          </cell>
          <cell r="H103" t="str">
            <v>Working Capital</v>
          </cell>
          <cell r="I103" t="str">
            <v>04 Other Operating Activities</v>
          </cell>
          <cell r="J103" t="str">
            <v>100 Instruction</v>
          </cell>
          <cell r="K103" t="str">
            <v>100 Object</v>
          </cell>
          <cell r="L103" t="str">
            <v>1 Instruction</v>
          </cell>
          <cell r="M103" t="str">
            <v>Site 1</v>
          </cell>
          <cell r="N103" t="str">
            <v>None</v>
          </cell>
          <cell r="O103" t="str">
            <v>None</v>
          </cell>
        </row>
        <row r="105">
          <cell r="D105" t="str">
            <v>2200 · Accrued salaries</v>
          </cell>
          <cell r="E105" t="str">
            <v>Salaries that have been earned by the employee, but not paid for by the school. There are three primary uses for this account. (1) A school that pays in arrears. Ex: Salaries are earned and expensed on the 15th, but not paid until the 30th (2) Salaries were earned by employees, but were omitted from payroll. Mainly used at year end. (3) School pays out employees over 12 months, but employees are earning them over 10 months (typically seen with teaching staff). In the case of #3, a year-end journal entry is made to show that a school’s teaching staff have earned all of July’s (and potentially part of August’s) cash payments as of June 30.</v>
          </cell>
          <cell r="F105" t="str">
            <v>32 Accrued Salaries and Benefits</v>
          </cell>
          <cell r="G105" t="str">
            <v>31 Accrued Payroll and Benefits</v>
          </cell>
          <cell r="H105" t="str">
            <v>Working Capital</v>
          </cell>
          <cell r="I105" t="str">
            <v>04 Other Operating Activities</v>
          </cell>
          <cell r="J105" t="str">
            <v>100 Instruction</v>
          </cell>
          <cell r="K105" t="str">
            <v>100 Object</v>
          </cell>
          <cell r="L105" t="str">
            <v>1 Instruction</v>
          </cell>
          <cell r="M105" t="str">
            <v>Site 1</v>
          </cell>
          <cell r="N105" t="str">
            <v>Exp-Sal</v>
          </cell>
          <cell r="O105" t="str">
            <v>Manual</v>
          </cell>
        </row>
        <row r="106">
          <cell r="D106" t="str">
            <v>2210 · Accrued vacations</v>
          </cell>
          <cell r="E106" t="str">
            <v>This amount reflects the economic value if all employees received a full payout of their unused vacation/personal days. This is adjusted annually and only occurs at schools that have this policy in their employee handbook. Otherwise, this value stays at zero.</v>
          </cell>
          <cell r="F106" t="str">
            <v>32 Accrued Salaries and Benefits</v>
          </cell>
          <cell r="G106" t="str">
            <v>31 Accrued Payroll and Benefits</v>
          </cell>
          <cell r="H106" t="str">
            <v>Working Capital</v>
          </cell>
          <cell r="I106" t="str">
            <v>04 Other Operating Activities</v>
          </cell>
          <cell r="J106" t="str">
            <v>100 Instruction</v>
          </cell>
          <cell r="K106" t="str">
            <v>100 Object</v>
          </cell>
          <cell r="L106" t="str">
            <v>1 Instruction</v>
          </cell>
          <cell r="M106" t="str">
            <v>Site 1</v>
          </cell>
          <cell r="N106" t="str">
            <v>Exp-Sal</v>
          </cell>
          <cell r="O106" t="str">
            <v>Manual</v>
          </cell>
        </row>
        <row r="107">
          <cell r="D107" t="str">
            <v>2220 · Accrued employee benefits</v>
          </cell>
          <cell r="E107" t="str">
            <v>This reflects the employer taxes and benefits on accrued salaries. The taxes portion should equal the amount of account 2200 x 7.65%. The benefits could be related to retirement contributions due from employer to employee.</v>
          </cell>
          <cell r="F107" t="str">
            <v>32 Accrued Salaries and Benefits</v>
          </cell>
          <cell r="G107" t="str">
            <v>31 Accrued Payroll and Benefits</v>
          </cell>
          <cell r="H107" t="str">
            <v>Working Capital</v>
          </cell>
          <cell r="I107" t="str">
            <v>04 Other Operating Activities</v>
          </cell>
          <cell r="J107" t="str">
            <v>100 Instruction</v>
          </cell>
          <cell r="K107" t="str">
            <v>100 Object</v>
          </cell>
          <cell r="L107" t="str">
            <v>1 Instruction</v>
          </cell>
          <cell r="M107" t="str">
            <v>Site 1</v>
          </cell>
          <cell r="N107" t="str">
            <v>None</v>
          </cell>
          <cell r="O107" t="str">
            <v>None</v>
          </cell>
        </row>
        <row r="108">
          <cell r="D108" t="str">
            <v>2230 · Accrued sales tax payable</v>
          </cell>
          <cell r="F108" t="str">
            <v>35 Other Current Liabilities</v>
          </cell>
          <cell r="G108" t="str">
            <v>32 Accounts Payable and Accrued Expenses</v>
          </cell>
          <cell r="H108" t="str">
            <v>Working Capital</v>
          </cell>
          <cell r="I108" t="str">
            <v>04 Other Operating Activities</v>
          </cell>
          <cell r="J108" t="str">
            <v>100 Instruction</v>
          </cell>
          <cell r="K108" t="str">
            <v>100 Object</v>
          </cell>
          <cell r="L108" t="str">
            <v>1 Instruction</v>
          </cell>
          <cell r="M108" t="str">
            <v>Site 1</v>
          </cell>
          <cell r="N108" t="str">
            <v>None</v>
          </cell>
          <cell r="O108" t="str">
            <v>None</v>
          </cell>
        </row>
        <row r="109">
          <cell r="D109" t="str">
            <v>2240 · Other accrued expenses</v>
          </cell>
          <cell r="E109" t="str">
            <v>This account is frequently used as the offset for estimated expenses. Ex1: Recording a food service bill that hasn’t been given to the school. Ex2: An invoice that has gone through Anybill but wasn’t imported in time for statementing.</v>
          </cell>
          <cell r="F109" t="str">
            <v>35 Other Current Liabilities</v>
          </cell>
          <cell r="G109" t="str">
            <v>32 Accounts Payable and Accrued Expenses</v>
          </cell>
          <cell r="H109" t="str">
            <v>Working Capital</v>
          </cell>
          <cell r="I109" t="str">
            <v>04 Other Operating Activities</v>
          </cell>
          <cell r="J109" t="str">
            <v>100 Instruction</v>
          </cell>
          <cell r="K109" t="str">
            <v>100 Object</v>
          </cell>
          <cell r="L109" t="str">
            <v>1 Instruction</v>
          </cell>
          <cell r="M109" t="str">
            <v>Site 1</v>
          </cell>
          <cell r="N109" t="str">
            <v>Exp-BS</v>
          </cell>
          <cell r="O109" t="str">
            <v>Manual</v>
          </cell>
        </row>
        <row r="110">
          <cell r="D110" t="str">
            <v>2250 · Accrued rent liability ST</v>
          </cell>
          <cell r="E110" t="str">
            <v>Short-term portion of defferred rent   [NOTE] Customizations to rent tab may require additional calendarizations</v>
          </cell>
          <cell r="F110" t="str">
            <v>35 Other Current Liabilities</v>
          </cell>
          <cell r="G110" t="str">
            <v>32 Accounts Payable and Accrued Expenses</v>
          </cell>
          <cell r="H110" t="str">
            <v>Working Capital</v>
          </cell>
          <cell r="I110" t="str">
            <v>04 Other Operating Activities</v>
          </cell>
          <cell r="J110" t="str">
            <v>100 Instruction</v>
          </cell>
          <cell r="K110" t="str">
            <v>100 Object</v>
          </cell>
          <cell r="L110" t="str">
            <v>1 Instruction</v>
          </cell>
          <cell r="M110" t="str">
            <v>Site 1</v>
          </cell>
          <cell r="N110" t="str">
            <v>Exp-Occ</v>
          </cell>
          <cell r="O110" t="str">
            <v>Manual</v>
          </cell>
        </row>
        <row r="111">
          <cell r="D111" t="str">
            <v>2260 · Other accrued expenses</v>
          </cell>
          <cell r="F111" t="str">
            <v>35 Other Current Liabilities</v>
          </cell>
          <cell r="G111" t="str">
            <v>32 Accounts Payable and Accrued Expenses</v>
          </cell>
          <cell r="H111" t="str">
            <v>Working Capital</v>
          </cell>
          <cell r="I111" t="str">
            <v>04 Other Operating Activities</v>
          </cell>
          <cell r="J111" t="str">
            <v>100 Instruction</v>
          </cell>
          <cell r="K111" t="str">
            <v>100 Object</v>
          </cell>
          <cell r="L111" t="str">
            <v>1 Instruction</v>
          </cell>
          <cell r="M111" t="str">
            <v>Site 1</v>
          </cell>
          <cell r="N111" t="str">
            <v>Exp-Occ</v>
          </cell>
          <cell r="O111" t="str">
            <v>Manual</v>
          </cell>
        </row>
        <row r="112">
          <cell r="D112" t="str">
            <v>2299 · Garnishments</v>
          </cell>
          <cell r="F112" t="str">
            <v>35 Other Current Liabilities</v>
          </cell>
          <cell r="G112" t="str">
            <v>32 Accounts Payable and Accrued Expenses</v>
          </cell>
          <cell r="H112" t="str">
            <v>Working Capital</v>
          </cell>
          <cell r="I112" t="str">
            <v>04 Other Operating Activities</v>
          </cell>
          <cell r="J112" t="str">
            <v>100 Instruction</v>
          </cell>
          <cell r="K112" t="str">
            <v>100 Object</v>
          </cell>
          <cell r="L112" t="str">
            <v>1 Instruction</v>
          </cell>
          <cell r="M112" t="str">
            <v>Site 1</v>
          </cell>
          <cell r="N112" t="str">
            <v>None</v>
          </cell>
          <cell r="O112" t="str">
            <v>None</v>
          </cell>
        </row>
        <row r="114">
          <cell r="D114" t="str">
            <v>2300 · Social sec &amp; mc w/h - employee</v>
          </cell>
          <cell r="F114" t="str">
            <v>35 Other Current Liabilities</v>
          </cell>
          <cell r="G114" t="str">
            <v>35 Other Current Liabilities</v>
          </cell>
          <cell r="H114" t="str">
            <v>Working Capital</v>
          </cell>
          <cell r="I114" t="str">
            <v>04 Other Operating Activities</v>
          </cell>
          <cell r="J114" t="str">
            <v>100 Instruction</v>
          </cell>
          <cell r="K114" t="str">
            <v>100 Object</v>
          </cell>
          <cell r="L114" t="str">
            <v>1 Instruction</v>
          </cell>
          <cell r="M114" t="str">
            <v>Site 1</v>
          </cell>
          <cell r="N114" t="str">
            <v>None</v>
          </cell>
          <cell r="O114" t="str">
            <v>None</v>
          </cell>
        </row>
        <row r="115">
          <cell r="D115" t="str">
            <v>2310 · Social sec &amp; mc w/h - employer</v>
          </cell>
          <cell r="F115" t="str">
            <v>35 Other Current Liabilities</v>
          </cell>
          <cell r="G115" t="str">
            <v>35 Other Current Liabilities</v>
          </cell>
          <cell r="H115" t="str">
            <v>Working Capital</v>
          </cell>
          <cell r="I115" t="str">
            <v>04 Other Operating Activities</v>
          </cell>
          <cell r="J115" t="str">
            <v>100 Instruction</v>
          </cell>
          <cell r="K115" t="str">
            <v>100 Object</v>
          </cell>
          <cell r="L115" t="str">
            <v>1 Instruction</v>
          </cell>
          <cell r="M115" t="str">
            <v>Site 1</v>
          </cell>
          <cell r="N115" t="str">
            <v>None</v>
          </cell>
          <cell r="O115" t="str">
            <v>None</v>
          </cell>
        </row>
        <row r="116">
          <cell r="D116" t="str">
            <v>2320 · Ded Wthhld Pyb - Disability Insurance</v>
          </cell>
          <cell r="F116" t="str">
            <v>35 Other Current Liabilities</v>
          </cell>
          <cell r="G116" t="str">
            <v>35 Other Current Liabilities</v>
          </cell>
          <cell r="H116" t="str">
            <v>Working Capital</v>
          </cell>
          <cell r="I116" t="str">
            <v>04 Other Operating Activities</v>
          </cell>
          <cell r="J116" t="str">
            <v>100 Instruction</v>
          </cell>
          <cell r="K116" t="str">
            <v>100 Object</v>
          </cell>
          <cell r="L116" t="str">
            <v>1 Instruction</v>
          </cell>
          <cell r="M116" t="str">
            <v>Site 1</v>
          </cell>
          <cell r="N116" t="str">
            <v>None</v>
          </cell>
          <cell r="O116" t="str">
            <v>None</v>
          </cell>
        </row>
        <row r="117">
          <cell r="D117" t="str">
            <v>2340 · EE w/h - Prepaid Legal</v>
          </cell>
          <cell r="F117" t="str">
            <v>35 Other Current Liabilities</v>
          </cell>
          <cell r="G117" t="str">
            <v>35 Other Current Liabilities</v>
          </cell>
          <cell r="H117" t="str">
            <v>Working Capital</v>
          </cell>
          <cell r="I117" t="str">
            <v>04 Other Operating Activities</v>
          </cell>
          <cell r="J117" t="str">
            <v>100 Instruction</v>
          </cell>
          <cell r="K117" t="str">
            <v>100 Object</v>
          </cell>
          <cell r="L117" t="str">
            <v>1 Instruction</v>
          </cell>
          <cell r="M117" t="str">
            <v>Site 1</v>
          </cell>
          <cell r="N117" t="str">
            <v>None</v>
          </cell>
          <cell r="O117" t="str">
            <v>None</v>
          </cell>
        </row>
        <row r="118">
          <cell r="D118" t="str">
            <v>2350 · Payroll Clearing</v>
          </cell>
          <cell r="F118" t="str">
            <v>35 Other Current Liabilities</v>
          </cell>
          <cell r="G118" t="str">
            <v>35 Other Current Liabilities</v>
          </cell>
          <cell r="H118" t="str">
            <v>Working Capital</v>
          </cell>
          <cell r="I118" t="str">
            <v>04 Other Operating Activities</v>
          </cell>
          <cell r="J118" t="str">
            <v>100 Instruction</v>
          </cell>
          <cell r="K118" t="str">
            <v>100 Object</v>
          </cell>
          <cell r="L118" t="str">
            <v>1 Instruction</v>
          </cell>
          <cell r="M118" t="str">
            <v>Site 1</v>
          </cell>
          <cell r="N118" t="str">
            <v>None</v>
          </cell>
          <cell r="O118" t="str">
            <v>None</v>
          </cell>
        </row>
        <row r="119">
          <cell r="D119" t="str">
            <v>2360 · EE pension payable</v>
          </cell>
          <cell r="E119" t="str">
            <v>The employee deductions that have not yet been paid. This account increases when a payroll runs and decreases when payments are made to the 403b provider. This procedure is audited when the number of participants reaches 100 employees and it’s a challenging audit. Please make sure deposits are made in a consistent number of days after the payroll is run.</v>
          </cell>
          <cell r="F119" t="str">
            <v>35 Other Current Liabilities</v>
          </cell>
          <cell r="G119" t="str">
            <v>35 Other Current Liabilities</v>
          </cell>
          <cell r="H119" t="str">
            <v>Working Capital</v>
          </cell>
          <cell r="I119" t="str">
            <v>04 Other Operating Activities</v>
          </cell>
          <cell r="J119" t="str">
            <v>100 Instruction</v>
          </cell>
          <cell r="K119" t="str">
            <v>100 Object</v>
          </cell>
          <cell r="L119" t="str">
            <v>1 Instruction</v>
          </cell>
          <cell r="M119" t="str">
            <v>Site 1</v>
          </cell>
          <cell r="N119" t="str">
            <v>None</v>
          </cell>
          <cell r="O119" t="str">
            <v>None</v>
          </cell>
        </row>
        <row r="120">
          <cell r="D120" t="str">
            <v>2361 · EE pension payable - DCPS</v>
          </cell>
          <cell r="E120" t="str">
            <v>The employee deductions that have not yet been paid. This account increases when a payroll runs and decreases when payments are made to the 403b provider. This procedure is audited when the number of participants reaches 100 employees and it’s a challenging audit. Please make sure deposits are made in a consistent number of days after the payroll is run.</v>
          </cell>
          <cell r="F120" t="str">
            <v>35 Other Current Liabilities</v>
          </cell>
          <cell r="G120" t="str">
            <v>35 Other Current Liabilities</v>
          </cell>
          <cell r="H120" t="str">
            <v>Working Capital</v>
          </cell>
          <cell r="I120" t="str">
            <v>04 Other Operating Activities</v>
          </cell>
          <cell r="J120" t="str">
            <v>100 Instruction</v>
          </cell>
          <cell r="K120" t="str">
            <v>100 Object</v>
          </cell>
          <cell r="L120" t="str">
            <v>1 Instruction</v>
          </cell>
          <cell r="M120" t="str">
            <v>Site 1</v>
          </cell>
          <cell r="N120" t="str">
            <v>None</v>
          </cell>
          <cell r="O120" t="str">
            <v>None</v>
          </cell>
        </row>
        <row r="121">
          <cell r="D121" t="str">
            <v>2370 · ER pension payable</v>
          </cell>
          <cell r="E121" t="str">
            <v>The employer deductions that have not yet been paid. Similar to 2360, except that the amounts are dictated by the 403b or 401k plan document. Make sure to review the plan document rather than relying on the school’s interpretation.</v>
          </cell>
          <cell r="F121" t="str">
            <v>35 Other Current Liabilities</v>
          </cell>
          <cell r="G121" t="str">
            <v>35 Other Current Liabilities</v>
          </cell>
          <cell r="H121" t="str">
            <v>Working Capital</v>
          </cell>
          <cell r="I121" t="str">
            <v>04 Other Operating Activities</v>
          </cell>
          <cell r="J121" t="str">
            <v>100 Instruction</v>
          </cell>
          <cell r="K121" t="str">
            <v>100 Object</v>
          </cell>
          <cell r="L121" t="str">
            <v>1 Instruction</v>
          </cell>
          <cell r="M121" t="str">
            <v>Site 1</v>
          </cell>
          <cell r="N121" t="str">
            <v>None</v>
          </cell>
          <cell r="O121" t="str">
            <v>None</v>
          </cell>
        </row>
        <row r="122">
          <cell r="D122" t="str">
            <v>2371 · ER pension payable - DCPS</v>
          </cell>
          <cell r="E122" t="str">
            <v>The employer deductions that have not yet been paid. Similar to 2360, except that the amounts are dictated by the 403b or 401k plan document. Make sure to review the plan document rather than relying on the school’s interpretation.</v>
          </cell>
          <cell r="F122" t="str">
            <v>35 Other Current Liabilities</v>
          </cell>
          <cell r="G122" t="str">
            <v>35 Other Current Liabilities</v>
          </cell>
          <cell r="H122" t="str">
            <v>Working Capital</v>
          </cell>
          <cell r="I122" t="str">
            <v>04 Other Operating Activities</v>
          </cell>
          <cell r="J122" t="str">
            <v>100 Instruction</v>
          </cell>
          <cell r="K122" t="str">
            <v>100 Object</v>
          </cell>
          <cell r="L122" t="str">
            <v>1 Instruction</v>
          </cell>
          <cell r="M122" t="str">
            <v>Site 1</v>
          </cell>
          <cell r="N122" t="str">
            <v>None</v>
          </cell>
          <cell r="O122" t="str">
            <v>None</v>
          </cell>
        </row>
        <row r="123">
          <cell r="D123" t="str">
            <v>2380 · Flexible spending account</v>
          </cell>
          <cell r="E123" t="str">
            <v>A Flexible Spending Account (FSA) is a tax-favored program offered by employers that allows their employees to pay for eligible out-of-pocket health care and dependent care expenses with pre-tax dollars. These cafeteria plans are not offered by most schools. The balance increases during payroll when employees contribute to the plan and decreases as payments are made for patient visits. Rarely do pay-in and pay-out match.</v>
          </cell>
          <cell r="F123" t="str">
            <v>35 Other Current Liabilities</v>
          </cell>
          <cell r="G123" t="str">
            <v>35 Other Current Liabilities</v>
          </cell>
          <cell r="H123" t="str">
            <v>Working Capital</v>
          </cell>
          <cell r="I123" t="str">
            <v>04 Other Operating Activities</v>
          </cell>
          <cell r="J123" t="str">
            <v>100 Instruction</v>
          </cell>
          <cell r="K123" t="str">
            <v>100 Object</v>
          </cell>
          <cell r="L123" t="str">
            <v>1 Instruction</v>
          </cell>
          <cell r="M123" t="str">
            <v>Site 1</v>
          </cell>
          <cell r="N123" t="str">
            <v>None</v>
          </cell>
          <cell r="O123" t="str">
            <v>None</v>
          </cell>
        </row>
        <row r="124">
          <cell r="D124" t="str">
            <v>2390 · Manual checks</v>
          </cell>
          <cell r="F124" t="str">
            <v>35 Other Current Liabilities</v>
          </cell>
          <cell r="G124" t="str">
            <v>35 Other Current Liabilities</v>
          </cell>
          <cell r="H124" t="str">
            <v>Working Capital</v>
          </cell>
          <cell r="I124" t="str">
            <v>04 Other Operating Activities</v>
          </cell>
          <cell r="J124" t="str">
            <v>100 Instruction</v>
          </cell>
          <cell r="K124" t="str">
            <v>100 Object</v>
          </cell>
          <cell r="L124" t="str">
            <v>1 Instruction</v>
          </cell>
          <cell r="M124" t="str">
            <v>Site 1</v>
          </cell>
          <cell r="N124" t="str">
            <v>None</v>
          </cell>
          <cell r="O124" t="str">
            <v>None</v>
          </cell>
        </row>
        <row r="126">
          <cell r="D126" t="str">
            <v>2400 · Unearned per-pupil revenue</v>
          </cell>
          <cell r="E126" t="str">
            <v>The amount of cash received by the school that has yet to be earned and recorded as revenue. Most commonly, this account is used when PPF is being recorded on an accrual basis. Less commonly, this account is used when OSSE makes a mistake and pays money to the school that it did and will not earn. The appropriate response is to contact OSSE about the overpayment. If the money is not claimed after three years, write it off to revenue.</v>
          </cell>
          <cell r="F126" t="str">
            <v>33 Deferred Revenue</v>
          </cell>
          <cell r="G126" t="str">
            <v>33 Deferred Revenue</v>
          </cell>
          <cell r="H126" t="str">
            <v>Working Capital</v>
          </cell>
          <cell r="I126" t="str">
            <v>06 Per-Pupil Adjustments</v>
          </cell>
          <cell r="J126" t="str">
            <v>100 Instruction</v>
          </cell>
          <cell r="K126" t="str">
            <v>100 Object</v>
          </cell>
          <cell r="L126" t="str">
            <v>1 Instruction</v>
          </cell>
          <cell r="M126" t="str">
            <v>Site 1</v>
          </cell>
          <cell r="N126" t="str">
            <v>None</v>
          </cell>
          <cell r="O126" t="str">
            <v>None</v>
          </cell>
        </row>
        <row r="127">
          <cell r="D127" t="str">
            <v>2410 · Unearned local revenue</v>
          </cell>
          <cell r="E127" t="str">
            <v>The amount of local cash the school received before earning it.</v>
          </cell>
          <cell r="F127" t="str">
            <v>33 Deferred Revenue</v>
          </cell>
          <cell r="G127" t="str">
            <v>33 Deferred Revenue</v>
          </cell>
          <cell r="H127" t="str">
            <v>Working Capital</v>
          </cell>
          <cell r="I127" t="str">
            <v>04 Other Operating Activities</v>
          </cell>
          <cell r="J127" t="str">
            <v>100 Instruction</v>
          </cell>
          <cell r="K127" t="str">
            <v>100 Object</v>
          </cell>
          <cell r="L127" t="str">
            <v>1 Instruction</v>
          </cell>
          <cell r="M127" t="str">
            <v>Site 1</v>
          </cell>
          <cell r="N127" t="str">
            <v>None</v>
          </cell>
          <cell r="O127" t="str">
            <v>None</v>
          </cell>
        </row>
        <row r="128">
          <cell r="D128" t="str">
            <v>2420 · Unearned state revenue</v>
          </cell>
          <cell r="E128" t="str">
            <v>The amount of private cash the school received before earning it.</v>
          </cell>
          <cell r="F128" t="str">
            <v>33 Deferred Revenue</v>
          </cell>
          <cell r="G128" t="str">
            <v>33 Deferred Revenue</v>
          </cell>
          <cell r="H128" t="str">
            <v>Working Capital</v>
          </cell>
          <cell r="I128" t="str">
            <v>04 Other Operating Activities</v>
          </cell>
          <cell r="J128" t="str">
            <v>100 Instruction</v>
          </cell>
          <cell r="K128" t="str">
            <v>100 Object</v>
          </cell>
          <cell r="L128" t="str">
            <v>1 Instruction</v>
          </cell>
          <cell r="M128" t="str">
            <v>Site 1</v>
          </cell>
          <cell r="N128" t="str">
            <v>None</v>
          </cell>
          <cell r="O128" t="str">
            <v>None</v>
          </cell>
        </row>
        <row r="129">
          <cell r="D129" t="str">
            <v>2430 · Unearned federal revenue</v>
          </cell>
          <cell r="E129" t="str">
            <v>The amount of federal cash the school received before earning it.</v>
          </cell>
          <cell r="F129" t="str">
            <v>33 Deferred Revenue</v>
          </cell>
          <cell r="G129" t="str">
            <v>33 Deferred Revenue</v>
          </cell>
          <cell r="H129" t="str">
            <v>Working Capital</v>
          </cell>
          <cell r="I129" t="str">
            <v>04 Other Operating Activities</v>
          </cell>
          <cell r="J129" t="str">
            <v>100 Instruction</v>
          </cell>
          <cell r="K129" t="str">
            <v>100 Object</v>
          </cell>
          <cell r="L129" t="str">
            <v>1 Instruction</v>
          </cell>
          <cell r="M129" t="str">
            <v>Site 1</v>
          </cell>
          <cell r="N129" t="str">
            <v>None</v>
          </cell>
          <cell r="O129" t="str">
            <v>None</v>
          </cell>
        </row>
        <row r="130">
          <cell r="D130" t="str">
            <v>2440 · Unearned private revenue</v>
          </cell>
          <cell r="E130" t="str">
            <v>The amount of private cash the school received before earning it—example is a consulting contract to be performed by the school over a year that is prepaid (A charter support group might do this, NSVF or CSGF, for example)</v>
          </cell>
          <cell r="F130" t="str">
            <v>33 Deferred Revenue</v>
          </cell>
          <cell r="G130" t="str">
            <v>33 Deferred Revenue</v>
          </cell>
          <cell r="H130" t="str">
            <v>Working Capital</v>
          </cell>
          <cell r="I130" t="str">
            <v>04 Other Operating Activities</v>
          </cell>
          <cell r="J130" t="str">
            <v>100 Instruction</v>
          </cell>
          <cell r="K130" t="str">
            <v>100 Object</v>
          </cell>
          <cell r="L130" t="str">
            <v>1 Instruction</v>
          </cell>
          <cell r="M130" t="str">
            <v>Site 1</v>
          </cell>
          <cell r="N130" t="str">
            <v>None</v>
          </cell>
          <cell r="O130" t="str">
            <v>None</v>
          </cell>
        </row>
        <row r="131">
          <cell r="D131" t="str">
            <v>2450 · Deposits held</v>
          </cell>
          <cell r="E131" t="str">
            <v>For deposits received by the school – If the school leases or subleases space, they will generally require a deposit. Or, this may be parent deposits, typically for computers.</v>
          </cell>
          <cell r="F131" t="str">
            <v>33 Deferred Revenue</v>
          </cell>
          <cell r="G131" t="str">
            <v>33 Deferred Revenue</v>
          </cell>
          <cell r="H131" t="str">
            <v>Working Capital</v>
          </cell>
          <cell r="I131" t="str">
            <v>04 Other Operating Activities</v>
          </cell>
          <cell r="J131" t="str">
            <v>100 Instruction</v>
          </cell>
          <cell r="K131" t="str">
            <v>100 Object</v>
          </cell>
          <cell r="L131" t="str">
            <v>1 Instruction</v>
          </cell>
          <cell r="M131" t="str">
            <v>Site 1</v>
          </cell>
          <cell r="N131" t="str">
            <v>None</v>
          </cell>
          <cell r="O131" t="str">
            <v>None</v>
          </cell>
        </row>
        <row r="133">
          <cell r="D133" t="str">
            <v>2500 · Trustee or employee loan</v>
          </cell>
          <cell r="E133" t="str">
            <v>Personal loan – rare, but may apply for start up schools.</v>
          </cell>
          <cell r="F133" t="str">
            <v>34 Short-Term Debt</v>
          </cell>
          <cell r="G133" t="str">
            <v>35 Other Current Liabilities</v>
          </cell>
          <cell r="H133" t="str">
            <v>Working Capital</v>
          </cell>
          <cell r="I133" t="str">
            <v>04 Other Operating Activities</v>
          </cell>
          <cell r="J133" t="str">
            <v>100 Instruction</v>
          </cell>
          <cell r="K133" t="str">
            <v>100 Object</v>
          </cell>
          <cell r="L133" t="str">
            <v>1 Instruction</v>
          </cell>
          <cell r="M133" t="str">
            <v>Site 1</v>
          </cell>
          <cell r="N133" t="str">
            <v>None</v>
          </cell>
          <cell r="O133" t="str">
            <v>None</v>
          </cell>
        </row>
        <row r="134">
          <cell r="D134" t="str">
            <v>2510 · Line of credit</v>
          </cell>
          <cell r="E134" t="str">
            <v>These are generally revolving – term loans would generally be split between 2600/2610 and 2520 unless the term loan had a maturity of less than a year.</v>
          </cell>
          <cell r="F134" t="str">
            <v>34 Short-Term Debt</v>
          </cell>
          <cell r="G134" t="str">
            <v>35 Other Current Liabilities</v>
          </cell>
          <cell r="H134" t="str">
            <v>Working Capital</v>
          </cell>
          <cell r="I134" t="str">
            <v>04 Other Operating Activities</v>
          </cell>
          <cell r="J134" t="str">
            <v>100 Instruction</v>
          </cell>
          <cell r="K134" t="str">
            <v>100 Object</v>
          </cell>
          <cell r="L134" t="str">
            <v>1 Instruction</v>
          </cell>
          <cell r="M134" t="str">
            <v>Site 1</v>
          </cell>
          <cell r="N134" t="str">
            <v>None</v>
          </cell>
          <cell r="O134" t="str">
            <v>None</v>
          </cell>
        </row>
        <row r="135">
          <cell r="D135" t="str">
            <v>2520 · Current portion, long term debt</v>
          </cell>
          <cell r="E135" t="str">
            <v>The portion of long-term debt due in the forward 12 months (‘Current Maturities’).</v>
          </cell>
          <cell r="F135" t="str">
            <v>34 Short-Term Debt</v>
          </cell>
          <cell r="G135" t="str">
            <v>34 Current Portion of Long-Term debt</v>
          </cell>
          <cell r="H135" t="str">
            <v>Working Capital</v>
          </cell>
          <cell r="I135" t="str">
            <v>04 Other Operating Activities</v>
          </cell>
          <cell r="J135" t="str">
            <v>100 Instruction</v>
          </cell>
          <cell r="K135" t="str">
            <v>100 Object</v>
          </cell>
          <cell r="L135" t="str">
            <v>1 Instruction</v>
          </cell>
          <cell r="M135" t="str">
            <v>Site 1</v>
          </cell>
          <cell r="N135" t="str">
            <v>None</v>
          </cell>
          <cell r="O135" t="str">
            <v>None</v>
          </cell>
        </row>
        <row r="136">
          <cell r="D136" t="str">
            <v>2530 · Other short-term liabilities</v>
          </cell>
          <cell r="F136" t="str">
            <v>34 Short-Term Debt</v>
          </cell>
          <cell r="G136" t="str">
            <v>35 Other Current Liabilities</v>
          </cell>
          <cell r="H136" t="str">
            <v>Working Capital</v>
          </cell>
          <cell r="I136" t="str">
            <v>04 Other Operating Activities</v>
          </cell>
          <cell r="J136" t="str">
            <v>100 Instruction</v>
          </cell>
          <cell r="K136" t="str">
            <v>100 Object</v>
          </cell>
          <cell r="L136" t="str">
            <v>1 Instruction</v>
          </cell>
          <cell r="M136" t="str">
            <v>Site 1</v>
          </cell>
          <cell r="N136" t="str">
            <v>None</v>
          </cell>
          <cell r="O136" t="str">
            <v>None</v>
          </cell>
        </row>
        <row r="138">
          <cell r="D138" t="str">
            <v>2600 · Senior Debt</v>
          </cell>
          <cell r="E138" t="str">
            <v>Principal on senior debt.    [NOTE] Customizations to loan tab may require additional calendarizations</v>
          </cell>
          <cell r="F138" t="str">
            <v>41 Long-Term Debt</v>
          </cell>
          <cell r="G138" t="str">
            <v>41 Long-Term Debt, Net of Current Portion</v>
          </cell>
          <cell r="H138" t="str">
            <v>Debt</v>
          </cell>
          <cell r="I138" t="str">
            <v>10 Facilities Project Adjustments</v>
          </cell>
          <cell r="J138" t="str">
            <v>100 Instruction</v>
          </cell>
          <cell r="K138" t="str">
            <v>100 Object</v>
          </cell>
          <cell r="L138" t="str">
            <v>1 Instruction</v>
          </cell>
          <cell r="M138" t="str">
            <v>Site 1</v>
          </cell>
          <cell r="N138" t="str">
            <v>Exp-Occ</v>
          </cell>
          <cell r="O138" t="str">
            <v>BSDebt</v>
          </cell>
        </row>
        <row r="139">
          <cell r="D139" t="str">
            <v>2602 · PPP Loan Payable</v>
          </cell>
          <cell r="F139" t="str">
            <v>41 Long-Term Debt</v>
          </cell>
          <cell r="G139" t="str">
            <v>41 Long-Term Debt, Net of Current Portion</v>
          </cell>
          <cell r="H139" t="str">
            <v>Debt</v>
          </cell>
          <cell r="I139" t="str">
            <v>10 Facilities Project Adjustments</v>
          </cell>
          <cell r="J139" t="str">
            <v>100 Instruction</v>
          </cell>
          <cell r="K139" t="str">
            <v>100 Object</v>
          </cell>
          <cell r="L139" t="str">
            <v>1 Instruction</v>
          </cell>
          <cell r="M139" t="str">
            <v>Site 1</v>
          </cell>
          <cell r="N139" t="str">
            <v>Exp-Occ</v>
          </cell>
          <cell r="O139" t="str">
            <v>BSDebt</v>
          </cell>
        </row>
        <row r="140">
          <cell r="D140" t="str">
            <v>2603 · Loans Payable - Principal - BBT Refinance</v>
          </cell>
          <cell r="F140" t="str">
            <v>41 Long-Term Debt</v>
          </cell>
          <cell r="G140" t="str">
            <v>41 Long-Term Debt, Net of Current Portion</v>
          </cell>
          <cell r="H140" t="str">
            <v>Debt</v>
          </cell>
          <cell r="I140" t="str">
            <v>10 Facilities Project Adjustments</v>
          </cell>
          <cell r="J140" t="str">
            <v>100 Instruction</v>
          </cell>
          <cell r="K140" t="str">
            <v>100 Object</v>
          </cell>
          <cell r="L140" t="str">
            <v>1 Instruction</v>
          </cell>
          <cell r="M140" t="str">
            <v>Site 1</v>
          </cell>
          <cell r="N140" t="str">
            <v>Exp-Occ</v>
          </cell>
          <cell r="O140" t="str">
            <v>BSDebt</v>
          </cell>
        </row>
        <row r="141">
          <cell r="D141" t="str">
            <v>2604 · LT Debt - MLK Campus-BBT Refinance</v>
          </cell>
          <cell r="F141" t="str">
            <v>41 Long-Term Debt</v>
          </cell>
          <cell r="G141" t="str">
            <v>41 Long-Term Debt, Net of Current Portion</v>
          </cell>
          <cell r="H141" t="str">
            <v>Debt</v>
          </cell>
          <cell r="I141" t="str">
            <v>10 Facilities Project Adjustments</v>
          </cell>
          <cell r="J141" t="str">
            <v>100 Instruction</v>
          </cell>
          <cell r="K141" t="str">
            <v>100 Object</v>
          </cell>
          <cell r="L141" t="str">
            <v>1 Instruction</v>
          </cell>
          <cell r="M141" t="str">
            <v>Site 1</v>
          </cell>
          <cell r="N141" t="str">
            <v>Exp-Occ</v>
          </cell>
          <cell r="O141" t="str">
            <v>BSDebt</v>
          </cell>
        </row>
        <row r="142">
          <cell r="D142" t="str">
            <v>2610 · Sub Debt</v>
          </cell>
          <cell r="E142" t="str">
            <v>Principal on subdebt.    [NOTE] Customizations to loan tab may require additional calendarizations</v>
          </cell>
          <cell r="F142" t="str">
            <v>41 Long-Term Debt</v>
          </cell>
          <cell r="G142" t="str">
            <v>41 Long-Term Debt, Net of Current Portion</v>
          </cell>
          <cell r="H142" t="str">
            <v>Debt</v>
          </cell>
          <cell r="I142" t="str">
            <v>10 Facilities Project Adjustments</v>
          </cell>
          <cell r="J142" t="str">
            <v>100 Instruction</v>
          </cell>
          <cell r="K142" t="str">
            <v>100 Object</v>
          </cell>
          <cell r="L142" t="str">
            <v>1 Instruction</v>
          </cell>
          <cell r="M142" t="str">
            <v>Site 1</v>
          </cell>
          <cell r="N142" t="str">
            <v>Exp-Occ</v>
          </cell>
          <cell r="O142" t="str">
            <v>BSDebt</v>
          </cell>
        </row>
        <row r="143">
          <cell r="D143" t="str">
            <v>2620 · Capital lease lia-facility</v>
          </cell>
          <cell r="E143" t="str">
            <v>Building lease that meets capital lease test</v>
          </cell>
          <cell r="F143" t="str">
            <v>42 Other Long-Term Liabilities</v>
          </cell>
          <cell r="G143" t="str">
            <v>42 Other Long-Term Liabilities</v>
          </cell>
          <cell r="I143" t="str">
            <v>10 Facilities Project Adjustments</v>
          </cell>
          <cell r="J143" t="str">
            <v>100 Instruction</v>
          </cell>
          <cell r="K143" t="str">
            <v>100 Object</v>
          </cell>
          <cell r="L143" t="str">
            <v>1 Instruction</v>
          </cell>
          <cell r="M143" t="str">
            <v>Site 1</v>
          </cell>
          <cell r="N143" t="str">
            <v>None</v>
          </cell>
          <cell r="O143" t="str">
            <v>None</v>
          </cell>
        </row>
        <row r="144">
          <cell r="D144" t="str">
            <v>2630 · Other long term liabilities</v>
          </cell>
          <cell r="E144" t="str">
            <v>Interest rate swap liability, or other similar financial obligation</v>
          </cell>
          <cell r="F144" t="str">
            <v>42 Other Long-Term Liabilities</v>
          </cell>
          <cell r="G144" t="str">
            <v>42 Other Long-Term Liabilities</v>
          </cell>
          <cell r="I144" t="str">
            <v>10 Facilities Project Adjustments</v>
          </cell>
          <cell r="J144" t="str">
            <v>100 Instruction</v>
          </cell>
          <cell r="K144" t="str">
            <v>100 Object</v>
          </cell>
          <cell r="L144" t="str">
            <v>1 Instruction</v>
          </cell>
          <cell r="M144" t="str">
            <v>Site 1</v>
          </cell>
          <cell r="N144" t="str">
            <v>None</v>
          </cell>
          <cell r="O144" t="str">
            <v>None</v>
          </cell>
        </row>
        <row r="145">
          <cell r="D145" t="str">
            <v>2650 · Capital lease lia-oper. asset</v>
          </cell>
          <cell r="F145" t="str">
            <v>42 Other Long-Term Liabilities</v>
          </cell>
          <cell r="G145" t="str">
            <v>42 Other Long-Term Liabilities</v>
          </cell>
          <cell r="I145" t="str">
            <v>10 Facilities Project Adjustments</v>
          </cell>
          <cell r="J145" t="str">
            <v>100 Instruction</v>
          </cell>
          <cell r="K145" t="str">
            <v>100 Object</v>
          </cell>
          <cell r="L145" t="str">
            <v>1 Instruction</v>
          </cell>
          <cell r="M145" t="str">
            <v>Site 1</v>
          </cell>
          <cell r="N145" t="str">
            <v>None</v>
          </cell>
          <cell r="O145" t="str">
            <v>None</v>
          </cell>
        </row>
        <row r="146">
          <cell r="D146" t="str">
            <v>2680 · Accrued rent liability LT</v>
          </cell>
          <cell r="E146" t="str">
            <v>Long-term portion of defferred rent   [NOTE] Customizations to rent tab may require additional calendarizations</v>
          </cell>
          <cell r="F146" t="str">
            <v>42 Other Long-Term Liabilities</v>
          </cell>
          <cell r="G146" t="str">
            <v>42 Other Long-Term Liabilities</v>
          </cell>
          <cell r="I146" t="str">
            <v>10 Facilities Project Adjustments</v>
          </cell>
          <cell r="J146" t="str">
            <v>100 Instruction</v>
          </cell>
          <cell r="K146" t="str">
            <v>100 Object</v>
          </cell>
          <cell r="L146" t="str">
            <v>1 Instruction</v>
          </cell>
          <cell r="M146" t="str">
            <v>Site 1</v>
          </cell>
          <cell r="N146" t="str">
            <v>Exp-Occ</v>
          </cell>
          <cell r="O146" t="str">
            <v>Manual</v>
          </cell>
        </row>
        <row r="147">
          <cell r="D147" t="str">
            <v>2690 · Deferred gain on transaction</v>
          </cell>
          <cell r="F147" t="str">
            <v>42 Other Long-Term Liabilities</v>
          </cell>
          <cell r="G147" t="str">
            <v>42 Other Long-Term Liabilities</v>
          </cell>
          <cell r="I147" t="str">
            <v>10 Facilities Project Adjustments</v>
          </cell>
          <cell r="J147" t="str">
            <v>100 Instruction</v>
          </cell>
          <cell r="K147" t="str">
            <v>100 Object</v>
          </cell>
          <cell r="L147" t="str">
            <v>1 Instruction</v>
          </cell>
          <cell r="M147" t="str">
            <v>Site 1</v>
          </cell>
          <cell r="N147" t="str">
            <v>None</v>
          </cell>
          <cell r="O147" t="str">
            <v>None</v>
          </cell>
        </row>
        <row r="149">
          <cell r="D149" t="str">
            <v>2700 · Senior debt cost</v>
          </cell>
          <cell r="E149" t="str">
            <v>Amortization of capitalized costs associated with closing senior financing such as loan origination fees, legal fees, financial consultant fees, and any other [closing] costs that would otherwise not be incurred if the transaction were all cash (for example, do not capitalize owners' title insurance).</v>
          </cell>
          <cell r="F149" t="str">
            <v>43 Loan costs, Net</v>
          </cell>
          <cell r="G149" t="str">
            <v>42 Other Long-Term Liabilities</v>
          </cell>
          <cell r="I149" t="str">
            <v>10 Facilities Project Adjustments</v>
          </cell>
          <cell r="J149" t="str">
            <v>100 Instruction</v>
          </cell>
          <cell r="K149" t="str">
            <v>100 Object</v>
          </cell>
          <cell r="L149" t="str">
            <v>1 Instruction</v>
          </cell>
          <cell r="M149" t="str">
            <v>Site 1</v>
          </cell>
          <cell r="N149" t="str">
            <v>Exp-Occ</v>
          </cell>
          <cell r="O149" t="str">
            <v>Manual</v>
          </cell>
        </row>
        <row r="150">
          <cell r="D150" t="str">
            <v>2710 · Sub debt cost</v>
          </cell>
          <cell r="E150" t="str">
            <v>Amortization of capitalized costs associated with closing subordinate financing such as loan origination fees, legal fees, financial consultant fees, and any other [closing] costs that would otherwise not be incurred if the transaction were all cash (for example, do not capitalize owners' title insurance).</v>
          </cell>
          <cell r="F150" t="str">
            <v>43 Loan costs, Net</v>
          </cell>
          <cell r="G150" t="str">
            <v>42 Other Long-Term Liabilities</v>
          </cell>
          <cell r="I150" t="str">
            <v>10 Facilities Project Adjustments</v>
          </cell>
          <cell r="J150" t="str">
            <v>100 Instruction</v>
          </cell>
          <cell r="K150" t="str">
            <v>100 Object</v>
          </cell>
          <cell r="L150" t="str">
            <v>1 Instruction</v>
          </cell>
          <cell r="M150" t="str">
            <v>Site 1</v>
          </cell>
          <cell r="N150" t="str">
            <v>Exp-Occ</v>
          </cell>
          <cell r="O150" t="str">
            <v>Manual</v>
          </cell>
        </row>
        <row r="151">
          <cell r="D151" t="str">
            <v>2800 · Accum Am of Senior debt cost</v>
          </cell>
          <cell r="F151" t="str">
            <v>43 Loan costs, Net</v>
          </cell>
          <cell r="G151" t="str">
            <v>42 Other Long-Term Liabilities</v>
          </cell>
          <cell r="H151" t="str">
            <v>Loan Costs</v>
          </cell>
          <cell r="I151" t="str">
            <v>10 Facilities Project Adjustments</v>
          </cell>
          <cell r="J151" t="str">
            <v>100 Instruction</v>
          </cell>
          <cell r="K151" t="str">
            <v>100 Object</v>
          </cell>
          <cell r="L151" t="str">
            <v>1 Instruction</v>
          </cell>
          <cell r="M151" t="str">
            <v>Site 1</v>
          </cell>
          <cell r="N151" t="str">
            <v>Exp-Occ</v>
          </cell>
          <cell r="O151" t="str">
            <v>BSFacDepr</v>
          </cell>
        </row>
        <row r="152">
          <cell r="D152" t="str">
            <v>2810 · Accum Am of subdebt cost</v>
          </cell>
          <cell r="F152" t="str">
            <v>43 Loan costs, Net</v>
          </cell>
          <cell r="G152" t="str">
            <v>42 Other Long-Term Liabilities</v>
          </cell>
          <cell r="H152" t="str">
            <v>Loan Costs</v>
          </cell>
          <cell r="I152" t="str">
            <v>10 Facilities Project Adjustments</v>
          </cell>
          <cell r="J152" t="str">
            <v>100 Instruction</v>
          </cell>
          <cell r="K152" t="str">
            <v>100 Object</v>
          </cell>
          <cell r="L152" t="str">
            <v>1 Instruction</v>
          </cell>
          <cell r="M152" t="str">
            <v>Site 1</v>
          </cell>
          <cell r="N152" t="str">
            <v>Exp-Occ</v>
          </cell>
          <cell r="O152" t="str">
            <v>BSFacDepr</v>
          </cell>
        </row>
        <row r="153">
          <cell r="D153" t="str">
            <v>2900 · Suspense</v>
          </cell>
          <cell r="E153" t="str">
            <v>This is a holding for unrecognized items. Ex: A deposit from OSSE needs to be added to the system to complete a bank reconciliation, but it is important to indicate that the true source is not yet known. At monthly closing, this account should be zero.</v>
          </cell>
          <cell r="F153" t="str">
            <v>43 Loan costs, Net</v>
          </cell>
          <cell r="G153" t="str">
            <v>42 Other Long-Term Liabilities</v>
          </cell>
          <cell r="I153" t="str">
            <v>07 Suspense</v>
          </cell>
          <cell r="J153" t="str">
            <v>100 Instruction</v>
          </cell>
          <cell r="K153" t="str">
            <v>100 Object</v>
          </cell>
          <cell r="L153" t="str">
            <v>1 Instruction</v>
          </cell>
          <cell r="M153" t="str">
            <v>Site 1</v>
          </cell>
          <cell r="N153" t="str">
            <v>None</v>
          </cell>
          <cell r="O153" t="str">
            <v>None</v>
          </cell>
        </row>
        <row r="156">
          <cell r="D156" t="str">
            <v>3010 · Unrestricted net asset</v>
          </cell>
          <cell r="F156" t="str">
            <v>61 Unrestricted Net Assets</v>
          </cell>
          <cell r="G156" t="str">
            <v>61 Unrestricted Net Assets</v>
          </cell>
          <cell r="H156" t="str">
            <v>Net Assets</v>
          </cell>
          <cell r="I156" t="str">
            <v>11 Equity</v>
          </cell>
          <cell r="J156" t="str">
            <v>100 Instruction</v>
          </cell>
          <cell r="K156" t="str">
            <v>100 Object</v>
          </cell>
          <cell r="L156" t="str">
            <v>1 Instruction</v>
          </cell>
          <cell r="M156" t="str">
            <v>Site 1</v>
          </cell>
          <cell r="N156" t="str">
            <v>None</v>
          </cell>
          <cell r="O156" t="str">
            <v>None</v>
          </cell>
        </row>
        <row r="157">
          <cell r="D157" t="str">
            <v>3020 · Board-designated</v>
          </cell>
          <cell r="F157" t="str">
            <v>61 Unrestricted Net Assets</v>
          </cell>
          <cell r="G157" t="str">
            <v>61 Unrestricted Net Assets</v>
          </cell>
          <cell r="H157" t="str">
            <v>Net Assets</v>
          </cell>
          <cell r="I157" t="str">
            <v>11 Equity</v>
          </cell>
          <cell r="J157" t="str">
            <v>100 Instruction</v>
          </cell>
          <cell r="K157" t="str">
            <v>100 Object</v>
          </cell>
          <cell r="L157" t="str">
            <v>1 Instruction</v>
          </cell>
          <cell r="M157" t="str">
            <v>Site 1</v>
          </cell>
          <cell r="N157" t="str">
            <v>None</v>
          </cell>
          <cell r="O157" t="str">
            <v>None</v>
          </cell>
        </row>
        <row r="158">
          <cell r="D158" t="str">
            <v>3030 · LT Debt Beginning Balance</v>
          </cell>
          <cell r="F158" t="str">
            <v>61 Unrestricted Net Assets</v>
          </cell>
          <cell r="G158" t="str">
            <v>61 Unrestricted Net Assets</v>
          </cell>
          <cell r="H158" t="str">
            <v>Net Assets</v>
          </cell>
          <cell r="I158" t="str">
            <v>11 Equity</v>
          </cell>
          <cell r="J158" t="str">
            <v>100 Instruction</v>
          </cell>
          <cell r="K158" t="str">
            <v>100 Object</v>
          </cell>
          <cell r="L158" t="str">
            <v>1 Instruction</v>
          </cell>
          <cell r="M158" t="str">
            <v>Site 1</v>
          </cell>
          <cell r="N158" t="str">
            <v>None</v>
          </cell>
          <cell r="O158" t="str">
            <v>None</v>
          </cell>
        </row>
        <row r="159">
          <cell r="D159" t="str">
            <v>3040 · Beginning Fund Balance - Gen'l Fund</v>
          </cell>
          <cell r="F159" t="str">
            <v>61 Unrestricted Net Assets</v>
          </cell>
          <cell r="G159" t="str">
            <v>61 Unrestricted Net Assets</v>
          </cell>
          <cell r="H159" t="str">
            <v>Net Assets</v>
          </cell>
          <cell r="I159" t="str">
            <v>11 Equity</v>
          </cell>
          <cell r="J159" t="str">
            <v>100 Instruction</v>
          </cell>
          <cell r="K159" t="str">
            <v>100 Object</v>
          </cell>
          <cell r="L159" t="str">
            <v>1 Instruction</v>
          </cell>
          <cell r="M159" t="str">
            <v>Site 1</v>
          </cell>
          <cell r="N159" t="str">
            <v>None</v>
          </cell>
          <cell r="O159" t="str">
            <v>None</v>
          </cell>
        </row>
        <row r="160">
          <cell r="D160" t="str">
            <v>3050 · Beginning Fund Balance - Food Service</v>
          </cell>
          <cell r="F160" t="str">
            <v>61 Unrestricted Net Assets</v>
          </cell>
          <cell r="G160" t="str">
            <v>61 Unrestricted Net Assets</v>
          </cell>
          <cell r="H160" t="str">
            <v>Net Assets</v>
          </cell>
          <cell r="I160" t="str">
            <v>11 Equity</v>
          </cell>
          <cell r="J160" t="str">
            <v>100 Instruction</v>
          </cell>
          <cell r="K160" t="str">
            <v>100 Object</v>
          </cell>
          <cell r="L160" t="str">
            <v>1 Instruction</v>
          </cell>
          <cell r="M160" t="str">
            <v>Site 1</v>
          </cell>
          <cell r="N160" t="str">
            <v>None</v>
          </cell>
          <cell r="O160" t="str">
            <v>None</v>
          </cell>
        </row>
        <row r="161">
          <cell r="D161" t="str">
            <v>3060 · Beginning Fund Bal - Before/After Care</v>
          </cell>
          <cell r="F161" t="str">
            <v>61 Unrestricted Net Assets</v>
          </cell>
          <cell r="G161" t="str">
            <v>61 Unrestricted Net Assets</v>
          </cell>
          <cell r="H161" t="str">
            <v>Net Assets</v>
          </cell>
          <cell r="I161" t="str">
            <v>11 Equity</v>
          </cell>
          <cell r="J161" t="str">
            <v>100 Instruction</v>
          </cell>
          <cell r="K161" t="str">
            <v>100 Object</v>
          </cell>
          <cell r="L161" t="str">
            <v>1 Instruction</v>
          </cell>
          <cell r="M161" t="str">
            <v>Site 1</v>
          </cell>
          <cell r="N161" t="str">
            <v>None</v>
          </cell>
          <cell r="O161" t="str">
            <v>None</v>
          </cell>
        </row>
        <row r="162">
          <cell r="D162" t="str">
            <v>3070 · Fnd Rsng-Undes Fnd Bal</v>
          </cell>
          <cell r="F162" t="str">
            <v>61 Unrestricted Net Assets</v>
          </cell>
          <cell r="G162" t="str">
            <v>61 Unrestricted Net Assets</v>
          </cell>
          <cell r="H162" t="str">
            <v>Net Assets</v>
          </cell>
          <cell r="I162" t="str">
            <v>11 Equity</v>
          </cell>
          <cell r="J162" t="str">
            <v>100 Instruction</v>
          </cell>
          <cell r="K162" t="str">
            <v>100 Object</v>
          </cell>
          <cell r="L162" t="str">
            <v>1 Instruction</v>
          </cell>
          <cell r="M162" t="str">
            <v>Site 1</v>
          </cell>
          <cell r="N162" t="str">
            <v>None</v>
          </cell>
          <cell r="O162" t="str">
            <v>None</v>
          </cell>
        </row>
        <row r="164">
          <cell r="D164" t="str">
            <v>3100 · Use restricted</v>
          </cell>
          <cell r="F164" t="str">
            <v>62 Temporarily Restricted Net Assets</v>
          </cell>
          <cell r="G164" t="str">
            <v>62 Temporarily Restricted Net Assets</v>
          </cell>
          <cell r="H164" t="str">
            <v>Net Assets</v>
          </cell>
          <cell r="I164" t="str">
            <v>11 Equity</v>
          </cell>
          <cell r="J164" t="str">
            <v>100 Instruction</v>
          </cell>
          <cell r="K164" t="str">
            <v>100 Object</v>
          </cell>
          <cell r="L164" t="str">
            <v>1 Instruction</v>
          </cell>
          <cell r="M164" t="str">
            <v>Site 1</v>
          </cell>
          <cell r="N164" t="str">
            <v>None</v>
          </cell>
          <cell r="O164" t="str">
            <v>None</v>
          </cell>
        </row>
        <row r="165">
          <cell r="D165" t="str">
            <v>3110 · Time restricted</v>
          </cell>
          <cell r="F165" t="str">
            <v>62 Temporarily Restricted Net Assets</v>
          </cell>
          <cell r="G165" t="str">
            <v>62 Temporarily Restricted Net Assets</v>
          </cell>
          <cell r="H165" t="str">
            <v>Net Assets</v>
          </cell>
          <cell r="I165" t="str">
            <v>11 Equity</v>
          </cell>
          <cell r="J165" t="str">
            <v>100 Instruction</v>
          </cell>
          <cell r="K165" t="str">
            <v>100 Object</v>
          </cell>
          <cell r="L165" t="str">
            <v>1 Instruction</v>
          </cell>
          <cell r="M165" t="str">
            <v>Site 1</v>
          </cell>
          <cell r="N165" t="str">
            <v>None</v>
          </cell>
          <cell r="O165" t="str">
            <v>None</v>
          </cell>
        </row>
        <row r="166">
          <cell r="D166" t="str">
            <v>3120 · Asset restricted</v>
          </cell>
          <cell r="F166" t="str">
            <v>62 Temporarily Restricted Net Assets</v>
          </cell>
          <cell r="G166" t="str">
            <v>62 Temporarily Restricted Net Assets</v>
          </cell>
          <cell r="H166" t="str">
            <v>Net Assets</v>
          </cell>
          <cell r="I166" t="str">
            <v>11 Equity</v>
          </cell>
          <cell r="J166" t="str">
            <v>100 Instruction</v>
          </cell>
          <cell r="K166" t="str">
            <v>100 Object</v>
          </cell>
          <cell r="L166" t="str">
            <v>1 Instruction</v>
          </cell>
          <cell r="M166" t="str">
            <v>Site 1</v>
          </cell>
          <cell r="N166" t="str">
            <v>None</v>
          </cell>
          <cell r="O166" t="str">
            <v>None</v>
          </cell>
        </row>
        <row r="168">
          <cell r="D168" t="str">
            <v>3200 · Permanently restricted</v>
          </cell>
          <cell r="F168" t="str">
            <v>63 Permanently Restricted Net Assets</v>
          </cell>
          <cell r="G168" t="str">
            <v>63 Permanently Restricted Net Assets</v>
          </cell>
          <cell r="H168" t="str">
            <v>Net Assets</v>
          </cell>
          <cell r="I168" t="str">
            <v>11 Equity</v>
          </cell>
          <cell r="J168" t="str">
            <v>100 Instruction</v>
          </cell>
          <cell r="K168" t="str">
            <v>100 Object</v>
          </cell>
          <cell r="L168" t="str">
            <v>1 Instruction</v>
          </cell>
          <cell r="M168" t="str">
            <v>Site 1</v>
          </cell>
          <cell r="N168" t="str">
            <v>None</v>
          </cell>
          <cell r="O168" t="str">
            <v>None</v>
          </cell>
        </row>
        <row r="169">
          <cell r="D169" t="str">
            <v>3900 · Retained Earnings</v>
          </cell>
          <cell r="F169" t="str">
            <v>61 Unrestricted Net Assets</v>
          </cell>
          <cell r="G169" t="str">
            <v>61 Unrestricted Net Assets</v>
          </cell>
          <cell r="H169" t="str">
            <v>Net Assets</v>
          </cell>
          <cell r="I169" t="str">
            <v>11 Equity</v>
          </cell>
          <cell r="J169" t="str">
            <v>100 Instruction</v>
          </cell>
          <cell r="K169" t="str">
            <v>100 Object</v>
          </cell>
          <cell r="L169" t="str">
            <v>1 Instruction</v>
          </cell>
          <cell r="M169" t="str">
            <v>Site 1</v>
          </cell>
          <cell r="N169" t="str">
            <v>None</v>
          </cell>
          <cell r="O169" t="str">
            <v>None</v>
          </cell>
        </row>
        <row r="172">
          <cell r="D172" t="str">
            <v>4000 · Per-pupil alloc</v>
          </cell>
          <cell r="E172" t="str">
            <v>DC funding for grade-level</v>
          </cell>
          <cell r="F172" t="str">
            <v>01 State and Local Revenue</v>
          </cell>
          <cell r="G172" t="str">
            <v>01 Per Pupil Charter Payments - General Education</v>
          </cell>
          <cell r="H172" t="str">
            <v>Revenue</v>
          </cell>
          <cell r="J172" t="str">
            <v>100 Instruction</v>
          </cell>
          <cell r="K172" t="str">
            <v>100 Local Funding</v>
          </cell>
          <cell r="L172" t="str">
            <v>1 Instruction</v>
          </cell>
          <cell r="M172" t="str">
            <v>Site 1</v>
          </cell>
          <cell r="N172" t="str">
            <v>Rev-DC</v>
          </cell>
          <cell r="O172" t="str">
            <v>Manual</v>
          </cell>
        </row>
        <row r="173">
          <cell r="D173" t="str">
            <v>4010 · Per-pupil SpEd alloc</v>
          </cell>
          <cell r="E173" t="str">
            <v>DC funding for SpEd Levels 1-4, plus Blackman Jones and Attorney Fees</v>
          </cell>
          <cell r="F173" t="str">
            <v>01 State and Local Revenue</v>
          </cell>
          <cell r="G173" t="str">
            <v>02 Per Pupil Charter Payments - Categorical Enhancements</v>
          </cell>
          <cell r="H173" t="str">
            <v>Revenue</v>
          </cell>
          <cell r="J173" t="str">
            <v>200 SpEd</v>
          </cell>
          <cell r="K173" t="str">
            <v>100 Local Funding</v>
          </cell>
          <cell r="L173" t="str">
            <v>2 SpEd</v>
          </cell>
          <cell r="M173" t="str">
            <v>Site 1</v>
          </cell>
          <cell r="N173" t="str">
            <v>Rev-DC</v>
          </cell>
          <cell r="O173" t="str">
            <v>Manual</v>
          </cell>
        </row>
        <row r="174">
          <cell r="D174" t="str">
            <v>4011 · Per-pupil SpEd ESY</v>
          </cell>
          <cell r="E174" t="str">
            <v>DC funding for SpEd Levels 1-4, for the Extended School Year program</v>
          </cell>
          <cell r="F174" t="str">
            <v>01 State and Local Revenue</v>
          </cell>
          <cell r="G174" t="str">
            <v>02 Per Pupil Charter Payments - Categorical Enhancements</v>
          </cell>
          <cell r="H174" t="str">
            <v>Revenue</v>
          </cell>
          <cell r="J174" t="str">
            <v>200 SpEd</v>
          </cell>
          <cell r="K174" t="str">
            <v>100 Local Funding</v>
          </cell>
          <cell r="L174" t="str">
            <v>2 SpEd</v>
          </cell>
          <cell r="M174" t="str">
            <v>Site 1</v>
          </cell>
          <cell r="N174" t="str">
            <v>Rev-DC</v>
          </cell>
          <cell r="O174" t="str">
            <v>Manual</v>
          </cell>
        </row>
        <row r="175">
          <cell r="D175" t="str">
            <v>4020 · Per-pupil LEP/NEP alloc</v>
          </cell>
          <cell r="E175" t="str">
            <v>DC Funding for Limited/No English Proficiency (aka ELL)</v>
          </cell>
          <cell r="F175" t="str">
            <v>01 State and Local Revenue</v>
          </cell>
          <cell r="G175" t="str">
            <v>02 Per Pupil Charter Payments - Categorical Enhancements</v>
          </cell>
          <cell r="H175" t="str">
            <v>Revenue</v>
          </cell>
          <cell r="J175" t="str">
            <v>100 Instruction</v>
          </cell>
          <cell r="K175" t="str">
            <v>100 Local Funding</v>
          </cell>
          <cell r="L175" t="str">
            <v>1 Instruction</v>
          </cell>
          <cell r="M175" t="str">
            <v>Site 1</v>
          </cell>
          <cell r="N175" t="str">
            <v>Rev-DC</v>
          </cell>
          <cell r="O175" t="str">
            <v>Manual</v>
          </cell>
        </row>
        <row r="176">
          <cell r="D176" t="str">
            <v>4030 · Per-pupil summer alloc</v>
          </cell>
          <cell r="E176" t="str">
            <v>Discontinued DC funding for summer school</v>
          </cell>
          <cell r="F176" t="str">
            <v>01 State and Local Revenue</v>
          </cell>
          <cell r="G176" t="str">
            <v>02 Per Pupil Charter Payments - Categorical Enhancements</v>
          </cell>
          <cell r="H176" t="str">
            <v>Revenue</v>
          </cell>
          <cell r="J176" t="str">
            <v>100 Instruction</v>
          </cell>
          <cell r="K176" t="str">
            <v>100 Local Funding</v>
          </cell>
          <cell r="L176" t="str">
            <v>1 Instruction</v>
          </cell>
          <cell r="M176" t="str">
            <v>Site 1</v>
          </cell>
          <cell r="N176" t="str">
            <v>Rev-DC</v>
          </cell>
          <cell r="O176" t="str">
            <v>None</v>
          </cell>
        </row>
        <row r="177">
          <cell r="D177" t="str">
            <v>4040 · Per-pupil At Risk</v>
          </cell>
          <cell r="E177" t="str">
            <v>DC funding for At Risk</v>
          </cell>
          <cell r="F177" t="str">
            <v>01 State and Local Revenue</v>
          </cell>
          <cell r="G177" t="str">
            <v>02 Per Pupil Charter Payments - Categorical Enhancements</v>
          </cell>
          <cell r="H177" t="str">
            <v>Revenue</v>
          </cell>
          <cell r="J177" t="str">
            <v>100 Instruction</v>
          </cell>
          <cell r="K177" t="str">
            <v>100 Local Funding</v>
          </cell>
          <cell r="L177" t="str">
            <v>1 Instruction</v>
          </cell>
          <cell r="M177" t="str">
            <v>Site 1</v>
          </cell>
          <cell r="N177" t="str">
            <v>Rev-DC</v>
          </cell>
          <cell r="O177" t="str">
            <v>Manual</v>
          </cell>
        </row>
        <row r="178">
          <cell r="D178" t="str">
            <v>4050 · Per-pupil adjustment</v>
          </cell>
          <cell r="E178" t="str">
            <v>Adjustments to previous years’ supplemental funding. Using this account instead of SpEd or LEP/NEP account allows those accounts to be reconciled more easily</v>
          </cell>
          <cell r="F178" t="str">
            <v>01 State and Local Revenue</v>
          </cell>
          <cell r="G178" t="str">
            <v>01 Per Pupil Charter Payments - General Education</v>
          </cell>
          <cell r="H178" t="str">
            <v>Revenue</v>
          </cell>
          <cell r="J178" t="str">
            <v>100 Instruction</v>
          </cell>
          <cell r="K178" t="str">
            <v>100 Local Funding</v>
          </cell>
          <cell r="L178" t="str">
            <v>1 Instruction</v>
          </cell>
          <cell r="M178" t="str">
            <v>Site 1</v>
          </cell>
          <cell r="N178" t="str">
            <v>Rev-DC</v>
          </cell>
          <cell r="O178" t="str">
            <v>None</v>
          </cell>
        </row>
        <row r="179">
          <cell r="D179" t="str">
            <v>4090 · Per-pupil shortfall contingency</v>
          </cell>
          <cell r="E179" t="str">
            <v>A discount on funding to help schools identify potential shortfall</v>
          </cell>
          <cell r="F179" t="str">
            <v>01 State and Local Revenue</v>
          </cell>
          <cell r="G179" t="str">
            <v>01 Per Pupil Charter Payments - General Education</v>
          </cell>
          <cell r="H179" t="str">
            <v>Revenue</v>
          </cell>
          <cell r="J179" t="str">
            <v>100 Instruction</v>
          </cell>
          <cell r="K179" t="str">
            <v>100 Local Funding</v>
          </cell>
          <cell r="L179" t="str">
            <v>1 Instruction</v>
          </cell>
          <cell r="M179" t="str">
            <v>Site 1</v>
          </cell>
          <cell r="N179" t="str">
            <v>Rev-DC</v>
          </cell>
          <cell r="O179" t="str">
            <v>Manual</v>
          </cell>
        </row>
        <row r="181">
          <cell r="D181" t="str">
            <v>4100 · Per-pupil facility alloc</v>
          </cell>
          <cell r="E181" t="str">
            <v>DC funding for facilities</v>
          </cell>
          <cell r="F181" t="str">
            <v>01 State and Local Revenue</v>
          </cell>
          <cell r="G181" t="str">
            <v>03 Per Pupil Facilities Allowance</v>
          </cell>
          <cell r="H181" t="str">
            <v>Revenue</v>
          </cell>
          <cell r="J181" t="str">
            <v>100 Instruction</v>
          </cell>
          <cell r="K181" t="str">
            <v>100 Local Funding</v>
          </cell>
          <cell r="L181" t="str">
            <v>1 Instruction</v>
          </cell>
          <cell r="M181" t="str">
            <v>Site 1</v>
          </cell>
          <cell r="N181" t="str">
            <v>Rev-DC</v>
          </cell>
          <cell r="O181" t="str">
            <v>Manual</v>
          </cell>
        </row>
        <row r="183">
          <cell r="D183" t="str">
            <v>4200 · Local grants</v>
          </cell>
          <cell r="E183" t="str">
            <v>Local grants. (Note: Ensure no federal source)</v>
          </cell>
          <cell r="F183" t="str">
            <v>01 State and Local Revenue</v>
          </cell>
          <cell r="G183" t="str">
            <v>05 Other Government Funding/Grants</v>
          </cell>
          <cell r="H183" t="str">
            <v>Revenue</v>
          </cell>
          <cell r="J183" t="str">
            <v>100 Instruction</v>
          </cell>
          <cell r="K183" t="str">
            <v>100 Local Funding</v>
          </cell>
          <cell r="L183" t="str">
            <v>1 Instruction</v>
          </cell>
          <cell r="M183" t="str">
            <v>Site 1</v>
          </cell>
          <cell r="N183" t="str">
            <v>Rev-Oth</v>
          </cell>
          <cell r="O183" t="str">
            <v>RevPrivateGrant</v>
          </cell>
        </row>
        <row r="184">
          <cell r="D184" t="str">
            <v>4210 · Local programs</v>
          </cell>
          <cell r="E184" t="str">
            <v>Local programs</v>
          </cell>
          <cell r="F184" t="str">
            <v>01 State and Local Revenue</v>
          </cell>
          <cell r="G184" t="str">
            <v>05 Other Government Funding/Grants</v>
          </cell>
          <cell r="H184" t="str">
            <v>Revenue</v>
          </cell>
          <cell r="J184" t="str">
            <v>100 Instruction</v>
          </cell>
          <cell r="K184" t="str">
            <v>100 Local Funding</v>
          </cell>
          <cell r="L184" t="str">
            <v>1 Instruction</v>
          </cell>
          <cell r="M184" t="str">
            <v>Site 1</v>
          </cell>
          <cell r="N184" t="str">
            <v>Rev-Oth</v>
          </cell>
          <cell r="O184" t="str">
            <v>RevPrivateGrant</v>
          </cell>
        </row>
        <row r="188">
          <cell r="D188" t="str">
            <v>5000 · ESEA Title 1</v>
          </cell>
          <cell r="E188" t="str">
            <v>Federal funding for disadvantaged (Amount driven by FRL % of K-12)</v>
          </cell>
          <cell r="F188" t="str">
            <v>03 Federal Revenue</v>
          </cell>
          <cell r="G188" t="str">
            <v>04 Federal Funding</v>
          </cell>
          <cell r="H188" t="str">
            <v>Revenue</v>
          </cell>
          <cell r="J188" t="str">
            <v>100 Instruction</v>
          </cell>
          <cell r="K188" t="str">
            <v>200 Federal Funding</v>
          </cell>
          <cell r="L188" t="str">
            <v>1 Instruction</v>
          </cell>
          <cell r="M188" t="str">
            <v>Site 1</v>
          </cell>
          <cell r="N188" t="str">
            <v>Rev-Fed</v>
          </cell>
          <cell r="O188" t="str">
            <v>RevFedGrant</v>
          </cell>
        </row>
        <row r="189">
          <cell r="D189" t="str">
            <v>5001 · ESEA Title 2</v>
          </cell>
          <cell r="E189" t="str">
            <v>Federal funding for high quality teachers, principals (Amount driven by # K-12 Students)</v>
          </cell>
          <cell r="F189" t="str">
            <v>03 Federal Revenue</v>
          </cell>
          <cell r="G189" t="str">
            <v>04 Federal Funding</v>
          </cell>
          <cell r="H189" t="str">
            <v>Revenue</v>
          </cell>
          <cell r="J189" t="str">
            <v>100 Instruction</v>
          </cell>
          <cell r="K189" t="str">
            <v>200 Federal Funding</v>
          </cell>
          <cell r="L189" t="str">
            <v>1 Instruction</v>
          </cell>
          <cell r="M189" t="str">
            <v>Site 1</v>
          </cell>
          <cell r="N189" t="str">
            <v>Rev-Fed</v>
          </cell>
          <cell r="O189" t="str">
            <v>RevFedGrant</v>
          </cell>
        </row>
        <row r="190">
          <cell r="D190" t="str">
            <v>5002 · ESEA Title 3</v>
          </cell>
          <cell r="E190" t="str">
            <v>Federal funding for LEP. (Minimum of $10,000, unless part of consortium; driven by # LEP students 3-21 yrs old)</v>
          </cell>
          <cell r="F190" t="str">
            <v>03 Federal Revenue</v>
          </cell>
          <cell r="G190" t="str">
            <v>04 Federal Funding</v>
          </cell>
          <cell r="H190" t="str">
            <v>Revenue</v>
          </cell>
          <cell r="J190" t="str">
            <v>100 Instruction</v>
          </cell>
          <cell r="K190" t="str">
            <v>200 Federal Funding</v>
          </cell>
          <cell r="L190" t="str">
            <v>1 Instruction</v>
          </cell>
          <cell r="M190" t="str">
            <v>Site 1</v>
          </cell>
          <cell r="N190" t="str">
            <v>Rev-Fed</v>
          </cell>
          <cell r="O190" t="str">
            <v>RevFedGrant</v>
          </cell>
        </row>
        <row r="191">
          <cell r="D191" t="str">
            <v>5003 · IDEA 611</v>
          </cell>
          <cell r="E191" t="str">
            <v>Federal funding for SpEd, ages 3-21</v>
          </cell>
          <cell r="F191" t="str">
            <v>03 Federal Revenue</v>
          </cell>
          <cell r="G191" t="str">
            <v>04 Federal Funding</v>
          </cell>
          <cell r="H191" t="str">
            <v>Revenue</v>
          </cell>
          <cell r="J191" t="str">
            <v>200 SpEd</v>
          </cell>
          <cell r="K191" t="str">
            <v>200 Federal Funding</v>
          </cell>
          <cell r="L191" t="str">
            <v>1 Instruction</v>
          </cell>
          <cell r="M191" t="str">
            <v>Site 1</v>
          </cell>
          <cell r="N191" t="str">
            <v>Rev-Fed</v>
          </cell>
          <cell r="O191" t="str">
            <v>RevFedGrant</v>
          </cell>
        </row>
        <row r="192">
          <cell r="D192" t="str">
            <v>5004 · IDEA 619</v>
          </cell>
          <cell r="E192" t="str">
            <v>Federal funding for SpEd, ages 3-5</v>
          </cell>
          <cell r="F192" t="str">
            <v>03 Federal Revenue</v>
          </cell>
          <cell r="G192" t="str">
            <v>04 Federal Funding</v>
          </cell>
          <cell r="H192" t="str">
            <v>Revenue</v>
          </cell>
          <cell r="J192" t="str">
            <v>200 SpEd</v>
          </cell>
          <cell r="K192" t="str">
            <v>200 Federal Funding</v>
          </cell>
          <cell r="L192" t="str">
            <v>1 Instruction</v>
          </cell>
          <cell r="M192" t="str">
            <v>Site 1</v>
          </cell>
          <cell r="N192" t="str">
            <v>Rev-Fed</v>
          </cell>
          <cell r="O192" t="str">
            <v>RevFedGrant</v>
          </cell>
        </row>
        <row r="193">
          <cell r="D193" t="str">
            <v>5005 · ESEA Title 4</v>
          </cell>
          <cell r="E193" t="str">
            <v>Federal funding for student support and academic enrichment</v>
          </cell>
          <cell r="F193" t="str">
            <v>03 Federal Revenue</v>
          </cell>
          <cell r="G193" t="str">
            <v>04 Federal Funding</v>
          </cell>
          <cell r="H193" t="str">
            <v>Revenue</v>
          </cell>
          <cell r="J193" t="str">
            <v>100 Instruction</v>
          </cell>
          <cell r="K193" t="str">
            <v>200 Federal Funding</v>
          </cell>
          <cell r="L193" t="str">
            <v>1 Instruction</v>
          </cell>
          <cell r="M193" t="str">
            <v>Site 1</v>
          </cell>
          <cell r="N193" t="str">
            <v>Rev-Fed</v>
          </cell>
          <cell r="O193" t="str">
            <v>RevFedGrant</v>
          </cell>
        </row>
        <row r="194">
          <cell r="D194" t="str">
            <v>5006 · CARES Act Funds</v>
          </cell>
          <cell r="E194" t="str">
            <v>Federal funding for student support and academic enrichment</v>
          </cell>
          <cell r="F194" t="str">
            <v>03 Federal Revenue</v>
          </cell>
          <cell r="G194" t="str">
            <v>04 Federal Funding</v>
          </cell>
          <cell r="H194" t="str">
            <v>Revenue</v>
          </cell>
          <cell r="J194" t="str">
            <v>100 Instruction</v>
          </cell>
          <cell r="K194" t="str">
            <v>200 Federal Funding</v>
          </cell>
          <cell r="L194" t="str">
            <v>1 Instruction</v>
          </cell>
          <cell r="M194" t="str">
            <v>Site 1</v>
          </cell>
          <cell r="N194" t="str">
            <v>Rev-Fed</v>
          </cell>
          <cell r="O194" t="str">
            <v>RevFedGrant</v>
          </cell>
        </row>
        <row r="195">
          <cell r="D195" t="str">
            <v>5010 · Title Vb grants</v>
          </cell>
          <cell r="E195" t="str">
            <v>Federal funding for startup charter schools</v>
          </cell>
          <cell r="F195" t="str">
            <v>03 Federal Revenue</v>
          </cell>
          <cell r="G195" t="str">
            <v>04 Federal Funding</v>
          </cell>
          <cell r="H195" t="str">
            <v>Revenue</v>
          </cell>
          <cell r="J195" t="str">
            <v>100 Instruction</v>
          </cell>
          <cell r="K195" t="str">
            <v>200 Federal Funding</v>
          </cell>
          <cell r="L195" t="str">
            <v>1 Instruction</v>
          </cell>
          <cell r="M195" t="str">
            <v>Site 1</v>
          </cell>
          <cell r="N195" t="str">
            <v>Rev-Fed</v>
          </cell>
          <cell r="O195" t="str">
            <v>RevFedGrant</v>
          </cell>
        </row>
        <row r="196">
          <cell r="D196" t="str">
            <v>5030 · Competitive federal grants</v>
          </cell>
          <cell r="E196" t="str">
            <v>Federal funding for other grants (typically comes from OSSE)</v>
          </cell>
          <cell r="F196" t="str">
            <v>03 Federal Revenue</v>
          </cell>
          <cell r="G196" t="str">
            <v>05 Other Government Funding/Grants</v>
          </cell>
          <cell r="H196" t="str">
            <v>Revenue</v>
          </cell>
          <cell r="J196" t="str">
            <v>100 Instruction</v>
          </cell>
          <cell r="K196" t="str">
            <v>200 Federal Funding</v>
          </cell>
          <cell r="L196" t="str">
            <v>1 Instruction</v>
          </cell>
          <cell r="M196" t="str">
            <v>Site 1</v>
          </cell>
          <cell r="N196" t="str">
            <v>Rev-Fed</v>
          </cell>
          <cell r="O196" t="str">
            <v>RevFedGrant</v>
          </cell>
        </row>
        <row r="197">
          <cell r="D197" t="str">
            <v>5031 · Paycheck Protection Program</v>
          </cell>
          <cell r="F197" t="str">
            <v>03 Federal Revenue</v>
          </cell>
          <cell r="G197" t="str">
            <v>05 Other Government Funding/Grants</v>
          </cell>
          <cell r="H197" t="str">
            <v>Revenue</v>
          </cell>
          <cell r="J197" t="str">
            <v>100 Instruction</v>
          </cell>
          <cell r="K197" t="str">
            <v>200 Federal Funding</v>
          </cell>
          <cell r="L197" t="str">
            <v>1 Instruction</v>
          </cell>
          <cell r="M197" t="str">
            <v>Site 1</v>
          </cell>
          <cell r="N197" t="str">
            <v>Rev-Fed</v>
          </cell>
          <cell r="O197" t="str">
            <v>RevFedGrant</v>
          </cell>
        </row>
        <row r="198">
          <cell r="D198" t="str">
            <v>5100 · National school lunch prog</v>
          </cell>
          <cell r="E198" t="str">
            <v>Federal program to subsidize breakfast, lunch, &amp; snack. Monthly claim.</v>
          </cell>
          <cell r="F198" t="str">
            <v>03 Federal Revenue</v>
          </cell>
          <cell r="G198" t="str">
            <v>05 Other Government Funding/Grants</v>
          </cell>
          <cell r="H198" t="str">
            <v>Revenue</v>
          </cell>
          <cell r="J198" t="str">
            <v>100 Instruction</v>
          </cell>
          <cell r="K198" t="str">
            <v>200 Federal Funding</v>
          </cell>
          <cell r="L198" t="str">
            <v>1 Instruction</v>
          </cell>
          <cell r="M198" t="str">
            <v>Site 1</v>
          </cell>
          <cell r="N198" t="str">
            <v>Rev-Fed</v>
          </cell>
          <cell r="O198" t="str">
            <v>RevPerStudent</v>
          </cell>
        </row>
        <row r="200">
          <cell r="D200" t="str">
            <v>5103 · Donated Federal Commodities</v>
          </cell>
          <cell r="E200" t="str">
            <v>Federal program to recognize donated commodities from government. This appears quietly on food services bills, especially from Revolution Foods.</v>
          </cell>
          <cell r="F200" t="str">
            <v>03 Federal Revenue</v>
          </cell>
          <cell r="G200" t="str">
            <v>05 Other Government Funding/Grants</v>
          </cell>
          <cell r="H200" t="str">
            <v>Revenue</v>
          </cell>
          <cell r="J200" t="str">
            <v>100 Instruction</v>
          </cell>
          <cell r="K200" t="str">
            <v>200 Federal Funding</v>
          </cell>
          <cell r="L200" t="str">
            <v>1 Instruction</v>
          </cell>
          <cell r="M200" t="str">
            <v>Site 1</v>
          </cell>
          <cell r="N200" t="str">
            <v>Rev-Fed</v>
          </cell>
          <cell r="O200" t="str">
            <v>RevPerStudent</v>
          </cell>
        </row>
        <row r="201">
          <cell r="D201" t="str">
            <v>5104 · Fresh fruit &amp; vegetables prog</v>
          </cell>
          <cell r="E201" t="str">
            <v>Federal program from USDA. Monthly claim.</v>
          </cell>
          <cell r="F201" t="str">
            <v>03 Federal Revenue</v>
          </cell>
          <cell r="G201" t="str">
            <v>05 Other Government Funding/Grants</v>
          </cell>
          <cell r="H201" t="str">
            <v>Revenue</v>
          </cell>
          <cell r="J201" t="str">
            <v>100 Instruction</v>
          </cell>
          <cell r="K201" t="str">
            <v>200 Federal Funding</v>
          </cell>
          <cell r="L201" t="str">
            <v>1 Instruction</v>
          </cell>
          <cell r="M201" t="str">
            <v>Site 1</v>
          </cell>
          <cell r="N201" t="str">
            <v>Rev-Fed</v>
          </cell>
          <cell r="O201" t="str">
            <v>RevPerStudent</v>
          </cell>
        </row>
        <row r="202">
          <cell r="D202" t="str">
            <v>5105 · Child &amp; Adult Care Food Program</v>
          </cell>
          <cell r="E202" t="str">
            <v>Federal program from USDA. Monthly claim.</v>
          </cell>
          <cell r="F202" t="str">
            <v>03 Federal Revenue</v>
          </cell>
          <cell r="G202" t="str">
            <v>05 Other Government Funding/Grants</v>
          </cell>
          <cell r="H202" t="str">
            <v>Revenue</v>
          </cell>
          <cell r="J202" t="str">
            <v>100 Instruction</v>
          </cell>
          <cell r="K202" t="str">
            <v>200 Federal Funding</v>
          </cell>
          <cell r="L202" t="str">
            <v>1 Instruction</v>
          </cell>
          <cell r="M202" t="str">
            <v>Site 1</v>
          </cell>
          <cell r="N202" t="str">
            <v>Rev-Fed</v>
          </cell>
          <cell r="O202" t="str">
            <v>RevPerStudent</v>
          </cell>
        </row>
        <row r="203">
          <cell r="D203" t="str">
            <v>5110 · E-rate program</v>
          </cell>
          <cell r="E203" t="str">
            <v>Federal program to subsidize technology. Revenue appears as a reimbursement check from vendor or as a discount on vendor bill. The full amount of the expense should be recognized as 9120, with the discount recorded as revenue in this account.</v>
          </cell>
          <cell r="F203" t="str">
            <v>03 Federal Revenue</v>
          </cell>
          <cell r="G203" t="str">
            <v>05 Other Government Funding/Grants</v>
          </cell>
          <cell r="H203" t="str">
            <v>Revenue</v>
          </cell>
          <cell r="J203" t="str">
            <v>100 Instruction</v>
          </cell>
          <cell r="K203" t="str">
            <v>200 Federal Funding</v>
          </cell>
          <cell r="L203" t="str">
            <v>1 Instruction</v>
          </cell>
          <cell r="M203" t="str">
            <v>Site 1</v>
          </cell>
          <cell r="N203" t="str">
            <v>Rev-Fed</v>
          </cell>
          <cell r="O203" t="str">
            <v>RevPerStudent</v>
          </cell>
        </row>
        <row r="204">
          <cell r="D204" t="str">
            <v>5120 · Medicaid program</v>
          </cell>
          <cell r="E204" t="str">
            <v>Federal program to reimburse for SpEd services provided to low-income students.</v>
          </cell>
          <cell r="F204" t="str">
            <v>03 Federal Revenue</v>
          </cell>
          <cell r="G204" t="str">
            <v>05 Other Government Funding/Grants</v>
          </cell>
          <cell r="H204" t="str">
            <v>Revenue</v>
          </cell>
          <cell r="J204" t="str">
            <v>100 Instruction</v>
          </cell>
          <cell r="K204" t="str">
            <v>200 Federal Funding</v>
          </cell>
          <cell r="L204" t="str">
            <v>1 Instruction</v>
          </cell>
          <cell r="M204" t="str">
            <v>Site 1</v>
          </cell>
          <cell r="N204" t="str">
            <v>Rev-Fed</v>
          </cell>
          <cell r="O204" t="str">
            <v>RevPerStudent</v>
          </cell>
        </row>
        <row r="205">
          <cell r="D205" t="str">
            <v>5130 · Child care subsidy program</v>
          </cell>
          <cell r="E205" t="str">
            <v>Federal program from HHS to subsidize after care. Very challenging to acquire. Monthly claim.</v>
          </cell>
          <cell r="F205" t="str">
            <v>03 Federal Revenue</v>
          </cell>
          <cell r="G205" t="str">
            <v>05 Other Government Funding/Grants</v>
          </cell>
          <cell r="H205" t="str">
            <v>Revenue</v>
          </cell>
          <cell r="J205" t="str">
            <v>100 Instruction</v>
          </cell>
          <cell r="K205" t="str">
            <v>200 Federal Funding</v>
          </cell>
          <cell r="L205" t="str">
            <v>1 Instruction</v>
          </cell>
          <cell r="M205" t="str">
            <v>Site 1</v>
          </cell>
          <cell r="N205" t="str">
            <v>Rev-Fed</v>
          </cell>
          <cell r="O205" t="str">
            <v>RevPerStudent</v>
          </cell>
        </row>
        <row r="208">
          <cell r="D208" t="str">
            <v>6000 · Individual grants</v>
          </cell>
          <cell r="E208" t="str">
            <v>Grants from individuals. Record as of date of letter, subject to contingencies. Grants typically have a use or time restriction on them (versus a contribution).</v>
          </cell>
          <cell r="F208" t="str">
            <v>04 Private Grants and Donations</v>
          </cell>
          <cell r="G208" t="str">
            <v>06 Private Grants and Donations</v>
          </cell>
          <cell r="H208" t="str">
            <v>Revenue</v>
          </cell>
          <cell r="J208" t="str">
            <v>100 Instruction</v>
          </cell>
          <cell r="K208" t="str">
            <v>300 Private Funding</v>
          </cell>
          <cell r="L208" t="str">
            <v>1 Instruction</v>
          </cell>
          <cell r="M208" t="str">
            <v>Site 1</v>
          </cell>
          <cell r="N208" t="str">
            <v>Rev-Oth</v>
          </cell>
          <cell r="O208" t="str">
            <v>RevPrivateGrant</v>
          </cell>
        </row>
        <row r="209">
          <cell r="D209" t="str">
            <v>6010 · Corporate/business grants</v>
          </cell>
          <cell r="E209" t="str">
            <v>Grants from a business. Record as of date of letter, subject to contingencies</v>
          </cell>
          <cell r="F209" t="str">
            <v>04 Private Grants and Donations</v>
          </cell>
          <cell r="G209" t="str">
            <v>06 Private Grants and Donations</v>
          </cell>
          <cell r="H209" t="str">
            <v>Revenue</v>
          </cell>
          <cell r="J209" t="str">
            <v>100 Instruction</v>
          </cell>
          <cell r="K209" t="str">
            <v>300 Private Funding</v>
          </cell>
          <cell r="L209" t="str">
            <v>1 Instruction</v>
          </cell>
          <cell r="M209" t="str">
            <v>Site 1</v>
          </cell>
          <cell r="N209" t="str">
            <v>Rev-Oth</v>
          </cell>
          <cell r="O209" t="str">
            <v>RevPrivateGrant</v>
          </cell>
        </row>
        <row r="210">
          <cell r="D210" t="str">
            <v>6020 · Foundation grants</v>
          </cell>
          <cell r="E210" t="str">
            <v>Grants from foundations. Record as of date of letter, subject to contingencies</v>
          </cell>
          <cell r="F210" t="str">
            <v>04 Private Grants and Donations</v>
          </cell>
          <cell r="G210" t="str">
            <v>06 Private Grants and Donations</v>
          </cell>
          <cell r="H210" t="str">
            <v>Revenue</v>
          </cell>
          <cell r="J210" t="str">
            <v>100 Instruction</v>
          </cell>
          <cell r="K210" t="str">
            <v>300 Private Funding</v>
          </cell>
          <cell r="L210" t="str">
            <v>1 Instruction</v>
          </cell>
          <cell r="M210" t="str">
            <v>Site 1</v>
          </cell>
          <cell r="N210" t="str">
            <v>Rev-Oth</v>
          </cell>
          <cell r="O210" t="str">
            <v>RevPrivateGrant</v>
          </cell>
        </row>
        <row r="211">
          <cell r="D211" t="str">
            <v>6050 · Capital grants</v>
          </cell>
          <cell r="E211" t="str">
            <v>Grants from foundations specified for a building project.</v>
          </cell>
          <cell r="F211" t="str">
            <v>04 Private Grants and Donations</v>
          </cell>
          <cell r="G211" t="str">
            <v>06 Private Grants and Donations</v>
          </cell>
          <cell r="H211" t="str">
            <v>Revenue</v>
          </cell>
          <cell r="J211" t="str">
            <v>100 Instruction</v>
          </cell>
          <cell r="K211" t="str">
            <v>300 Private Funding</v>
          </cell>
          <cell r="L211" t="str">
            <v>1 Instruction</v>
          </cell>
          <cell r="M211" t="str">
            <v>Site 1</v>
          </cell>
          <cell r="N211" t="str">
            <v>Rev-Oth</v>
          </cell>
          <cell r="O211" t="str">
            <v>RevPrivateGrant</v>
          </cell>
        </row>
        <row r="213">
          <cell r="D213" t="str">
            <v>6200 · Individual contributions</v>
          </cell>
          <cell r="E213" t="str">
            <v>Contributions from individuals. Record as of pledge date. Contributions typically have no use or time restrictions on them.</v>
          </cell>
          <cell r="F213" t="str">
            <v>04 Private Grants and Donations</v>
          </cell>
          <cell r="G213" t="str">
            <v>06 Private Grants and Donations</v>
          </cell>
          <cell r="H213" t="str">
            <v>Revenue</v>
          </cell>
          <cell r="J213" t="str">
            <v>100 Instruction</v>
          </cell>
          <cell r="K213" t="str">
            <v>300 Private Funding</v>
          </cell>
          <cell r="L213" t="str">
            <v>1 Instruction</v>
          </cell>
          <cell r="M213" t="str">
            <v>Site 1</v>
          </cell>
          <cell r="N213" t="str">
            <v>Rev-Oth</v>
          </cell>
          <cell r="O213" t="str">
            <v>RevPrivateContrib</v>
          </cell>
        </row>
        <row r="214">
          <cell r="D214" t="str">
            <v>6210 · Corporate contributions</v>
          </cell>
          <cell r="E214" t="str">
            <v>Contributions from businesses. Record as of pledge dated.</v>
          </cell>
          <cell r="F214" t="str">
            <v>04 Private Grants and Donations</v>
          </cell>
          <cell r="G214" t="str">
            <v>06 Private Grants and Donations</v>
          </cell>
          <cell r="H214" t="str">
            <v>Revenue</v>
          </cell>
          <cell r="J214" t="str">
            <v>100 Instruction</v>
          </cell>
          <cell r="K214" t="str">
            <v>300 Private Funding</v>
          </cell>
          <cell r="L214" t="str">
            <v>1 Instruction</v>
          </cell>
          <cell r="M214" t="str">
            <v>Site 1</v>
          </cell>
          <cell r="N214" t="str">
            <v>Rev-Oth</v>
          </cell>
          <cell r="O214" t="str">
            <v>RevPrivateContrib</v>
          </cell>
        </row>
        <row r="215">
          <cell r="D215" t="str">
            <v>6220 · Foundation contributions</v>
          </cell>
          <cell r="E215" t="str">
            <v>Contributions from foundations. Record as of pledge date.</v>
          </cell>
          <cell r="F215" t="str">
            <v>04 Private Grants and Donations</v>
          </cell>
          <cell r="G215" t="str">
            <v>06 Private Grants and Donations</v>
          </cell>
          <cell r="H215" t="str">
            <v>Revenue</v>
          </cell>
          <cell r="J215" t="str">
            <v>100 Instruction</v>
          </cell>
          <cell r="K215" t="str">
            <v>300 Private Funding</v>
          </cell>
          <cell r="L215" t="str">
            <v>1 Instruction</v>
          </cell>
          <cell r="M215" t="str">
            <v>Site 1</v>
          </cell>
          <cell r="N215" t="str">
            <v>Rev-Oth</v>
          </cell>
          <cell r="O215" t="str">
            <v>RevPrivateContrib</v>
          </cell>
        </row>
        <row r="216">
          <cell r="D216" t="str">
            <v>6230 · Special event contributions</v>
          </cell>
          <cell r="E216" t="str">
            <v>Contributions for special events. Frequently, the school will want to track sponsors, auctions, &amp; tickets separately. This is done with a job Ex: SY14-15:Gala:Tickets</v>
          </cell>
          <cell r="F216" t="str">
            <v>04 Private Grants and Donations</v>
          </cell>
          <cell r="G216" t="str">
            <v>06 Private Grants and Donations</v>
          </cell>
          <cell r="H216" t="str">
            <v>Revenue</v>
          </cell>
          <cell r="J216" t="str">
            <v>100 Instruction</v>
          </cell>
          <cell r="K216" t="str">
            <v>300 Private Funding</v>
          </cell>
          <cell r="L216" t="str">
            <v>1 Instruction</v>
          </cell>
          <cell r="M216" t="str">
            <v>Site 1</v>
          </cell>
          <cell r="N216" t="str">
            <v>Rev-Oth</v>
          </cell>
          <cell r="O216" t="str">
            <v>RevPrivateContrib</v>
          </cell>
        </row>
        <row r="217">
          <cell r="D217" t="str">
            <v>6300 · Before care after care fees</v>
          </cell>
          <cell r="E217" t="str">
            <v>Student payments for before care, after care</v>
          </cell>
          <cell r="F217" t="str">
            <v>05 Earned Fees</v>
          </cell>
          <cell r="G217" t="str">
            <v>07 Activity Fees</v>
          </cell>
          <cell r="H217" t="str">
            <v>Revenue</v>
          </cell>
          <cell r="J217" t="str">
            <v>100 Instruction</v>
          </cell>
          <cell r="K217" t="str">
            <v>300 Private Funding</v>
          </cell>
          <cell r="L217" t="str">
            <v>1 Instruction</v>
          </cell>
          <cell r="M217" t="str">
            <v>Site 1</v>
          </cell>
          <cell r="N217" t="str">
            <v>Rev-Oth</v>
          </cell>
          <cell r="O217" t="str">
            <v>RevPerStudent</v>
          </cell>
        </row>
        <row r="218">
          <cell r="D218" t="str">
            <v>6301 · Supplemental summer fees</v>
          </cell>
          <cell r="E218" t="str">
            <v>Student payments for summer</v>
          </cell>
          <cell r="F218" t="str">
            <v>05 Earned Fees</v>
          </cell>
          <cell r="G218" t="str">
            <v>07 Activity Fees</v>
          </cell>
          <cell r="H218" t="str">
            <v>Revenue</v>
          </cell>
          <cell r="J218" t="str">
            <v>100 Instruction</v>
          </cell>
          <cell r="K218" t="str">
            <v>300 Private Funding</v>
          </cell>
          <cell r="L218" t="str">
            <v>1 Instruction</v>
          </cell>
          <cell r="M218" t="str">
            <v>Site 1</v>
          </cell>
          <cell r="N218" t="str">
            <v>Rev-Oth</v>
          </cell>
          <cell r="O218" t="str">
            <v>RevPerStudent</v>
          </cell>
        </row>
        <row r="220">
          <cell r="D220" t="str">
            <v>6305 · Other program fees</v>
          </cell>
          <cell r="E220" t="str">
            <v>Student payments for other programs</v>
          </cell>
          <cell r="F220" t="str">
            <v>05 Earned Fees</v>
          </cell>
          <cell r="G220" t="str">
            <v>07 Activity Fees</v>
          </cell>
          <cell r="H220" t="str">
            <v>Revenue</v>
          </cell>
          <cell r="J220" t="str">
            <v>100 Instruction</v>
          </cell>
          <cell r="K220" t="str">
            <v>400 Student Activities</v>
          </cell>
          <cell r="L220" t="str">
            <v>1 Instruction</v>
          </cell>
          <cell r="M220" t="str">
            <v>Site 1</v>
          </cell>
          <cell r="N220" t="str">
            <v>Rev-Oth</v>
          </cell>
          <cell r="O220" t="str">
            <v>RevPerStudent</v>
          </cell>
        </row>
        <row r="221">
          <cell r="D221" t="str">
            <v>6310 · Field trip fees</v>
          </cell>
          <cell r="E221" t="str">
            <v>Student payments for field trips</v>
          </cell>
          <cell r="F221" t="str">
            <v>05 Earned Fees</v>
          </cell>
          <cell r="G221" t="str">
            <v>07 Activity Fees</v>
          </cell>
          <cell r="H221" t="str">
            <v>Revenue</v>
          </cell>
          <cell r="J221" t="str">
            <v>100 Instruction</v>
          </cell>
          <cell r="K221" t="str">
            <v>400 Student Activities</v>
          </cell>
          <cell r="L221" t="str">
            <v>1 Instruction</v>
          </cell>
          <cell r="M221" t="str">
            <v>Site 1</v>
          </cell>
          <cell r="N221" t="str">
            <v>Rev-Oth</v>
          </cell>
          <cell r="O221" t="str">
            <v>RevPerStudent</v>
          </cell>
        </row>
        <row r="222">
          <cell r="D222" t="str">
            <v>6320 · Club &amp; other fees</v>
          </cell>
          <cell r="E222" t="str">
            <v>Student payments for clubs or other extracurricular activities</v>
          </cell>
          <cell r="F222" t="str">
            <v>05 Earned Fees</v>
          </cell>
          <cell r="G222" t="str">
            <v>07 Activity Fees</v>
          </cell>
          <cell r="H222" t="str">
            <v>Revenue</v>
          </cell>
          <cell r="J222" t="str">
            <v>100 Instruction</v>
          </cell>
          <cell r="K222" t="str">
            <v>400 Student Activities</v>
          </cell>
          <cell r="L222" t="str">
            <v>1 Instruction</v>
          </cell>
          <cell r="M222" t="str">
            <v>Site 1</v>
          </cell>
          <cell r="N222" t="str">
            <v>Rev-Oth</v>
          </cell>
          <cell r="O222" t="str">
            <v>RevPerStudent</v>
          </cell>
        </row>
        <row r="224">
          <cell r="D224" t="str">
            <v>6400 · Paid meal sales</v>
          </cell>
          <cell r="E224" t="str">
            <v>Student payments for meals</v>
          </cell>
          <cell r="F224" t="str">
            <v>05 Earned Fees</v>
          </cell>
          <cell r="G224" t="str">
            <v>09 Other Income</v>
          </cell>
          <cell r="H224" t="str">
            <v>Revenue</v>
          </cell>
          <cell r="J224" t="str">
            <v>100 Instruction</v>
          </cell>
          <cell r="K224" t="str">
            <v>400 Student Activities</v>
          </cell>
          <cell r="L224" t="str">
            <v>1 Instruction</v>
          </cell>
          <cell r="M224" t="str">
            <v>Site 1</v>
          </cell>
          <cell r="N224" t="str">
            <v>Rev-Oth</v>
          </cell>
          <cell r="O224" t="str">
            <v>RevPerStudent</v>
          </cell>
        </row>
        <row r="225">
          <cell r="D225" t="str">
            <v>6410 · School store sales</v>
          </cell>
          <cell r="E225" t="str">
            <v>Student payments for school store</v>
          </cell>
          <cell r="F225" t="str">
            <v>05 Earned Fees</v>
          </cell>
          <cell r="G225" t="str">
            <v>09 Other Income</v>
          </cell>
          <cell r="H225" t="str">
            <v>Revenue</v>
          </cell>
          <cell r="J225" t="str">
            <v>100 Instruction</v>
          </cell>
          <cell r="K225" t="str">
            <v>400 Student Activities</v>
          </cell>
          <cell r="L225" t="str">
            <v>1 Instruction</v>
          </cell>
          <cell r="M225" t="str">
            <v>Site 1</v>
          </cell>
          <cell r="N225" t="str">
            <v>Rev-Oth</v>
          </cell>
          <cell r="O225" t="str">
            <v>RevPerStudent</v>
          </cell>
        </row>
        <row r="226">
          <cell r="D226" t="str">
            <v>6420 · Student/parent fundraising</v>
          </cell>
          <cell r="E226" t="str">
            <v>Student fundraising</v>
          </cell>
          <cell r="F226" t="str">
            <v>05 Earned Fees</v>
          </cell>
          <cell r="G226" t="str">
            <v>09 Other Income</v>
          </cell>
          <cell r="H226" t="str">
            <v>Revenue</v>
          </cell>
          <cell r="J226" t="str">
            <v>100 Instruction</v>
          </cell>
          <cell r="K226" t="str">
            <v>400 Student Activities</v>
          </cell>
          <cell r="L226" t="str">
            <v>1 Instruction</v>
          </cell>
          <cell r="M226" t="str">
            <v>Site 1</v>
          </cell>
          <cell r="N226" t="str">
            <v>Rev-Oth</v>
          </cell>
          <cell r="O226" t="str">
            <v>RevPerStudent</v>
          </cell>
        </row>
        <row r="227">
          <cell r="D227" t="str">
            <v>6430 · Student uniform sales</v>
          </cell>
          <cell r="E227" t="str">
            <v>Student payments for uniforms</v>
          </cell>
          <cell r="F227" t="str">
            <v>05 Earned Fees</v>
          </cell>
          <cell r="G227" t="str">
            <v>09 Other Income</v>
          </cell>
          <cell r="H227" t="str">
            <v>Revenue</v>
          </cell>
          <cell r="J227" t="str">
            <v>100 Instruction</v>
          </cell>
          <cell r="K227" t="str">
            <v>400 Student Activities</v>
          </cell>
          <cell r="L227" t="str">
            <v>1 Instruction</v>
          </cell>
          <cell r="M227" t="str">
            <v>Site 1</v>
          </cell>
          <cell r="N227" t="str">
            <v>Rev-Oth</v>
          </cell>
          <cell r="O227" t="str">
            <v>RevPerStudent</v>
          </cell>
        </row>
        <row r="229">
          <cell r="D229" t="str">
            <v>6500 · Short-term investments</v>
          </cell>
          <cell r="E229" t="str">
            <v>Interest from cash or cash equivalents</v>
          </cell>
          <cell r="F229" t="str">
            <v>05 Earned Fees</v>
          </cell>
          <cell r="G229" t="str">
            <v>09 Other Income</v>
          </cell>
          <cell r="H229" t="str">
            <v>Revenue</v>
          </cell>
          <cell r="J229" t="str">
            <v>100 Instruction</v>
          </cell>
          <cell r="K229" t="str">
            <v>400 Student Activities</v>
          </cell>
          <cell r="L229" t="str">
            <v>1 Instruction</v>
          </cell>
          <cell r="M229" t="str">
            <v>Site 1</v>
          </cell>
          <cell r="N229" t="str">
            <v>Rev-Oth</v>
          </cell>
          <cell r="O229" t="str">
            <v>RevPerStudent</v>
          </cell>
        </row>
        <row r="230">
          <cell r="D230" t="str">
            <v>6510 · Dividends &amp; interest securities</v>
          </cell>
          <cell r="E230" t="str">
            <v>Dividends from securities or interest from CDs, or other interest-bearing investments.</v>
          </cell>
          <cell r="F230" t="str">
            <v>05 Earned Fees</v>
          </cell>
          <cell r="G230" t="str">
            <v>09 Other Income</v>
          </cell>
          <cell r="H230" t="str">
            <v>Revenue</v>
          </cell>
          <cell r="J230" t="str">
            <v>100 Instruction</v>
          </cell>
          <cell r="K230" t="str">
            <v>400 Student Activities</v>
          </cell>
          <cell r="L230" t="str">
            <v>1 Instruction</v>
          </cell>
          <cell r="M230" t="str">
            <v>Site 1</v>
          </cell>
          <cell r="N230" t="str">
            <v>Rev-Oth</v>
          </cell>
          <cell r="O230" t="str">
            <v>RevPerStudent</v>
          </cell>
        </row>
        <row r="231">
          <cell r="D231" t="str">
            <v>6520 · Rental revenue</v>
          </cell>
          <cell r="E231" t="str">
            <v>Fees earned from organizations renting space. This can trigger discussions about Unrelated Business Income</v>
          </cell>
          <cell r="F231" t="str">
            <v>05 Earned Fees</v>
          </cell>
          <cell r="G231" t="str">
            <v>09 Other Income</v>
          </cell>
          <cell r="H231" t="str">
            <v>Revenue</v>
          </cell>
          <cell r="J231" t="str">
            <v>100 Instruction</v>
          </cell>
          <cell r="K231" t="str">
            <v>400 Student Activities</v>
          </cell>
          <cell r="L231" t="str">
            <v>1 Instruction</v>
          </cell>
          <cell r="M231" t="str">
            <v>Site 1</v>
          </cell>
          <cell r="N231" t="str">
            <v>Rev-Oth</v>
          </cell>
          <cell r="O231" t="str">
            <v>RevPerStudent</v>
          </cell>
        </row>
        <row r="232">
          <cell r="D232" t="str">
            <v>6530 · Realized gains/losses</v>
          </cell>
          <cell r="E232" t="str">
            <v>Gains/losses from executed/closed transactions (e.g. gain on the disposal of an asset, gains or losses from sales of donated stock, hedges closed during period, and the like)</v>
          </cell>
          <cell r="F232" t="str">
            <v>05 Earned Fees</v>
          </cell>
          <cell r="G232" t="str">
            <v>09 Other Income</v>
          </cell>
          <cell r="H232" t="str">
            <v>Revenue</v>
          </cell>
          <cell r="J232" t="str">
            <v>100 Instruction</v>
          </cell>
          <cell r="K232" t="str">
            <v>400 Student Activities</v>
          </cell>
          <cell r="L232" t="str">
            <v>1 Instruction</v>
          </cell>
          <cell r="M232" t="str">
            <v>Site 1</v>
          </cell>
          <cell r="N232" t="str">
            <v>Rev-Oth</v>
          </cell>
          <cell r="O232" t="str">
            <v>RevPerStudent</v>
          </cell>
        </row>
        <row r="233">
          <cell r="D233" t="str">
            <v>6540 · Unrealized gains/losses</v>
          </cell>
          <cell r="E233" t="str">
            <v>Gains/losses from unexecuted/open transactions (e.g. changes in hedging instrument value [interest rate swap], marketable securities or CDs held)</v>
          </cell>
          <cell r="F233" t="str">
            <v>05 Earned Fees</v>
          </cell>
          <cell r="G233" t="str">
            <v>09 Other Income</v>
          </cell>
          <cell r="H233" t="str">
            <v>Revenue</v>
          </cell>
          <cell r="J233" t="str">
            <v>100 Instruction</v>
          </cell>
          <cell r="K233" t="str">
            <v>400 Student Activities</v>
          </cell>
          <cell r="L233" t="str">
            <v>1 Instruction</v>
          </cell>
          <cell r="M233" t="str">
            <v>Site 1</v>
          </cell>
          <cell r="N233" t="str">
            <v>Rev-Oth</v>
          </cell>
          <cell r="O233" t="str">
            <v>RevPerStudent</v>
          </cell>
        </row>
        <row r="234">
          <cell r="D234" t="str">
            <v>6560 · Miscellaneous revenue</v>
          </cell>
          <cell r="E234" t="str">
            <v>Revenue that doesn’t match any other account, including advertising revenue. Attempt to not use.</v>
          </cell>
          <cell r="F234" t="str">
            <v>05 Earned Fees</v>
          </cell>
          <cell r="G234" t="str">
            <v>09 Other Income</v>
          </cell>
          <cell r="H234" t="str">
            <v>Revenue</v>
          </cell>
          <cell r="J234" t="str">
            <v>100 Instruction</v>
          </cell>
          <cell r="K234" t="str">
            <v>400 Student Activities</v>
          </cell>
          <cell r="L234" t="str">
            <v>1 Instruction</v>
          </cell>
          <cell r="M234" t="str">
            <v>Site 1</v>
          </cell>
          <cell r="N234" t="str">
            <v>Rev-Oth</v>
          </cell>
          <cell r="O234" t="str">
            <v>RevPerStudent</v>
          </cell>
        </row>
        <row r="235">
          <cell r="D235" t="str">
            <v>6580 · Tuition</v>
          </cell>
          <cell r="E235" t="str">
            <v>Fees earned from students that do not reside in D.C. or from other schools who are paying for their students to attend another school</v>
          </cell>
          <cell r="F235" t="str">
            <v>05 Earned Fees</v>
          </cell>
          <cell r="G235" t="str">
            <v>09 Other Income</v>
          </cell>
          <cell r="H235" t="str">
            <v>Revenue</v>
          </cell>
          <cell r="J235" t="str">
            <v>100 Instruction</v>
          </cell>
          <cell r="K235" t="str">
            <v>400 Student Activities</v>
          </cell>
          <cell r="L235" t="str">
            <v>1 Instruction</v>
          </cell>
          <cell r="M235" t="str">
            <v>Site 1</v>
          </cell>
          <cell r="N235" t="str">
            <v>Rev-Oth</v>
          </cell>
          <cell r="O235" t="str">
            <v>RevPerStudent</v>
          </cell>
        </row>
        <row r="237">
          <cell r="D237" t="str">
            <v>6700 · Donated services revenue</v>
          </cell>
          <cell r="E237" t="str">
            <v>Revenue from in-kind services – must be of a professional nature, does not include volunteer work, typically services such as consulting, legal, marketing, and the like show up here, as does rent [i.e. free use of space] (not included in 990 revenue)</v>
          </cell>
          <cell r="F237" t="str">
            <v>06 Donated Revenue</v>
          </cell>
          <cell r="G237" t="str">
            <v>08 In-kind revenue</v>
          </cell>
          <cell r="H237" t="str">
            <v>Revenue</v>
          </cell>
          <cell r="J237" t="str">
            <v>100 Instruction</v>
          </cell>
          <cell r="K237" t="str">
            <v>400 Student Activities</v>
          </cell>
          <cell r="L237" t="str">
            <v>1 Instruction</v>
          </cell>
          <cell r="M237" t="str">
            <v>Site 1</v>
          </cell>
          <cell r="N237" t="str">
            <v>Rev-Oth</v>
          </cell>
          <cell r="O237" t="str">
            <v>RevPerStudent</v>
          </cell>
        </row>
        <row r="238">
          <cell r="D238" t="str">
            <v>6710 · Donated tangibles revenue</v>
          </cell>
          <cell r="E238" t="str">
            <v>Donated physical items – computers, furniture, even food for an event (unlike services, donated tangibles are included in 990 revenue)</v>
          </cell>
          <cell r="F238" t="str">
            <v>06 Donated Revenue</v>
          </cell>
          <cell r="G238" t="str">
            <v>08 In-kind revenue</v>
          </cell>
          <cell r="H238" t="str">
            <v>Revenue</v>
          </cell>
          <cell r="J238" t="str">
            <v>100 Instruction</v>
          </cell>
          <cell r="K238" t="str">
            <v>400 Student Activities</v>
          </cell>
          <cell r="L238" t="str">
            <v>1 Instruction</v>
          </cell>
          <cell r="M238" t="str">
            <v>Site 1</v>
          </cell>
          <cell r="N238" t="str">
            <v>Rev-Oth</v>
          </cell>
          <cell r="O238" t="str">
            <v>RevPerStudent</v>
          </cell>
        </row>
        <row r="241">
          <cell r="D241" t="str">
            <v>7000 · Leadership salaries</v>
          </cell>
          <cell r="E241" t="str">
            <v>Salaries for curricular leaders, including principals, assistant principals. For Executive Director, Chief Academic Officer, use 7300.</v>
          </cell>
          <cell r="F241" t="str">
            <v>11 Salaries</v>
          </cell>
          <cell r="G241" t="str">
            <v>11 Principal/Executive Salary</v>
          </cell>
          <cell r="H241" t="str">
            <v>Expenses</v>
          </cell>
          <cell r="J241" t="str">
            <v>100 Instruction</v>
          </cell>
          <cell r="K241" t="str">
            <v>700 Salaries</v>
          </cell>
          <cell r="L241" t="str">
            <v>1 Instruction</v>
          </cell>
          <cell r="M241" t="str">
            <v>Site 1</v>
          </cell>
          <cell r="N241" t="str">
            <v>Exp-Per</v>
          </cell>
          <cell r="O241" t="str">
            <v>ExpStaffSalary</v>
          </cell>
        </row>
        <row r="242">
          <cell r="D242" t="str">
            <v>7010 · Teacher salaries</v>
          </cell>
          <cell r="E242" t="str">
            <v>Salaries for grade-level in ES, MS or subject teachers in HS. This does NOT include SpEd teachers, ELL teachers or Specials.</v>
          </cell>
          <cell r="F242" t="str">
            <v>11 Salaries</v>
          </cell>
          <cell r="G242" t="str">
            <v>12 Teachers Salaries</v>
          </cell>
          <cell r="H242" t="str">
            <v>Expenses</v>
          </cell>
          <cell r="J242" t="str">
            <v>100 Instruction</v>
          </cell>
          <cell r="K242" t="str">
            <v>700 Salaries</v>
          </cell>
          <cell r="L242" t="str">
            <v>1 Instruction</v>
          </cell>
          <cell r="M242" t="str">
            <v>Site 1</v>
          </cell>
          <cell r="N242" t="str">
            <v>Exp-Per</v>
          </cell>
          <cell r="O242" t="str">
            <v>ExpStaffSalary</v>
          </cell>
        </row>
        <row r="243">
          <cell r="D243" t="str">
            <v>7011 · SpEd salaries</v>
          </cell>
          <cell r="E243" t="str">
            <v>Salaries for special education teachers and coordinators</v>
          </cell>
          <cell r="F243" t="str">
            <v>11 Salaries</v>
          </cell>
          <cell r="G243" t="str">
            <v>13 Special Education Salaries</v>
          </cell>
          <cell r="H243" t="str">
            <v>Expenses</v>
          </cell>
          <cell r="J243" t="str">
            <v>200 SpEd</v>
          </cell>
          <cell r="K243" t="str">
            <v>700 Salaries</v>
          </cell>
          <cell r="L243" t="str">
            <v>1 Instruction</v>
          </cell>
          <cell r="M243" t="str">
            <v>Site 1</v>
          </cell>
          <cell r="N243" t="str">
            <v>Exp-Per</v>
          </cell>
          <cell r="O243" t="str">
            <v>ExpStaffSalary</v>
          </cell>
        </row>
        <row r="244">
          <cell r="D244" t="str">
            <v>7012 · ELL teacher salaries</v>
          </cell>
          <cell r="E244" t="str">
            <v>Salaries for ELL teachers and coordinators</v>
          </cell>
          <cell r="F244" t="str">
            <v>11 Salaries</v>
          </cell>
          <cell r="G244" t="str">
            <v>12 Teachers Salaries</v>
          </cell>
          <cell r="H244" t="str">
            <v>Expenses</v>
          </cell>
          <cell r="J244" t="str">
            <v>100 Instruction</v>
          </cell>
          <cell r="K244" t="str">
            <v>700 Salaries</v>
          </cell>
          <cell r="L244" t="str">
            <v>1 Instruction</v>
          </cell>
          <cell r="M244" t="str">
            <v>Site 1</v>
          </cell>
          <cell r="N244" t="str">
            <v>Exp-Per</v>
          </cell>
          <cell r="O244" t="str">
            <v>ExpStaffSalary</v>
          </cell>
        </row>
        <row r="245">
          <cell r="D245" t="str">
            <v>7013 · Specials salaries</v>
          </cell>
          <cell r="E245" t="str">
            <v>Salaries for ES, MS specialists in art, music, language, PE, etc. For HS, use 7010.</v>
          </cell>
          <cell r="F245" t="str">
            <v>11 Salaries</v>
          </cell>
          <cell r="G245" t="str">
            <v>12 Teachers Salaries</v>
          </cell>
          <cell r="H245" t="str">
            <v>Expenses</v>
          </cell>
          <cell r="J245" t="str">
            <v>100 Instruction</v>
          </cell>
          <cell r="K245" t="str">
            <v>700 Salaries</v>
          </cell>
          <cell r="L245" t="str">
            <v>1 Instruction</v>
          </cell>
          <cell r="M245" t="str">
            <v>Site 1</v>
          </cell>
          <cell r="N245" t="str">
            <v>Exp-Per</v>
          </cell>
          <cell r="O245" t="str">
            <v>ExpStaffSalary</v>
          </cell>
        </row>
        <row r="246">
          <cell r="D246" t="str">
            <v>7014 · Substitute salaries</v>
          </cell>
          <cell r="E246" t="str">
            <v>Salaries for short or long-term substitutes that are on payroll. (Note: Unless school is using a company, all substitutes should be paid as employees, not 1099 contractors. This is an IRS law.)</v>
          </cell>
          <cell r="F246" t="str">
            <v>11 Salaries</v>
          </cell>
          <cell r="G246" t="str">
            <v>12 Teachers Salaries</v>
          </cell>
          <cell r="H246" t="str">
            <v>Expenses</v>
          </cell>
          <cell r="J246" t="str">
            <v>100 Instruction</v>
          </cell>
          <cell r="K246" t="str">
            <v>700 Salaries</v>
          </cell>
          <cell r="L246" t="str">
            <v>1 Instruction</v>
          </cell>
          <cell r="M246" t="str">
            <v>Site 1</v>
          </cell>
          <cell r="N246" t="str">
            <v>Exp-Per</v>
          </cell>
          <cell r="O246" t="str">
            <v>ExpStaffSalary</v>
          </cell>
        </row>
        <row r="247">
          <cell r="D247" t="str">
            <v>7020 · Teacher aides salaries</v>
          </cell>
          <cell r="E247" t="str">
            <v>Salaries for teacher aides</v>
          </cell>
          <cell r="F247" t="str">
            <v>11 Salaries</v>
          </cell>
          <cell r="G247" t="str">
            <v>12 Teachers Salaries</v>
          </cell>
          <cell r="H247" t="str">
            <v>Expenses</v>
          </cell>
          <cell r="J247" t="str">
            <v>100 Instruction</v>
          </cell>
          <cell r="K247" t="str">
            <v>700 Salaries</v>
          </cell>
          <cell r="L247" t="str">
            <v>1 Instruction</v>
          </cell>
          <cell r="M247" t="str">
            <v>Site 1</v>
          </cell>
          <cell r="N247" t="str">
            <v>Exp-Per</v>
          </cell>
          <cell r="O247" t="str">
            <v>ExpStaffSalary</v>
          </cell>
        </row>
        <row r="248">
          <cell r="D248" t="str">
            <v>7030 · Other curricular salaries</v>
          </cell>
          <cell r="E248" t="str">
            <v>Salaries for other curricular positions.</v>
          </cell>
          <cell r="F248" t="str">
            <v>11 Salaries</v>
          </cell>
          <cell r="G248" t="str">
            <v>14 Other Education Professionals Salaries</v>
          </cell>
          <cell r="H248" t="str">
            <v>Expenses</v>
          </cell>
          <cell r="J248" t="str">
            <v>100 Instruction</v>
          </cell>
          <cell r="K248" t="str">
            <v>700 Salaries</v>
          </cell>
          <cell r="L248" t="str">
            <v>1 Instruction</v>
          </cell>
          <cell r="M248" t="str">
            <v>Site 1</v>
          </cell>
          <cell r="N248" t="str">
            <v>Exp-Per</v>
          </cell>
          <cell r="O248" t="str">
            <v>ExpStaffSalary</v>
          </cell>
        </row>
        <row r="249">
          <cell r="D249" t="str">
            <v>7080 · Curricular stipends</v>
          </cell>
          <cell r="E249" t="str">
            <v>Stipends for curricular staff performing additional duties</v>
          </cell>
          <cell r="F249" t="str">
            <v>11 Salaries</v>
          </cell>
          <cell r="G249" t="str">
            <v>12 Teachers Salaries</v>
          </cell>
          <cell r="H249" t="str">
            <v>Expenses</v>
          </cell>
          <cell r="J249" t="str">
            <v>100 Instruction</v>
          </cell>
          <cell r="K249" t="str">
            <v>700 Salaries</v>
          </cell>
          <cell r="L249" t="str">
            <v>1 Instruction</v>
          </cell>
          <cell r="M249" t="str">
            <v>Site 1</v>
          </cell>
          <cell r="N249" t="str">
            <v>Exp-Per</v>
          </cell>
          <cell r="O249" t="str">
            <v>ExpPerStudent</v>
          </cell>
        </row>
        <row r="250">
          <cell r="D250" t="str">
            <v>7090 · Curricular bonuses</v>
          </cell>
          <cell r="E250" t="str">
            <v>Bonuses for curricular staff</v>
          </cell>
          <cell r="F250" t="str">
            <v>11 Salaries</v>
          </cell>
          <cell r="G250" t="str">
            <v>12 Teachers Salaries</v>
          </cell>
          <cell r="H250" t="str">
            <v>Expenses</v>
          </cell>
          <cell r="J250" t="str">
            <v>100 Instruction</v>
          </cell>
          <cell r="K250" t="str">
            <v>700 Salaries</v>
          </cell>
          <cell r="L250" t="str">
            <v>1 Instruction</v>
          </cell>
          <cell r="M250" t="str">
            <v>Site 1</v>
          </cell>
          <cell r="N250" t="str">
            <v>Exp-Per</v>
          </cell>
          <cell r="O250" t="str">
            <v>ExpPerStudent</v>
          </cell>
        </row>
        <row r="252">
          <cell r="D252" t="str">
            <v>7100 · Student support salaries</v>
          </cell>
          <cell r="E252" t="str">
            <v>Salaries for staff providing services to students -- supplemental functions.</v>
          </cell>
          <cell r="F252" t="str">
            <v>11 Salaries</v>
          </cell>
          <cell r="G252" t="str">
            <v>14 Other Education Professionals Salaries</v>
          </cell>
          <cell r="H252" t="str">
            <v>Expenses</v>
          </cell>
          <cell r="J252" t="str">
            <v>100 Instruction</v>
          </cell>
          <cell r="K252" t="str">
            <v>700 Salaries</v>
          </cell>
          <cell r="L252" t="str">
            <v>1 Instruction</v>
          </cell>
          <cell r="M252" t="str">
            <v>Site 1</v>
          </cell>
          <cell r="N252" t="str">
            <v>Exp-Per</v>
          </cell>
          <cell r="O252" t="str">
            <v>ExpStaffSalary</v>
          </cell>
        </row>
        <row r="253">
          <cell r="D253" t="str">
            <v>7110 · Instr staff support salaries</v>
          </cell>
          <cell r="E253" t="str">
            <v>Salaries for staff focused on providing services to curricular staff vs. students</v>
          </cell>
          <cell r="F253" t="str">
            <v>11 Salaries</v>
          </cell>
          <cell r="G253" t="str">
            <v>14 Other Education Professionals Salaries</v>
          </cell>
          <cell r="H253" t="str">
            <v>Expenses</v>
          </cell>
          <cell r="J253" t="str">
            <v>100 Instruction</v>
          </cell>
          <cell r="K253" t="str">
            <v>700 Salaries</v>
          </cell>
          <cell r="L253" t="str">
            <v>1 Instruction</v>
          </cell>
          <cell r="M253" t="str">
            <v>Site 1</v>
          </cell>
          <cell r="N253" t="str">
            <v>Exp-Per</v>
          </cell>
          <cell r="O253" t="str">
            <v>ExpStaffSalary</v>
          </cell>
        </row>
        <row r="254">
          <cell r="D254" t="str">
            <v>7120 · Clerical salaries</v>
          </cell>
          <cell r="E254" t="str">
            <v>Salaries for front office and assistants</v>
          </cell>
          <cell r="F254" t="str">
            <v>11 Salaries</v>
          </cell>
          <cell r="G254" t="str">
            <v>15 Business/Operations Salaries</v>
          </cell>
          <cell r="H254" t="str">
            <v>Expenses</v>
          </cell>
          <cell r="J254" t="str">
            <v>100 Instruction</v>
          </cell>
          <cell r="K254" t="str">
            <v>700 Salaries</v>
          </cell>
          <cell r="L254" t="str">
            <v>1 Instruction</v>
          </cell>
          <cell r="M254" t="str">
            <v>Site 1</v>
          </cell>
          <cell r="N254" t="str">
            <v>Exp-Per</v>
          </cell>
          <cell r="O254" t="str">
            <v>ExpStaffSalary</v>
          </cell>
        </row>
        <row r="255">
          <cell r="D255" t="str">
            <v>7130 · Business, operations salaries</v>
          </cell>
          <cell r="E255" t="str">
            <v>Salaries for business, operations staff. Also other business support functions. For CFO, COO, use 7300</v>
          </cell>
          <cell r="F255" t="str">
            <v>11 Salaries</v>
          </cell>
          <cell r="G255" t="str">
            <v>15 Business/Operations Salaries</v>
          </cell>
          <cell r="H255" t="str">
            <v>Expenses</v>
          </cell>
          <cell r="J255" t="str">
            <v>100 Instruction</v>
          </cell>
          <cell r="K255" t="str">
            <v>700 Salaries</v>
          </cell>
          <cell r="L255" t="str">
            <v>1 Instruction</v>
          </cell>
          <cell r="M255" t="str">
            <v>Site 1</v>
          </cell>
          <cell r="N255" t="str">
            <v>Exp-Per</v>
          </cell>
          <cell r="O255" t="str">
            <v>ExpStaffSalary</v>
          </cell>
        </row>
        <row r="256">
          <cell r="D256" t="str">
            <v>7131 · IT staff salaries</v>
          </cell>
          <cell r="E256" t="str">
            <v>Salaries for IT staff</v>
          </cell>
          <cell r="F256" t="str">
            <v>11 Salaries</v>
          </cell>
          <cell r="G256" t="str">
            <v>15 Business/Operations Salaries</v>
          </cell>
          <cell r="H256" t="str">
            <v>Expenses</v>
          </cell>
          <cell r="J256" t="str">
            <v>100 Instruction</v>
          </cell>
          <cell r="K256" t="str">
            <v>700 Salaries</v>
          </cell>
          <cell r="L256" t="str">
            <v>1 Instruction</v>
          </cell>
          <cell r="M256" t="str">
            <v>Site 1</v>
          </cell>
          <cell r="N256" t="str">
            <v>Exp-Per</v>
          </cell>
          <cell r="O256" t="str">
            <v>ExpStaffSalary</v>
          </cell>
        </row>
        <row r="257">
          <cell r="D257" t="str">
            <v>7140 · Maintenance/custodial salaries</v>
          </cell>
          <cell r="E257" t="str">
            <v>Salaries for custodial staff</v>
          </cell>
          <cell r="F257" t="str">
            <v>11 Salaries</v>
          </cell>
          <cell r="G257" t="str">
            <v>15 Business/Operations Salaries</v>
          </cell>
          <cell r="H257" t="str">
            <v>Expenses</v>
          </cell>
          <cell r="J257" t="str">
            <v>100 Instruction</v>
          </cell>
          <cell r="K257" t="str">
            <v>700 Salaries</v>
          </cell>
          <cell r="L257" t="str">
            <v>1 Instruction</v>
          </cell>
          <cell r="M257" t="str">
            <v>Site 1</v>
          </cell>
          <cell r="N257" t="str">
            <v>Exp-Per</v>
          </cell>
          <cell r="O257" t="str">
            <v>ExpStaffSalary</v>
          </cell>
        </row>
        <row r="258">
          <cell r="D258" t="str">
            <v>7150 · Security salaries</v>
          </cell>
          <cell r="E258" t="str">
            <v>Salaries for security</v>
          </cell>
          <cell r="F258" t="str">
            <v>11 Salaries</v>
          </cell>
          <cell r="G258" t="str">
            <v>15 Business/Operations Salaries</v>
          </cell>
          <cell r="H258" t="str">
            <v>Expenses</v>
          </cell>
          <cell r="J258" t="str">
            <v>100 Instruction</v>
          </cell>
          <cell r="K258" t="str">
            <v>700 Salaries</v>
          </cell>
          <cell r="L258" t="str">
            <v>1 Instruction</v>
          </cell>
          <cell r="M258" t="str">
            <v>Site 1</v>
          </cell>
          <cell r="N258" t="str">
            <v>Exp-Per</v>
          </cell>
          <cell r="O258" t="str">
            <v>ExpStaffSalary</v>
          </cell>
        </row>
        <row r="259">
          <cell r="D259" t="str">
            <v>7160 · Other service salaries</v>
          </cell>
          <cell r="E259" t="str">
            <v>Salaries for other non-curricular positions.</v>
          </cell>
          <cell r="F259" t="str">
            <v>11 Salaries</v>
          </cell>
          <cell r="G259" t="str">
            <v>15 Business/Operations Salaries</v>
          </cell>
          <cell r="H259" t="str">
            <v>Expenses</v>
          </cell>
          <cell r="J259" t="str">
            <v>100 Instruction</v>
          </cell>
          <cell r="K259" t="str">
            <v>700 Salaries</v>
          </cell>
          <cell r="L259" t="str">
            <v>1 Instruction</v>
          </cell>
          <cell r="M259" t="str">
            <v>Site 1</v>
          </cell>
          <cell r="N259" t="str">
            <v>Exp-Per</v>
          </cell>
          <cell r="O259" t="str">
            <v>ExpStaffSalary</v>
          </cell>
        </row>
        <row r="260">
          <cell r="D260" t="str">
            <v>7180 · Supplemental service stipends</v>
          </cell>
          <cell r="E260" t="str">
            <v>Stipends for supplemental staff performing additional duties</v>
          </cell>
          <cell r="F260" t="str">
            <v>11 Salaries</v>
          </cell>
          <cell r="G260" t="str">
            <v>15 Business/Operations Salaries</v>
          </cell>
          <cell r="H260" t="str">
            <v>Expenses</v>
          </cell>
          <cell r="J260" t="str">
            <v>100 Instruction</v>
          </cell>
          <cell r="K260" t="str">
            <v>700 Salaries</v>
          </cell>
          <cell r="L260" t="str">
            <v>1 Instruction</v>
          </cell>
          <cell r="M260" t="str">
            <v>Site 1</v>
          </cell>
          <cell r="N260" t="str">
            <v>Exp-Per</v>
          </cell>
          <cell r="O260" t="str">
            <v>ExpPerStudent</v>
          </cell>
        </row>
        <row r="261">
          <cell r="D261" t="str">
            <v>7190 · Supplemental service bonuses</v>
          </cell>
          <cell r="E261" t="str">
            <v>Bonuses for supplemental staff</v>
          </cell>
          <cell r="F261" t="str">
            <v>11 Salaries</v>
          </cell>
          <cell r="G261" t="str">
            <v>15 Business/Operations Salaries</v>
          </cell>
          <cell r="H261" t="str">
            <v>Expenses</v>
          </cell>
          <cell r="J261" t="str">
            <v>100 Instruction</v>
          </cell>
          <cell r="K261" t="str">
            <v>700 Salaries</v>
          </cell>
          <cell r="L261" t="str">
            <v>1 Instruction</v>
          </cell>
          <cell r="M261" t="str">
            <v>Site 1</v>
          </cell>
          <cell r="N261" t="str">
            <v>Exp-Per</v>
          </cell>
          <cell r="O261" t="str">
            <v>ExpPerStudent</v>
          </cell>
        </row>
        <row r="263">
          <cell r="D263" t="str">
            <v>7200 · Program leadership salaries</v>
          </cell>
          <cell r="E263" t="str">
            <v>Salaries for program leaders.</v>
          </cell>
          <cell r="F263" t="str">
            <v>11 Salaries</v>
          </cell>
          <cell r="G263" t="str">
            <v>12 Teachers Salaries</v>
          </cell>
          <cell r="H263" t="str">
            <v>Expenses</v>
          </cell>
          <cell r="J263" t="str">
            <v>100 Instruction</v>
          </cell>
          <cell r="K263" t="str">
            <v>700 Salaries</v>
          </cell>
          <cell r="L263" t="str">
            <v>1 Instruction</v>
          </cell>
          <cell r="M263" t="str">
            <v>Site 1</v>
          </cell>
          <cell r="N263" t="str">
            <v>Exp-Per</v>
          </cell>
          <cell r="O263" t="str">
            <v>ExpStaffSalary</v>
          </cell>
        </row>
        <row r="264">
          <cell r="D264" t="str">
            <v>7210 · Program staff salaries</v>
          </cell>
          <cell r="E264" t="str">
            <v>Salaries for program staff. Do NOT use for summer, see 7212</v>
          </cell>
          <cell r="F264" t="str">
            <v>11 Salaries</v>
          </cell>
          <cell r="G264" t="str">
            <v>12 Teachers Salaries</v>
          </cell>
          <cell r="H264" t="str">
            <v>Expenses</v>
          </cell>
          <cell r="J264" t="str">
            <v>100 Instruction</v>
          </cell>
          <cell r="K264" t="str">
            <v>700 Salaries</v>
          </cell>
          <cell r="L264" t="str">
            <v>1 Instruction</v>
          </cell>
          <cell r="M264" t="str">
            <v>Site 1</v>
          </cell>
          <cell r="N264" t="str">
            <v>Exp-Per</v>
          </cell>
          <cell r="O264" t="str">
            <v>ExpStaffSalary</v>
          </cell>
        </row>
        <row r="265">
          <cell r="D265" t="str">
            <v>7211 · Before care after care salaries</v>
          </cell>
          <cell r="E265" t="str">
            <v>Salaries for before/after care staff</v>
          </cell>
          <cell r="F265" t="str">
            <v>11 Salaries</v>
          </cell>
          <cell r="G265" t="str">
            <v>12 Teachers Salaries</v>
          </cell>
          <cell r="H265" t="str">
            <v>Expenses</v>
          </cell>
          <cell r="J265" t="str">
            <v>100 Instruction</v>
          </cell>
          <cell r="K265" t="str">
            <v>700 Salaries</v>
          </cell>
          <cell r="L265" t="str">
            <v>1 Instruction</v>
          </cell>
          <cell r="M265" t="str">
            <v>Site 1</v>
          </cell>
          <cell r="N265" t="str">
            <v>Exp-Per</v>
          </cell>
          <cell r="O265" t="str">
            <v>ExpStaffSalary</v>
          </cell>
        </row>
        <row r="266">
          <cell r="D266" t="str">
            <v>7212 · Summer school salaries</v>
          </cell>
          <cell r="E266" t="str">
            <v>Salaries for summer staff. Use 7200 for summer leader</v>
          </cell>
          <cell r="F266" t="str">
            <v>11 Salaries</v>
          </cell>
          <cell r="G266" t="str">
            <v>12 Teachers Salaries</v>
          </cell>
          <cell r="H266" t="str">
            <v>Expenses</v>
          </cell>
          <cell r="J266" t="str">
            <v>100 Instruction</v>
          </cell>
          <cell r="K266" t="str">
            <v>700 Salaries</v>
          </cell>
          <cell r="L266" t="str">
            <v>1 Instruction</v>
          </cell>
          <cell r="M266" t="str">
            <v>Site 1</v>
          </cell>
          <cell r="N266" t="str">
            <v>Exp-Per</v>
          </cell>
          <cell r="O266" t="str">
            <v>ExpStaffSalary</v>
          </cell>
        </row>
        <row r="267">
          <cell r="D267" t="str">
            <v>7220 · Staff program stipends</v>
          </cell>
          <cell r="E267" t="str">
            <v>No longer in use</v>
          </cell>
          <cell r="F267" t="str">
            <v>11 Salaries</v>
          </cell>
          <cell r="G267" t="str">
            <v>12 Teachers Salaries</v>
          </cell>
          <cell r="H267" t="str">
            <v>Expenses</v>
          </cell>
          <cell r="J267" t="str">
            <v>100 Instruction</v>
          </cell>
          <cell r="K267" t="str">
            <v>700 Salaries</v>
          </cell>
          <cell r="L267" t="str">
            <v>1 Instruction</v>
          </cell>
          <cell r="M267" t="str">
            <v>Site 1</v>
          </cell>
          <cell r="N267" t="str">
            <v>Exp-Per</v>
          </cell>
          <cell r="O267" t="str">
            <v>ExpStaffSalary</v>
          </cell>
        </row>
        <row r="268">
          <cell r="D268" t="str">
            <v>7280 · Program stipends</v>
          </cell>
          <cell r="E268" t="str">
            <v>Stipends for program staff performing additional duties</v>
          </cell>
          <cell r="F268" t="str">
            <v>11 Salaries</v>
          </cell>
          <cell r="G268" t="str">
            <v>12 Teachers Salaries</v>
          </cell>
          <cell r="H268" t="str">
            <v>Expenses</v>
          </cell>
          <cell r="J268" t="str">
            <v>100 Instruction</v>
          </cell>
          <cell r="K268" t="str">
            <v>700 Salaries</v>
          </cell>
          <cell r="L268" t="str">
            <v>1 Instruction</v>
          </cell>
          <cell r="M268" t="str">
            <v>Site 1</v>
          </cell>
          <cell r="N268" t="str">
            <v>Exp-Per</v>
          </cell>
          <cell r="O268" t="str">
            <v>ExpPerStudent</v>
          </cell>
        </row>
        <row r="269">
          <cell r="D269" t="str">
            <v>7290 · Program bonuses</v>
          </cell>
          <cell r="E269" t="str">
            <v>Bonuses for program staff</v>
          </cell>
          <cell r="F269" t="str">
            <v>11 Salaries</v>
          </cell>
          <cell r="G269" t="str">
            <v>12 Teachers Salaries</v>
          </cell>
          <cell r="H269" t="str">
            <v>Expenses</v>
          </cell>
          <cell r="J269" t="str">
            <v>100 Instruction</v>
          </cell>
          <cell r="K269" t="str">
            <v>700 Salaries</v>
          </cell>
          <cell r="L269" t="str">
            <v>1 Instruction</v>
          </cell>
          <cell r="M269" t="str">
            <v>Site 1</v>
          </cell>
          <cell r="N269" t="str">
            <v>Exp-Per</v>
          </cell>
          <cell r="O269" t="str">
            <v>ExpPerStudent</v>
          </cell>
        </row>
        <row r="271">
          <cell r="D271" t="str">
            <v>7300 · Executive salaries</v>
          </cell>
          <cell r="E271" t="str">
            <v>Salaries for executives</v>
          </cell>
          <cell r="F271" t="str">
            <v>11 Salaries</v>
          </cell>
          <cell r="G271" t="str">
            <v>16 Administrative/Other Staff Salaries</v>
          </cell>
          <cell r="H271" t="str">
            <v>Expenses</v>
          </cell>
          <cell r="J271" t="str">
            <v>100 Instruction</v>
          </cell>
          <cell r="K271" t="str">
            <v>700 Salaries</v>
          </cell>
          <cell r="L271" t="str">
            <v>1 Instruction</v>
          </cell>
          <cell r="M271" t="str">
            <v>Site 1</v>
          </cell>
          <cell r="N271" t="str">
            <v>Exp-Per</v>
          </cell>
          <cell r="O271" t="str">
            <v>ExpStaffSalary</v>
          </cell>
        </row>
        <row r="272">
          <cell r="D272" t="str">
            <v>7310 · Development salaries</v>
          </cell>
          <cell r="E272" t="str">
            <v>Salaries for development staff</v>
          </cell>
          <cell r="F272" t="str">
            <v>11 Salaries</v>
          </cell>
          <cell r="G272" t="str">
            <v>16 Administrative/Other Staff Salaries</v>
          </cell>
          <cell r="H272" t="str">
            <v>Expenses</v>
          </cell>
          <cell r="J272" t="str">
            <v>100 Instruction</v>
          </cell>
          <cell r="K272" t="str">
            <v>700 Salaries</v>
          </cell>
          <cell r="L272" t="str">
            <v>1 Instruction</v>
          </cell>
          <cell r="M272" t="str">
            <v>Site 1</v>
          </cell>
          <cell r="N272" t="str">
            <v>Exp-Per</v>
          </cell>
          <cell r="O272" t="str">
            <v>ExpStaffSalary</v>
          </cell>
        </row>
        <row r="273">
          <cell r="D273" t="str">
            <v>7380 · Exec, dev stipends</v>
          </cell>
          <cell r="E273" t="str">
            <v>Bonuses for executives</v>
          </cell>
          <cell r="F273" t="str">
            <v>11 Salaries</v>
          </cell>
          <cell r="G273" t="str">
            <v>16 Administrative/Other Staff Salaries</v>
          </cell>
          <cell r="H273" t="str">
            <v>Expenses</v>
          </cell>
          <cell r="J273" t="str">
            <v>100 Instruction</v>
          </cell>
          <cell r="K273" t="str">
            <v>700 Salaries</v>
          </cell>
          <cell r="L273" t="str">
            <v>1 Instruction</v>
          </cell>
          <cell r="M273" t="str">
            <v>Site 1</v>
          </cell>
          <cell r="N273" t="str">
            <v>Exp-Per</v>
          </cell>
          <cell r="O273" t="str">
            <v>ExpPerStudent</v>
          </cell>
        </row>
        <row r="274">
          <cell r="D274" t="str">
            <v>7390 · Exec, dev bonuses</v>
          </cell>
          <cell r="E274" t="str">
            <v>Bonuses for development staff</v>
          </cell>
          <cell r="F274" t="str">
            <v>11 Salaries</v>
          </cell>
          <cell r="G274" t="str">
            <v>16 Administrative/Other Staff Salaries</v>
          </cell>
          <cell r="H274" t="str">
            <v>Expenses</v>
          </cell>
          <cell r="J274" t="str">
            <v>100 Instruction</v>
          </cell>
          <cell r="K274" t="str">
            <v>700 Salaries</v>
          </cell>
          <cell r="L274" t="str">
            <v>1 Instruction</v>
          </cell>
          <cell r="M274" t="str">
            <v>Site 1</v>
          </cell>
          <cell r="N274" t="str">
            <v>Exp-Per</v>
          </cell>
          <cell r="O274" t="str">
            <v>ExpPerStudent</v>
          </cell>
        </row>
        <row r="276">
          <cell r="D276" t="str">
            <v>7400 · Retirement plan contrib</v>
          </cell>
          <cell r="E276" t="str">
            <v>Employer portion of retirement plans</v>
          </cell>
          <cell r="F276" t="str">
            <v>12 Benefits and Taxes</v>
          </cell>
          <cell r="G276" t="str">
            <v>17 Employee Benefits and Payroll Taxes</v>
          </cell>
          <cell r="H276" t="str">
            <v>Expenses</v>
          </cell>
          <cell r="J276" t="str">
            <v>100 Instruction</v>
          </cell>
          <cell r="K276" t="str">
            <v>100 Object</v>
          </cell>
          <cell r="L276" t="str">
            <v>1 Instruction</v>
          </cell>
          <cell r="M276" t="str">
            <v>Site 1</v>
          </cell>
          <cell r="N276" t="str">
            <v>Exp-Per</v>
          </cell>
          <cell r="O276" t="str">
            <v>ExpRetirement</v>
          </cell>
        </row>
        <row r="277">
          <cell r="D277" t="str">
            <v>7405 · DCPS Retirement plan contrib</v>
          </cell>
          <cell r="E277" t="str">
            <v>Employer portion to DCPS retirement plans</v>
          </cell>
          <cell r="F277" t="str">
            <v>12 Benefits and Taxes</v>
          </cell>
          <cell r="G277" t="str">
            <v>17 Employee Benefits and Payroll Taxes</v>
          </cell>
          <cell r="H277" t="str">
            <v>Expenses</v>
          </cell>
          <cell r="J277" t="str">
            <v>100 Instruction</v>
          </cell>
          <cell r="K277" t="str">
            <v>100 Object</v>
          </cell>
          <cell r="L277" t="str">
            <v>1 Instruction</v>
          </cell>
          <cell r="M277" t="str">
            <v>Site 1</v>
          </cell>
          <cell r="N277" t="str">
            <v>Exp-Per</v>
          </cell>
          <cell r="O277" t="str">
            <v>ExpRetirement</v>
          </cell>
        </row>
        <row r="278">
          <cell r="D278" t="str">
            <v>7410 · Health insurance</v>
          </cell>
          <cell r="E278" t="str">
            <v>Health, dental, and vision insurance</v>
          </cell>
          <cell r="F278" t="str">
            <v>12 Benefits and Taxes</v>
          </cell>
          <cell r="G278" t="str">
            <v>17 Employee Benefits and Payroll Taxes</v>
          </cell>
          <cell r="H278" t="str">
            <v>Expenses</v>
          </cell>
          <cell r="J278" t="str">
            <v>100 Instruction</v>
          </cell>
          <cell r="K278" t="str">
            <v>100 Object</v>
          </cell>
          <cell r="L278" t="str">
            <v>1 Instruction</v>
          </cell>
          <cell r="M278" t="str">
            <v>Site 1</v>
          </cell>
          <cell r="N278" t="str">
            <v>Exp-Per</v>
          </cell>
          <cell r="O278" t="str">
            <v>ExpPerBenefit</v>
          </cell>
        </row>
        <row r="279">
          <cell r="D279" t="str">
            <v>7420 · Life and disability insurance</v>
          </cell>
          <cell r="E279" t="str">
            <v>Life and disability insurance</v>
          </cell>
          <cell r="F279" t="str">
            <v>12 Benefits and Taxes</v>
          </cell>
          <cell r="G279" t="str">
            <v>17 Employee Benefits and Payroll Taxes</v>
          </cell>
          <cell r="H279" t="str">
            <v>Expenses</v>
          </cell>
          <cell r="J279" t="str">
            <v>100 Instruction</v>
          </cell>
          <cell r="K279" t="str">
            <v>100 Object</v>
          </cell>
          <cell r="L279" t="str">
            <v>1 Instruction</v>
          </cell>
          <cell r="M279" t="str">
            <v>Site 1</v>
          </cell>
          <cell r="N279" t="str">
            <v>Exp-Per</v>
          </cell>
          <cell r="O279" t="str">
            <v>ExpPerBenefit</v>
          </cell>
        </row>
        <row r="280">
          <cell r="D280" t="str">
            <v>7430 · Section 125 plan</v>
          </cell>
          <cell r="E280" t="str">
            <v>No longer in use; moved to 9230</v>
          </cell>
          <cell r="F280" t="str">
            <v>12 Benefits and Taxes</v>
          </cell>
          <cell r="G280" t="str">
            <v>17 Employee Benefits and Payroll Taxes</v>
          </cell>
          <cell r="H280" t="str">
            <v>Expenses</v>
          </cell>
          <cell r="J280" t="str">
            <v>100 Instruction</v>
          </cell>
          <cell r="K280" t="str">
            <v>100 Object</v>
          </cell>
          <cell r="L280" t="str">
            <v>1 Instruction</v>
          </cell>
          <cell r="M280" t="str">
            <v>Site 1</v>
          </cell>
          <cell r="N280" t="str">
            <v>Exp-Per</v>
          </cell>
          <cell r="O280" t="str">
            <v>ExpPerBenefit</v>
          </cell>
        </row>
        <row r="281">
          <cell r="D281" t="str">
            <v>7440 · Travel stipends</v>
          </cell>
          <cell r="E281" t="str">
            <v>Staff travel stipends (not PD-related). This is typically something that would be run through payroll on a recurring basis. Mileage reimbursements should use 7830.</v>
          </cell>
          <cell r="F281" t="str">
            <v>12 Benefits and Taxes</v>
          </cell>
          <cell r="G281" t="str">
            <v>17 Employee Benefits and Payroll Taxes</v>
          </cell>
          <cell r="H281" t="str">
            <v>Expenses</v>
          </cell>
          <cell r="J281" t="str">
            <v>100 Instruction</v>
          </cell>
          <cell r="K281" t="str">
            <v>100 Object</v>
          </cell>
          <cell r="L281" t="str">
            <v>1 Instruction</v>
          </cell>
          <cell r="M281" t="str">
            <v>Site 1</v>
          </cell>
          <cell r="N281" t="str">
            <v>Exp-Per</v>
          </cell>
          <cell r="O281" t="str">
            <v>ExpPerBenefit</v>
          </cell>
        </row>
        <row r="282">
          <cell r="D282" t="str">
            <v>7460 · Workers' comp insurance</v>
          </cell>
          <cell r="E282" t="str">
            <v>Worker's compensation insurance</v>
          </cell>
          <cell r="F282" t="str">
            <v>12 Benefits and Taxes</v>
          </cell>
          <cell r="G282" t="str">
            <v>17 Employee Benefits and Payroll Taxes</v>
          </cell>
          <cell r="H282" t="str">
            <v>Expenses</v>
          </cell>
          <cell r="J282" t="str">
            <v>100 Instruction</v>
          </cell>
          <cell r="K282" t="str">
            <v>100 Object</v>
          </cell>
          <cell r="L282" t="str">
            <v>1 Instruction</v>
          </cell>
          <cell r="M282" t="str">
            <v>Site 1</v>
          </cell>
          <cell r="N282" t="str">
            <v>Exp-Per</v>
          </cell>
          <cell r="O282" t="str">
            <v>ExpPerBenefit</v>
          </cell>
        </row>
        <row r="284">
          <cell r="D284" t="str">
            <v>7500 · Social security &amp; medicare</v>
          </cell>
          <cell r="E284" t="str">
            <v>Federal employer taxes</v>
          </cell>
          <cell r="F284" t="str">
            <v>12 Benefits and Taxes</v>
          </cell>
          <cell r="G284" t="str">
            <v>17 Employee Benefits and Payroll Taxes</v>
          </cell>
          <cell r="H284" t="str">
            <v>Expenses</v>
          </cell>
          <cell r="J284" t="str">
            <v>100 Instruction</v>
          </cell>
          <cell r="K284" t="str">
            <v>100 Object</v>
          </cell>
          <cell r="L284" t="str">
            <v>1 Instruction</v>
          </cell>
          <cell r="M284" t="str">
            <v>Site 1</v>
          </cell>
          <cell r="N284" t="str">
            <v>Exp-Per</v>
          </cell>
          <cell r="O284" t="str">
            <v>ExpPayrollTaxes</v>
          </cell>
        </row>
        <row r="285">
          <cell r="D285" t="str">
            <v>7510 · State unemployment tax</v>
          </cell>
          <cell r="E285" t="str">
            <v>DC state employer taxes for unemployment. Unemployment tax should only be paid for the state in which the organization is located. It is not dependent on the home address of each employee.</v>
          </cell>
          <cell r="F285" t="str">
            <v>12 Benefits and Taxes</v>
          </cell>
          <cell r="G285" t="str">
            <v>17 Employee Benefits and Payroll Taxes</v>
          </cell>
          <cell r="H285" t="str">
            <v>Expenses</v>
          </cell>
          <cell r="J285" t="str">
            <v>100 Instruction</v>
          </cell>
          <cell r="K285" t="str">
            <v>100 Object</v>
          </cell>
          <cell r="L285" t="str">
            <v>1 Instruction</v>
          </cell>
          <cell r="M285" t="str">
            <v>Site 1</v>
          </cell>
          <cell r="N285" t="str">
            <v>Exp-Per</v>
          </cell>
          <cell r="O285" t="str">
            <v>ExpUnemploymentTaxes</v>
          </cell>
        </row>
        <row r="286">
          <cell r="D286" t="str">
            <v>7520 · Universal paid leave tax</v>
          </cell>
          <cell r="E286" t="str">
            <v>DC employer tax for Universal Paid Leave Implementation Fund</v>
          </cell>
          <cell r="F286" t="str">
            <v>12 Benefits and Taxes</v>
          </cell>
          <cell r="G286" t="str">
            <v>17 Employee Benefits and Payroll Taxes</v>
          </cell>
          <cell r="H286" t="str">
            <v>Expenses</v>
          </cell>
          <cell r="J286" t="str">
            <v>100 Instruction</v>
          </cell>
          <cell r="K286" t="str">
            <v>100 Object</v>
          </cell>
          <cell r="L286" t="str">
            <v>1 Instruction</v>
          </cell>
          <cell r="M286" t="str">
            <v>Site 1</v>
          </cell>
          <cell r="N286" t="str">
            <v>Exp-Per</v>
          </cell>
          <cell r="O286" t="str">
            <v>None</v>
          </cell>
        </row>
        <row r="288">
          <cell r="D288" t="str">
            <v>7600 · Staff development (non-travel)</v>
          </cell>
          <cell r="E288" t="str">
            <v>Professional development contracts, conference registrations, on-site speakers, and staff development meals</v>
          </cell>
          <cell r="F288" t="str">
            <v>12 Benefits and Taxes</v>
          </cell>
          <cell r="G288" t="str">
            <v>47 Professional Development</v>
          </cell>
          <cell r="H288" t="str">
            <v>Expenses</v>
          </cell>
          <cell r="J288" t="str">
            <v>100 Instruction</v>
          </cell>
          <cell r="K288" t="str">
            <v>100 Object</v>
          </cell>
          <cell r="L288" t="str">
            <v>1 Instruction</v>
          </cell>
          <cell r="M288" t="str">
            <v>Site 1</v>
          </cell>
          <cell r="N288" t="str">
            <v>Exp-Per</v>
          </cell>
          <cell r="O288" t="str">
            <v>ExpPerFTE</v>
          </cell>
        </row>
        <row r="289">
          <cell r="D289" t="str">
            <v>7605 · Tuition reimbursement</v>
          </cell>
          <cell r="E289" t="str">
            <v>Tuition reimbursement for staff. This is an optional account that can be used.</v>
          </cell>
          <cell r="F289" t="str">
            <v>12 Benefits and Taxes</v>
          </cell>
          <cell r="G289" t="str">
            <v>47 Professional Development</v>
          </cell>
          <cell r="H289" t="str">
            <v>Expenses</v>
          </cell>
          <cell r="J289" t="str">
            <v>100 Instruction</v>
          </cell>
          <cell r="K289" t="str">
            <v>100 Object</v>
          </cell>
          <cell r="L289" t="str">
            <v>1 Instruction</v>
          </cell>
          <cell r="M289" t="str">
            <v>Site 1</v>
          </cell>
          <cell r="N289" t="str">
            <v>Exp-Per</v>
          </cell>
          <cell r="O289" t="str">
            <v>ExpPerFTE</v>
          </cell>
        </row>
        <row r="290">
          <cell r="D290" t="str">
            <v>7610 · Staff development travel</v>
          </cell>
          <cell r="E290" t="str">
            <v>Hotel, airfare, per-diem, and meals while traveling</v>
          </cell>
          <cell r="F290" t="str">
            <v>12 Benefits and Taxes</v>
          </cell>
          <cell r="G290" t="str">
            <v>47 Professional Development</v>
          </cell>
          <cell r="H290" t="str">
            <v>Expenses</v>
          </cell>
          <cell r="J290" t="str">
            <v>100 Instruction</v>
          </cell>
          <cell r="K290" t="str">
            <v>100 Object</v>
          </cell>
          <cell r="L290" t="str">
            <v>1 Instruction</v>
          </cell>
          <cell r="M290" t="str">
            <v>Site 1</v>
          </cell>
          <cell r="N290" t="str">
            <v>Exp-Per</v>
          </cell>
          <cell r="O290" t="str">
            <v>ExpPerFTE</v>
          </cell>
        </row>
        <row r="292">
          <cell r="D292" t="str">
            <v>7700 · Substitute contract staff</v>
          </cell>
          <cell r="E292" t="str">
            <v>Short or long-term substitute teachers paid on contract. Charter schools should pay substitutes on payroll since that position fits the definition of an employee. This account should be used for paying vendors providing substitute contractors.</v>
          </cell>
          <cell r="F292" t="str">
            <v>13 Contracted Staff</v>
          </cell>
          <cell r="G292" t="str">
            <v>23 Contracted Student Services</v>
          </cell>
          <cell r="H292" t="str">
            <v>Expenses</v>
          </cell>
          <cell r="J292" t="str">
            <v>100 Instruction</v>
          </cell>
          <cell r="K292" t="str">
            <v>100 Object</v>
          </cell>
          <cell r="L292" t="str">
            <v>1 Instruction</v>
          </cell>
          <cell r="M292" t="str">
            <v>Site 1</v>
          </cell>
          <cell r="N292" t="str">
            <v>Exp-Per</v>
          </cell>
          <cell r="O292" t="str">
            <v>ExpPerStudent</v>
          </cell>
        </row>
        <row r="293">
          <cell r="D293" t="str">
            <v>7711 · Curricular leased staff</v>
          </cell>
          <cell r="F293" t="str">
            <v>13 Contracted Staff</v>
          </cell>
          <cell r="G293" t="str">
            <v>23 Contracted Student Services</v>
          </cell>
          <cell r="H293" t="str">
            <v>Expenses</v>
          </cell>
          <cell r="J293" t="str">
            <v>100 Instruction</v>
          </cell>
          <cell r="K293" t="str">
            <v>100 Object</v>
          </cell>
          <cell r="L293" t="str">
            <v>1 Instruction</v>
          </cell>
          <cell r="M293" t="str">
            <v>Site 1</v>
          </cell>
          <cell r="N293" t="str">
            <v>Exp-Per</v>
          </cell>
          <cell r="O293" t="str">
            <v>ExpPerStudent</v>
          </cell>
        </row>
        <row r="294">
          <cell r="D294" t="str">
            <v>7712 · Sup service contract staff</v>
          </cell>
          <cell r="F294" t="str">
            <v>13 Contracted Staff</v>
          </cell>
          <cell r="G294" t="str">
            <v>23 Contracted Student Services</v>
          </cell>
          <cell r="H294" t="str">
            <v>Expenses</v>
          </cell>
          <cell r="J294" t="str">
            <v>100 Instruction</v>
          </cell>
          <cell r="K294" t="str">
            <v>100 Object</v>
          </cell>
          <cell r="L294" t="str">
            <v>1 Instruction</v>
          </cell>
          <cell r="M294" t="str">
            <v>Site 1</v>
          </cell>
          <cell r="N294" t="str">
            <v>Exp-Per</v>
          </cell>
          <cell r="O294" t="str">
            <v>ExpPerStudent</v>
          </cell>
        </row>
        <row r="295">
          <cell r="D295" t="str">
            <v>7713 · Sup prog leased staff</v>
          </cell>
          <cell r="F295" t="str">
            <v>13 Contracted Staff</v>
          </cell>
          <cell r="G295" t="str">
            <v>23 Contracted Student Services</v>
          </cell>
          <cell r="H295" t="str">
            <v>Expenses</v>
          </cell>
          <cell r="J295" t="str">
            <v>100 Instruction</v>
          </cell>
          <cell r="K295" t="str">
            <v>100 Object</v>
          </cell>
          <cell r="L295" t="str">
            <v>1 Instruction</v>
          </cell>
          <cell r="M295" t="str">
            <v>Site 1</v>
          </cell>
          <cell r="N295" t="str">
            <v>Exp-Per</v>
          </cell>
          <cell r="O295" t="str">
            <v>ExpPerStudent</v>
          </cell>
        </row>
        <row r="297">
          <cell r="D297" t="str">
            <v>7800 · Staff recruiting</v>
          </cell>
          <cell r="E297" t="str">
            <v>Staff recruiting in the form of advertisements, travel for visiting recruits, placement fees to recruitment agencies</v>
          </cell>
          <cell r="F297" t="str">
            <v>14 Staff-Related Costs</v>
          </cell>
          <cell r="G297" t="str">
            <v>17 Employee Benefits and Payroll Taxes</v>
          </cell>
          <cell r="H297" t="str">
            <v>Expenses</v>
          </cell>
          <cell r="J297" t="str">
            <v>100 Instruction</v>
          </cell>
          <cell r="K297" t="str">
            <v>100 Object</v>
          </cell>
          <cell r="L297" t="str">
            <v>1 Instruction</v>
          </cell>
          <cell r="M297" t="str">
            <v>Site 1</v>
          </cell>
          <cell r="N297" t="str">
            <v>Exp-Per</v>
          </cell>
          <cell r="O297" t="str">
            <v>ExpPerStudent</v>
          </cell>
        </row>
        <row r="298">
          <cell r="D298" t="str">
            <v>7810 · Staff background checks</v>
          </cell>
          <cell r="E298" t="str">
            <v>Background checks on new employees</v>
          </cell>
          <cell r="F298" t="str">
            <v>14 Staff-Related Costs</v>
          </cell>
          <cell r="G298" t="str">
            <v>17 Employee Benefits and Payroll Taxes</v>
          </cell>
          <cell r="H298" t="str">
            <v>Expenses</v>
          </cell>
          <cell r="J298" t="str">
            <v>100 Instruction</v>
          </cell>
          <cell r="K298" t="str">
            <v>100 Object</v>
          </cell>
          <cell r="L298" t="str">
            <v>1 Instruction</v>
          </cell>
          <cell r="M298" t="str">
            <v>Site 1</v>
          </cell>
          <cell r="N298" t="str">
            <v>Exp-Per</v>
          </cell>
          <cell r="O298" t="str">
            <v>ExpPerStudent</v>
          </cell>
        </row>
        <row r="299">
          <cell r="D299" t="str">
            <v>7820 · Staff meals, events, &amp; awards</v>
          </cell>
          <cell r="E299" t="str">
            <v>Executive staff business meetings, meals and gifts for staff celebrations, and board meeting food</v>
          </cell>
          <cell r="F299" t="str">
            <v>14 Staff-Related Costs</v>
          </cell>
          <cell r="G299" t="str">
            <v>17 Employee Benefits and Payroll Taxes</v>
          </cell>
          <cell r="H299" t="str">
            <v>Expenses</v>
          </cell>
          <cell r="J299" t="str">
            <v>100 Instruction</v>
          </cell>
          <cell r="K299" t="str">
            <v>100 Object</v>
          </cell>
          <cell r="L299" t="str">
            <v>1 Instruction</v>
          </cell>
          <cell r="M299" t="str">
            <v>Site 1</v>
          </cell>
          <cell r="N299" t="str">
            <v>Exp-Per</v>
          </cell>
          <cell r="O299" t="str">
            <v>ExpPerStudent</v>
          </cell>
        </row>
        <row r="300">
          <cell r="D300" t="str">
            <v>7830 · Staff travel (non-development)</v>
          </cell>
          <cell r="E300" t="str">
            <v>Staff parking, car rental, mileage reimbursement, and gas</v>
          </cell>
          <cell r="F300" t="str">
            <v>14 Staff-Related Costs</v>
          </cell>
          <cell r="G300" t="str">
            <v>17 Employee Benefits and Payroll Taxes</v>
          </cell>
          <cell r="H300" t="str">
            <v>Expenses</v>
          </cell>
          <cell r="J300" t="str">
            <v>100 Instruction</v>
          </cell>
          <cell r="K300" t="str">
            <v>100 Object</v>
          </cell>
          <cell r="L300" t="str">
            <v>1 Instruction</v>
          </cell>
          <cell r="M300" t="str">
            <v>Site 1</v>
          </cell>
          <cell r="N300" t="str">
            <v>Exp-Per</v>
          </cell>
          <cell r="O300" t="str">
            <v>ExpPerStudent</v>
          </cell>
        </row>
        <row r="303">
          <cell r="D303" t="str">
            <v>8000 · Rent</v>
          </cell>
          <cell r="E303" t="str">
            <v>Cash portion of operating campus rent.   [NOTE] Customizations to rent tab may require additional calendarizations</v>
          </cell>
          <cell r="F303" t="str">
            <v>15 Rent</v>
          </cell>
          <cell r="G303" t="str">
            <v>31 Rent</v>
          </cell>
          <cell r="H303" t="str">
            <v>Expenses</v>
          </cell>
          <cell r="J303" t="str">
            <v>100 Instruction</v>
          </cell>
          <cell r="K303" t="str">
            <v>100 Object</v>
          </cell>
          <cell r="L303" t="str">
            <v>1 Instruction</v>
          </cell>
          <cell r="M303" t="str">
            <v>Site 1</v>
          </cell>
          <cell r="N303" t="str">
            <v>Exp-Per</v>
          </cell>
          <cell r="O303" t="str">
            <v>ExpPerSquareFoot</v>
          </cell>
        </row>
        <row r="304">
          <cell r="D304" t="str">
            <v>8001 · Deferred rent expense</v>
          </cell>
          <cell r="E304" t="str">
            <v>Non-cash portion of rent expense   [NOTE] Customizations to rent tab may require additional calendarizations</v>
          </cell>
          <cell r="F304" t="str">
            <v>15 Rent</v>
          </cell>
          <cell r="G304" t="str">
            <v>31 Rent</v>
          </cell>
          <cell r="H304" t="str">
            <v>Expenses</v>
          </cell>
          <cell r="J304" t="str">
            <v>100 Instruction</v>
          </cell>
          <cell r="K304" t="str">
            <v>100 Object</v>
          </cell>
          <cell r="L304" t="str">
            <v>1 Instruction</v>
          </cell>
          <cell r="M304" t="str">
            <v>Site 1</v>
          </cell>
          <cell r="N304" t="str">
            <v>Exp-Per</v>
          </cell>
          <cell r="O304" t="str">
            <v>ExpPerSquareFoot</v>
          </cell>
        </row>
        <row r="305">
          <cell r="D305" t="str">
            <v>8010 · Supplemental rent</v>
          </cell>
          <cell r="E305" t="str">
            <v>Additional rent, such as CAM, parking, storage, and the like.</v>
          </cell>
          <cell r="F305" t="str">
            <v>15 Rent</v>
          </cell>
          <cell r="G305" t="str">
            <v>31 Rent</v>
          </cell>
          <cell r="H305" t="str">
            <v>Expenses</v>
          </cell>
          <cell r="J305" t="str">
            <v>100 Instruction</v>
          </cell>
          <cell r="K305" t="str">
            <v>100 Object</v>
          </cell>
          <cell r="L305" t="str">
            <v>1 Instruction</v>
          </cell>
          <cell r="M305" t="str">
            <v>Site 1</v>
          </cell>
          <cell r="N305" t="str">
            <v>Exp-Per</v>
          </cell>
          <cell r="O305" t="str">
            <v>ExpPerSquareFoot</v>
          </cell>
        </row>
        <row r="306">
          <cell r="D306" t="str">
            <v>8020 · Real estate taxes</v>
          </cell>
          <cell r="E306" t="str">
            <v>Real estate taxes. In most cases, schools can get a large portion of these taxes reimbursed by DC by submitting additional paperwork. If school will be reimbursed, code to Accounts Receivable.</v>
          </cell>
          <cell r="F306" t="str">
            <v>15 Rent</v>
          </cell>
          <cell r="G306" t="str">
            <v>31 Rent</v>
          </cell>
          <cell r="H306" t="str">
            <v>Expenses</v>
          </cell>
          <cell r="J306" t="str">
            <v>100 Instruction</v>
          </cell>
          <cell r="K306" t="str">
            <v>100 Object</v>
          </cell>
          <cell r="L306" t="str">
            <v>1 Instruction</v>
          </cell>
          <cell r="M306" t="str">
            <v>Site 1</v>
          </cell>
          <cell r="N306" t="str">
            <v>Exp-Per</v>
          </cell>
          <cell r="O306" t="str">
            <v>ExpPerSquareFoot</v>
          </cell>
        </row>
        <row r="308">
          <cell r="D308" t="str">
            <v>8100 · Utilities &amp; garbage removal</v>
          </cell>
          <cell r="E308" t="str">
            <v>Electricity, water, gas, and recycling</v>
          </cell>
          <cell r="F308" t="str">
            <v>16 Occupancy Service</v>
          </cell>
          <cell r="G308" t="str">
            <v>36 Other Occupancy Expenses</v>
          </cell>
          <cell r="H308" t="str">
            <v>Expenses</v>
          </cell>
          <cell r="J308" t="str">
            <v>100 Instruction</v>
          </cell>
          <cell r="K308" t="str">
            <v>100 Object</v>
          </cell>
          <cell r="L308" t="str">
            <v>1 Instruction</v>
          </cell>
          <cell r="M308" t="str">
            <v>Site 1</v>
          </cell>
          <cell r="N308" t="str">
            <v>Exp-Per</v>
          </cell>
          <cell r="O308" t="str">
            <v>ExpPerSquareFoot</v>
          </cell>
        </row>
        <row r="309">
          <cell r="D309" t="str">
            <v>8110 · Contracted building services</v>
          </cell>
          <cell r="E309" t="str">
            <v>Monthly janitorial, security, exterminating, monitoring, etc</v>
          </cell>
          <cell r="F309" t="str">
            <v>16 Occupancy Service</v>
          </cell>
          <cell r="G309" t="str">
            <v>35 Contracted Building Services</v>
          </cell>
          <cell r="H309" t="str">
            <v>Expenses</v>
          </cell>
          <cell r="J309" t="str">
            <v>100 Instruction</v>
          </cell>
          <cell r="K309" t="str">
            <v>100 Object</v>
          </cell>
          <cell r="L309" t="str">
            <v>1 Instruction</v>
          </cell>
          <cell r="M309" t="str">
            <v>Site 1</v>
          </cell>
          <cell r="N309" t="str">
            <v>Exp-Per</v>
          </cell>
          <cell r="O309" t="str">
            <v>ExpPerSquareFoot</v>
          </cell>
        </row>
        <row r="310">
          <cell r="D310" t="str">
            <v>8120 · Maintenance and repairs</v>
          </cell>
          <cell r="E310" t="str">
            <v>One-time building maintenance, repairs, locksmiths, supplies and movers.</v>
          </cell>
          <cell r="F310" t="str">
            <v>16 Occupancy Service</v>
          </cell>
          <cell r="G310" t="str">
            <v>34 Building Maintenance and Repairs</v>
          </cell>
          <cell r="H310" t="str">
            <v>Expenses</v>
          </cell>
          <cell r="J310" t="str">
            <v>100 Instruction</v>
          </cell>
          <cell r="K310" t="str">
            <v>100 Object</v>
          </cell>
          <cell r="L310" t="str">
            <v>1 Instruction</v>
          </cell>
          <cell r="M310" t="str">
            <v>Site 1</v>
          </cell>
          <cell r="N310" t="str">
            <v>Exp-Per</v>
          </cell>
          <cell r="O310" t="str">
            <v>ExpPerSquareFoot</v>
          </cell>
        </row>
        <row r="311">
          <cell r="D311" t="str">
            <v>8130 · Janitorial supplies</v>
          </cell>
          <cell r="E311" t="str">
            <v>Cleaning supplies</v>
          </cell>
          <cell r="F311" t="str">
            <v>16 Occupancy Service</v>
          </cell>
          <cell r="G311" t="str">
            <v>34 Building Maintenance and Repairs</v>
          </cell>
          <cell r="H311" t="str">
            <v>Expenses</v>
          </cell>
          <cell r="J311" t="str">
            <v>100 Instruction</v>
          </cell>
          <cell r="K311" t="str">
            <v>100 Object</v>
          </cell>
          <cell r="L311" t="str">
            <v>1 Instruction</v>
          </cell>
          <cell r="M311" t="str">
            <v>Site 1</v>
          </cell>
          <cell r="N311" t="str">
            <v>Exp-Per</v>
          </cell>
          <cell r="O311" t="str">
            <v>ExpPerSquareFoot</v>
          </cell>
        </row>
        <row r="312">
          <cell r="D312" t="str">
            <v>8140 · Facility consulting fees</v>
          </cell>
          <cell r="E312" t="str">
            <v>Non-capitalized consulting related to facilities such as feasibility studies, legal fees on operating leases, financial consulting in the exploration phase. Capitalized fees would go into 1820, then 1810 or 1830</v>
          </cell>
          <cell r="F312" t="str">
            <v>16 Occupancy Service</v>
          </cell>
          <cell r="G312" t="str">
            <v>35 Contracted Building Services</v>
          </cell>
          <cell r="H312" t="str">
            <v>Expenses</v>
          </cell>
          <cell r="J312" t="str">
            <v>100 Instruction</v>
          </cell>
          <cell r="K312" t="str">
            <v>100 Object</v>
          </cell>
          <cell r="L312" t="str">
            <v>1 Instruction</v>
          </cell>
          <cell r="M312" t="str">
            <v>Site 1</v>
          </cell>
          <cell r="N312" t="str">
            <v>Exp-Per</v>
          </cell>
          <cell r="O312" t="str">
            <v>ExpPerSquareFoot</v>
          </cell>
        </row>
        <row r="315">
          <cell r="D315" t="str">
            <v>9000 · Student supplies, snacks</v>
          </cell>
          <cell r="E315" t="str">
            <v>Supplies or one-time snacks for students, such as classroom supplies, reading books, non-capitalized student furniture and supplies for teachers in the classroom</v>
          </cell>
          <cell r="F315" t="str">
            <v>17 Direct Student Expense</v>
          </cell>
          <cell r="G315" t="str">
            <v>21 Educational Supplies and Textbooks</v>
          </cell>
          <cell r="H315" t="str">
            <v>Expenses</v>
          </cell>
          <cell r="J315" t="str">
            <v>100 Instruction</v>
          </cell>
          <cell r="K315" t="str">
            <v>100 Object</v>
          </cell>
          <cell r="L315" t="str">
            <v>1 Instruction</v>
          </cell>
          <cell r="M315" t="str">
            <v>Site 1</v>
          </cell>
          <cell r="N315" t="str">
            <v>Exp-Stu</v>
          </cell>
          <cell r="O315" t="str">
            <v>ExpPerStudent</v>
          </cell>
        </row>
        <row r="316">
          <cell r="D316" t="str">
            <v>9010 · Student assessment materials</v>
          </cell>
          <cell r="E316" t="str">
            <v>Supplies that aid in student assessment, as well as the assessments themselves, such as test booklets, assessment books, GED testing, supplies for PARCC testing.</v>
          </cell>
          <cell r="F316" t="str">
            <v>17 Direct Student Expense</v>
          </cell>
          <cell r="G316" t="str">
            <v>22 Student Assessment Materials/Program Evaluation</v>
          </cell>
          <cell r="H316" t="str">
            <v>Expenses</v>
          </cell>
          <cell r="J316" t="str">
            <v>100 Instruction</v>
          </cell>
          <cell r="K316" t="str">
            <v>100 Object</v>
          </cell>
          <cell r="L316" t="str">
            <v>1 Instruction</v>
          </cell>
          <cell r="M316" t="str">
            <v>Site 1</v>
          </cell>
          <cell r="N316" t="str">
            <v>Exp-Stu</v>
          </cell>
          <cell r="O316" t="str">
            <v>ExpPerStudent</v>
          </cell>
        </row>
        <row r="317">
          <cell r="D317" t="str">
            <v>9020 · Student textbooks</v>
          </cell>
          <cell r="E317" t="str">
            <v>Textbooks, library books, videos, or annual online subscription equivalent</v>
          </cell>
          <cell r="F317" t="str">
            <v>17 Direct Student Expense</v>
          </cell>
          <cell r="G317" t="str">
            <v>21 Educational Supplies and Textbooks</v>
          </cell>
          <cell r="H317" t="str">
            <v>Expenses</v>
          </cell>
          <cell r="J317" t="str">
            <v>100 Instruction</v>
          </cell>
          <cell r="K317" t="str">
            <v>100 Object</v>
          </cell>
          <cell r="L317" t="str">
            <v>1 Instruction</v>
          </cell>
          <cell r="M317" t="str">
            <v>Site 1</v>
          </cell>
          <cell r="N317" t="str">
            <v>Exp-Stu</v>
          </cell>
          <cell r="O317" t="str">
            <v>ExpPerStudent</v>
          </cell>
        </row>
        <row r="318">
          <cell r="D318" t="str">
            <v>9030 · Student uniforms</v>
          </cell>
          <cell r="E318" t="str">
            <v>School uniforms for the students</v>
          </cell>
          <cell r="F318" t="str">
            <v>17 Direct Student Expense</v>
          </cell>
          <cell r="G318" t="str">
            <v>25 Other Direct Student Expense</v>
          </cell>
          <cell r="H318" t="str">
            <v>Expenses</v>
          </cell>
          <cell r="J318" t="str">
            <v>100 Instruction</v>
          </cell>
          <cell r="K318" t="str">
            <v>100 Object</v>
          </cell>
          <cell r="L318" t="str">
            <v>1 Instruction</v>
          </cell>
          <cell r="M318" t="str">
            <v>Site 1</v>
          </cell>
          <cell r="N318" t="str">
            <v>Exp-Stu</v>
          </cell>
          <cell r="O318" t="str">
            <v>ExpPerStudent</v>
          </cell>
        </row>
        <row r="319">
          <cell r="D319" t="str">
            <v>9040 · Library &amp; media materials</v>
          </cell>
          <cell r="E319" t="str">
            <v>No longer in use; use 9020</v>
          </cell>
          <cell r="F319" t="str">
            <v>17 Direct Student Expense</v>
          </cell>
          <cell r="G319" t="str">
            <v>21 Educational Supplies and Textbooks</v>
          </cell>
          <cell r="H319" t="str">
            <v>Expenses</v>
          </cell>
          <cell r="J319" t="str">
            <v>100 Instruction</v>
          </cell>
          <cell r="K319" t="str">
            <v>100 Object</v>
          </cell>
          <cell r="L319" t="str">
            <v>1 Instruction</v>
          </cell>
          <cell r="M319" t="str">
            <v>Site 1</v>
          </cell>
          <cell r="N319" t="str">
            <v>Exp-Stu</v>
          </cell>
          <cell r="O319" t="str">
            <v>ExpPerStudent</v>
          </cell>
        </row>
        <row r="320">
          <cell r="D320" t="str">
            <v>9050 · Contracted instruction fees</v>
          </cell>
          <cell r="E320" t="str">
            <v>Contracted instruction fees provided by outsourced vendors, such as college counselors, art/dance/music/PE teachers. For Special Education use 9051.</v>
          </cell>
          <cell r="F320" t="str">
            <v>17 Direct Student Expense</v>
          </cell>
          <cell r="G320" t="str">
            <v>23 Contracted Student Services</v>
          </cell>
          <cell r="H320" t="str">
            <v>Expenses</v>
          </cell>
          <cell r="J320" t="str">
            <v>100 Instruction</v>
          </cell>
          <cell r="K320" t="str">
            <v>100 Object</v>
          </cell>
          <cell r="L320" t="str">
            <v>1 Instruction</v>
          </cell>
          <cell r="M320" t="str">
            <v>Site 1</v>
          </cell>
          <cell r="N320" t="str">
            <v>Exp-Stu</v>
          </cell>
          <cell r="O320" t="str">
            <v>ExpPerStudent</v>
          </cell>
        </row>
        <row r="321">
          <cell r="D321" t="str">
            <v>9051 · Contracted SpEd instruction</v>
          </cell>
          <cell r="E321" t="str">
            <v>Special education, speech, therapy, language, occupational, evaluations</v>
          </cell>
          <cell r="F321" t="str">
            <v>17 Direct Student Expense</v>
          </cell>
          <cell r="G321" t="str">
            <v>23 Contracted Student Services</v>
          </cell>
          <cell r="H321" t="str">
            <v>Expenses</v>
          </cell>
          <cell r="J321" t="str">
            <v>200 SpEd</v>
          </cell>
          <cell r="K321" t="str">
            <v>100 Object</v>
          </cell>
          <cell r="L321" t="str">
            <v>2 SpEd</v>
          </cell>
          <cell r="M321" t="str">
            <v>Site 1</v>
          </cell>
          <cell r="N321" t="str">
            <v>Exp-Stu</v>
          </cell>
          <cell r="O321" t="str">
            <v>ExpPerStudent</v>
          </cell>
        </row>
        <row r="322">
          <cell r="D322" t="str">
            <v>9060 · Food service fees</v>
          </cell>
          <cell r="E322" t="str">
            <v>Monthly breakfast, lunch, and snack service for students. Staff meals go to 7820.</v>
          </cell>
          <cell r="F322" t="str">
            <v>17 Direct Student Expense</v>
          </cell>
          <cell r="G322" t="str">
            <v>24 Food Service</v>
          </cell>
          <cell r="H322" t="str">
            <v>Expenses</v>
          </cell>
          <cell r="J322" t="str">
            <v>100 Instruction</v>
          </cell>
          <cell r="K322" t="str">
            <v>100 Object</v>
          </cell>
          <cell r="L322" t="str">
            <v>1 Instruction</v>
          </cell>
          <cell r="M322" t="str">
            <v>Site 1</v>
          </cell>
          <cell r="N322" t="str">
            <v>Exp-Stu</v>
          </cell>
          <cell r="O322" t="str">
            <v>ExpPerStudent</v>
          </cell>
        </row>
        <row r="323">
          <cell r="D323" t="str">
            <v>9070 · Student field trips</v>
          </cell>
          <cell r="E323" t="str">
            <v>Field trips fees, including admission, metro, and buses</v>
          </cell>
          <cell r="F323" t="str">
            <v>17 Direct Student Expense</v>
          </cell>
          <cell r="G323" t="str">
            <v>25 Other Direct Student Expense</v>
          </cell>
          <cell r="H323" t="str">
            <v>Expenses</v>
          </cell>
          <cell r="J323" t="str">
            <v>100 Instruction</v>
          </cell>
          <cell r="K323" t="str">
            <v>100 Object</v>
          </cell>
          <cell r="L323" t="str">
            <v>1 Instruction</v>
          </cell>
          <cell r="M323" t="str">
            <v>Site 1</v>
          </cell>
          <cell r="N323" t="str">
            <v>Exp-Stu</v>
          </cell>
          <cell r="O323" t="str">
            <v>ExpPerStudent</v>
          </cell>
        </row>
        <row r="324">
          <cell r="D324" t="str">
            <v>9074 · Student buses</v>
          </cell>
          <cell r="E324" t="str">
            <v>All student buses not related to field trips. This would only be used for a school that is providing transportation to its students on a daily basis. Also includes WMATA cards or other assistance provided for transport to and from school</v>
          </cell>
          <cell r="F324" t="str">
            <v>17 Direct Student Expense</v>
          </cell>
          <cell r="G324" t="str">
            <v>25 Other Direct Student Expense</v>
          </cell>
          <cell r="H324" t="str">
            <v>Expenses</v>
          </cell>
          <cell r="J324" t="str">
            <v>100 Instruction</v>
          </cell>
          <cell r="K324" t="str">
            <v>100 Object</v>
          </cell>
          <cell r="L324" t="str">
            <v>1 Instruction</v>
          </cell>
          <cell r="M324" t="str">
            <v>Site 1</v>
          </cell>
          <cell r="N324" t="str">
            <v>Exp-Stu</v>
          </cell>
          <cell r="O324" t="str">
            <v>ExpPerStudent</v>
          </cell>
        </row>
        <row r="325">
          <cell r="D325" t="str">
            <v>9080 · Student recruiting</v>
          </cell>
          <cell r="E325" t="str">
            <v>Hourly recruiters, advertising, expo expenses, and printing brochures</v>
          </cell>
          <cell r="F325" t="str">
            <v>17 Direct Student Expense</v>
          </cell>
          <cell r="G325" t="str">
            <v>25 Other Direct Student Expense</v>
          </cell>
          <cell r="H325" t="str">
            <v>Expenses</v>
          </cell>
          <cell r="J325" t="str">
            <v>100 Instruction</v>
          </cell>
          <cell r="K325" t="str">
            <v>100 Object</v>
          </cell>
          <cell r="L325" t="str">
            <v>1 Instruction</v>
          </cell>
          <cell r="M325" t="str">
            <v>Site 1</v>
          </cell>
          <cell r="N325" t="str">
            <v>Exp-Stu</v>
          </cell>
          <cell r="O325" t="str">
            <v>ExpPerStudent</v>
          </cell>
        </row>
        <row r="326">
          <cell r="D326" t="str">
            <v>9085 · Student events</v>
          </cell>
          <cell r="E326" t="str">
            <v>Family &amp; school events.</v>
          </cell>
          <cell r="F326" t="str">
            <v>17 Direct Student Expense</v>
          </cell>
          <cell r="G326" t="str">
            <v>25 Other Direct Student Expense</v>
          </cell>
          <cell r="H326" t="str">
            <v>Expenses</v>
          </cell>
          <cell r="J326" t="str">
            <v>100 Instruction</v>
          </cell>
          <cell r="K326" t="str">
            <v>100 Object</v>
          </cell>
          <cell r="L326" t="str">
            <v>1 Instruction</v>
          </cell>
          <cell r="M326" t="str">
            <v>Site 1</v>
          </cell>
          <cell r="N326" t="str">
            <v>Exp-Stu</v>
          </cell>
          <cell r="O326" t="str">
            <v>ExpPerStudent</v>
          </cell>
        </row>
        <row r="327">
          <cell r="D327" t="str">
            <v>9090 · Other student expenses</v>
          </cell>
          <cell r="E327" t="str">
            <v>Student expenses that don't fit into the other categories. Attempt to not use.</v>
          </cell>
          <cell r="F327" t="str">
            <v>17 Direct Student Expense</v>
          </cell>
          <cell r="G327" t="str">
            <v>25 Other Direct Student Expense</v>
          </cell>
          <cell r="H327" t="str">
            <v>Expenses</v>
          </cell>
          <cell r="J327" t="str">
            <v>100 Instruction</v>
          </cell>
          <cell r="K327" t="str">
            <v>100 Object</v>
          </cell>
          <cell r="L327" t="str">
            <v>1 Instruction</v>
          </cell>
          <cell r="M327" t="str">
            <v>Site 1</v>
          </cell>
          <cell r="N327" t="str">
            <v>Exp-Stu</v>
          </cell>
          <cell r="O327" t="str">
            <v>ExpPerStudent</v>
          </cell>
        </row>
        <row r="328">
          <cell r="D328" t="str">
            <v>9091 · Translation services</v>
          </cell>
          <cell r="E328" t="str">
            <v>Translation of report cards, promotions to other languages</v>
          </cell>
          <cell r="F328" t="str">
            <v>17 Direct Student Expense</v>
          </cell>
          <cell r="G328" t="str">
            <v>25 Other Direct Student Expense</v>
          </cell>
          <cell r="H328" t="str">
            <v>Expenses</v>
          </cell>
          <cell r="J328" t="str">
            <v>100 Instruction</v>
          </cell>
          <cell r="K328" t="str">
            <v>100 Object</v>
          </cell>
          <cell r="L328" t="str">
            <v>1 Instruction</v>
          </cell>
          <cell r="M328" t="str">
            <v>Site 1</v>
          </cell>
          <cell r="N328" t="str">
            <v>Exp-Stu</v>
          </cell>
          <cell r="O328" t="str">
            <v>ExpPerStudent</v>
          </cell>
        </row>
        <row r="329">
          <cell r="D329" t="str">
            <v>9093 · Student scholarships</v>
          </cell>
          <cell r="E329" t="str">
            <v>Scholarships or tuition assistance provided to graduating students, includes middle school students going to HS or HS students going to college.</v>
          </cell>
          <cell r="F329" t="str">
            <v>17 Direct Student Expense</v>
          </cell>
          <cell r="G329" t="str">
            <v>25 Other Direct Student Expense</v>
          </cell>
          <cell r="H329" t="str">
            <v>Expenses</v>
          </cell>
          <cell r="J329" t="str">
            <v>100 Instruction</v>
          </cell>
          <cell r="K329" t="str">
            <v>100 Object</v>
          </cell>
          <cell r="L329" t="str">
            <v>1 Instruction</v>
          </cell>
          <cell r="M329" t="str">
            <v>Site 1</v>
          </cell>
          <cell r="N329" t="str">
            <v>Exp-Stu</v>
          </cell>
          <cell r="O329" t="str">
            <v>ExpPerStudent</v>
          </cell>
        </row>
        <row r="331">
          <cell r="D331" t="str">
            <v>9100 · Office supplies</v>
          </cell>
          <cell r="E331" t="str">
            <v>Typical office supplies (ex: folders, copy paper, toner, non-capitalized office furniture, computers supplies where unit cost less than $1,000 or higher capitalization threshold [if applicable]) as well as common area supplies (ex: coffee and water)</v>
          </cell>
          <cell r="F331" t="str">
            <v>18 Office &amp; Business Expense</v>
          </cell>
          <cell r="G331" t="str">
            <v>41 Office Supplies and Materials</v>
          </cell>
          <cell r="H331" t="str">
            <v>Expenses</v>
          </cell>
          <cell r="J331" t="str">
            <v>100 Instruction</v>
          </cell>
          <cell r="K331" t="str">
            <v>100 Object</v>
          </cell>
          <cell r="L331" t="str">
            <v>1 Instruction</v>
          </cell>
          <cell r="M331" t="str">
            <v>Site 1</v>
          </cell>
          <cell r="N331" t="str">
            <v>Exp-Ofc</v>
          </cell>
          <cell r="O331" t="str">
            <v>ExpPerStudent</v>
          </cell>
        </row>
        <row r="332">
          <cell r="D332" t="str">
            <v>9105 · NSLP Indirect Costs</v>
          </cell>
          <cell r="F332" t="str">
            <v>18 Office &amp; Business Expense</v>
          </cell>
          <cell r="G332" t="str">
            <v>41 Office Supplies and Materials</v>
          </cell>
          <cell r="H332" t="str">
            <v>Expenses</v>
          </cell>
          <cell r="J332" t="str">
            <v>100 Instruction</v>
          </cell>
          <cell r="K332" t="str">
            <v>100 Object</v>
          </cell>
          <cell r="L332" t="str">
            <v>1 Instruction</v>
          </cell>
          <cell r="M332" t="str">
            <v>Site 1</v>
          </cell>
          <cell r="N332" t="str">
            <v>Exp-Ofc</v>
          </cell>
          <cell r="O332" t="str">
            <v>ExpPerStudent</v>
          </cell>
        </row>
        <row r="333">
          <cell r="D333" t="str">
            <v>9110 · Copier rental &amp; services</v>
          </cell>
          <cell r="E333" t="str">
            <v>Copier lease, maintenance and usages fees of copier</v>
          </cell>
          <cell r="F333" t="str">
            <v>18 Office &amp; Business Expense</v>
          </cell>
          <cell r="G333" t="str">
            <v>42 Office Equipment Rental and Maintenance</v>
          </cell>
          <cell r="H333" t="str">
            <v>Expenses</v>
          </cell>
          <cell r="J333" t="str">
            <v>100 Instruction</v>
          </cell>
          <cell r="K333" t="str">
            <v>100 Object</v>
          </cell>
          <cell r="L333" t="str">
            <v>1 Instruction</v>
          </cell>
          <cell r="M333" t="str">
            <v>Site 1</v>
          </cell>
          <cell r="N333" t="str">
            <v>Exp-Ofc</v>
          </cell>
          <cell r="O333" t="str">
            <v>ExpPerStudent</v>
          </cell>
        </row>
        <row r="334">
          <cell r="D334" t="str">
            <v>9120 · Telephone &amp; telecommunications</v>
          </cell>
          <cell r="E334" t="str">
            <v>Monthly telephone, fax, internet, cell phone, and web hosting. E-Rate discounts reflected as credits on vendor invoices should be recorded to 5110.</v>
          </cell>
          <cell r="F334" t="str">
            <v>18 Office &amp; Business Expense</v>
          </cell>
          <cell r="G334" t="str">
            <v>43 Telephone/Telecommunications</v>
          </cell>
          <cell r="H334" t="str">
            <v>Expenses</v>
          </cell>
          <cell r="J334" t="str">
            <v>100 Instruction</v>
          </cell>
          <cell r="K334" t="str">
            <v>100 Object</v>
          </cell>
          <cell r="L334" t="str">
            <v>1 Instruction</v>
          </cell>
          <cell r="M334" t="str">
            <v>Site 1</v>
          </cell>
          <cell r="N334" t="str">
            <v>Exp-Ofc</v>
          </cell>
          <cell r="O334" t="str">
            <v>ExpPerStudent</v>
          </cell>
        </row>
        <row r="335">
          <cell r="D335" t="str">
            <v>9130 · Postage, shipping, delivery</v>
          </cell>
          <cell r="E335" t="str">
            <v>Charges for the school to send physical items, including couriers</v>
          </cell>
          <cell r="F335" t="str">
            <v>18 Office &amp; Business Expense</v>
          </cell>
          <cell r="G335" t="str">
            <v>52 Other General Expense</v>
          </cell>
          <cell r="H335" t="str">
            <v>Expenses</v>
          </cell>
          <cell r="J335" t="str">
            <v>100 Instruction</v>
          </cell>
          <cell r="K335" t="str">
            <v>100 Object</v>
          </cell>
          <cell r="L335" t="str">
            <v>1 Instruction</v>
          </cell>
          <cell r="M335" t="str">
            <v>Site 1</v>
          </cell>
          <cell r="N335" t="str">
            <v>Exp-Ofc</v>
          </cell>
          <cell r="O335" t="str">
            <v>ExpPerStudent</v>
          </cell>
        </row>
        <row r="336">
          <cell r="D336" t="str">
            <v>9140 · External printing</v>
          </cell>
          <cell r="E336" t="str">
            <v>Printing/copying done by a vendor outside of the school</v>
          </cell>
          <cell r="F336" t="str">
            <v>18 Office &amp; Business Expense</v>
          </cell>
          <cell r="G336" t="str">
            <v>52 Other General Expense</v>
          </cell>
          <cell r="H336" t="str">
            <v>Expenses</v>
          </cell>
          <cell r="J336" t="str">
            <v>100 Instruction</v>
          </cell>
          <cell r="K336" t="str">
            <v>100 Object</v>
          </cell>
          <cell r="L336" t="str">
            <v>1 Instruction</v>
          </cell>
          <cell r="M336" t="str">
            <v>Site 1</v>
          </cell>
          <cell r="N336" t="str">
            <v>Exp-Ofc</v>
          </cell>
          <cell r="O336" t="str">
            <v>ExpPerStudent</v>
          </cell>
        </row>
        <row r="337">
          <cell r="D337" t="str">
            <v>9150 · Non-capitalized technology</v>
          </cell>
          <cell r="E337" t="str">
            <v>Computers, printers, and any other technology equipment that is not capitalized</v>
          </cell>
          <cell r="F337" t="str">
            <v>18 Office &amp; Business Expense</v>
          </cell>
          <cell r="G337" t="str">
            <v>41 Office Supplies and Materials</v>
          </cell>
          <cell r="H337" t="str">
            <v>Expenses</v>
          </cell>
          <cell r="J337" t="str">
            <v>100 Instruction</v>
          </cell>
          <cell r="K337" t="str">
            <v>100 Object</v>
          </cell>
          <cell r="L337" t="str">
            <v>1 Instruction</v>
          </cell>
          <cell r="M337" t="str">
            <v>Site 1</v>
          </cell>
          <cell r="N337" t="str">
            <v>Exp-Ofc</v>
          </cell>
          <cell r="O337" t="str">
            <v>ExpPerStudent</v>
          </cell>
        </row>
        <row r="338">
          <cell r="D338" t="str">
            <v>9160 · Non-capitalized FF&amp;E</v>
          </cell>
          <cell r="E338" t="str">
            <v>Computers, printers, and any other technology equipment that is not capitalized</v>
          </cell>
          <cell r="F338" t="str">
            <v>18 Office &amp; Business Expense</v>
          </cell>
          <cell r="G338" t="str">
            <v>41 Office Supplies and Materials</v>
          </cell>
          <cell r="H338" t="str">
            <v>Expenses</v>
          </cell>
          <cell r="J338" t="str">
            <v>100 Instruction</v>
          </cell>
          <cell r="K338" t="str">
            <v>100 Object</v>
          </cell>
          <cell r="L338" t="str">
            <v>1 Instruction</v>
          </cell>
          <cell r="M338" t="str">
            <v>Site 1</v>
          </cell>
          <cell r="N338" t="str">
            <v>Exp-Ofc</v>
          </cell>
          <cell r="O338" t="str">
            <v>ExpPerStudent</v>
          </cell>
        </row>
        <row r="340">
          <cell r="D340" t="str">
            <v>9200 · Business insurance</v>
          </cell>
          <cell r="E340" t="str">
            <v>Business insurance, including student accident insurance, director and officers policy, umbrella insurance. Workers comp insurance should be coded to 7460.</v>
          </cell>
          <cell r="F340" t="str">
            <v>18 Office &amp; Business Expense</v>
          </cell>
          <cell r="G340" t="str">
            <v>45 Insurance</v>
          </cell>
          <cell r="H340" t="str">
            <v>Expenses</v>
          </cell>
          <cell r="J340" t="str">
            <v>100 Instruction</v>
          </cell>
          <cell r="K340" t="str">
            <v>100 Object</v>
          </cell>
          <cell r="L340" t="str">
            <v>1 Instruction</v>
          </cell>
          <cell r="M340" t="str">
            <v>Site 1</v>
          </cell>
          <cell r="N340" t="str">
            <v>Exp-Ofc</v>
          </cell>
          <cell r="O340" t="str">
            <v>ExpPerStudent</v>
          </cell>
        </row>
        <row r="341">
          <cell r="D341" t="str">
            <v>9210 · Authorizer fees</v>
          </cell>
          <cell r="E341" t="str">
            <v>Administrative fees</v>
          </cell>
          <cell r="F341" t="str">
            <v>18 Office &amp; Business Expense</v>
          </cell>
          <cell r="G341" t="str">
            <v>48 PCSB Administrative Fee</v>
          </cell>
          <cell r="H341" t="str">
            <v>Expenses</v>
          </cell>
          <cell r="J341" t="str">
            <v>100 Instruction</v>
          </cell>
          <cell r="K341" t="str">
            <v>100 Object</v>
          </cell>
          <cell r="L341" t="str">
            <v>1 Instruction</v>
          </cell>
          <cell r="M341" t="str">
            <v>Site 1</v>
          </cell>
          <cell r="N341" t="str">
            <v>Exp-Ofc</v>
          </cell>
          <cell r="O341" t="str">
            <v>ExpPerStudent</v>
          </cell>
        </row>
        <row r="342">
          <cell r="D342" t="str">
            <v>9220 · Management fees</v>
          </cell>
          <cell r="E342" t="str">
            <v>Fees from an outside management company or internal management fees between campuses and a central office for multi-campus networks without an external CMO.</v>
          </cell>
          <cell r="F342" t="str">
            <v>18 Office &amp; Business Expense</v>
          </cell>
          <cell r="G342" t="str">
            <v>49 Management Fee</v>
          </cell>
          <cell r="H342" t="str">
            <v>Expenses</v>
          </cell>
          <cell r="J342" t="str">
            <v>100 Instruction</v>
          </cell>
          <cell r="K342" t="str">
            <v>100 Object</v>
          </cell>
          <cell r="L342" t="str">
            <v>1 Instruction</v>
          </cell>
          <cell r="M342" t="str">
            <v>Site 1</v>
          </cell>
          <cell r="N342" t="str">
            <v>Exp-Ofc</v>
          </cell>
          <cell r="O342" t="str">
            <v>ExpPerStudent</v>
          </cell>
        </row>
        <row r="343">
          <cell r="D343" t="str">
            <v>9230 · Accounting, auditing, payroll</v>
          </cell>
          <cell r="E343" t="str">
            <v>Accounting services, payroll fees, auditing fees, retirement and FSA account management fees</v>
          </cell>
          <cell r="F343" t="str">
            <v>18 Office &amp; Business Expense</v>
          </cell>
          <cell r="G343" t="str">
            <v>44 Legal, Accounting and Payroll Services</v>
          </cell>
          <cell r="H343" t="str">
            <v>Expenses</v>
          </cell>
          <cell r="J343" t="str">
            <v>100 Instruction</v>
          </cell>
          <cell r="K343" t="str">
            <v>100 Object</v>
          </cell>
          <cell r="L343" t="str">
            <v>1 Instruction</v>
          </cell>
          <cell r="M343" t="str">
            <v>Site 1</v>
          </cell>
          <cell r="N343" t="str">
            <v>Exp-Ofc</v>
          </cell>
          <cell r="O343" t="str">
            <v>ExpPerStudent</v>
          </cell>
        </row>
        <row r="344">
          <cell r="D344" t="str">
            <v>9240 · Legal fees</v>
          </cell>
          <cell r="E344" t="str">
            <v>Legal services for special education, human resources, or other operating activity. Legal fees related to facilities (facilities finance) should go into 8140 or be capitalized.</v>
          </cell>
          <cell r="F344" t="str">
            <v>18 Office &amp; Business Expense</v>
          </cell>
          <cell r="G344" t="str">
            <v>44 Legal, Accounting and Payroll Services</v>
          </cell>
          <cell r="H344" t="str">
            <v>Expenses</v>
          </cell>
          <cell r="J344" t="str">
            <v>100 Instruction</v>
          </cell>
          <cell r="K344" t="str">
            <v>100 Object</v>
          </cell>
          <cell r="L344" t="str">
            <v>1 Instruction</v>
          </cell>
          <cell r="M344" t="str">
            <v>Site 1</v>
          </cell>
          <cell r="N344" t="str">
            <v>Exp-Ofc</v>
          </cell>
          <cell r="O344" t="str">
            <v>ExpPerStudent</v>
          </cell>
        </row>
        <row r="345">
          <cell r="D345" t="str">
            <v>9250 · Instr design &amp; eval fees</v>
          </cell>
          <cell r="E345" t="str">
            <v>No longer in use; use 9280 or 9300</v>
          </cell>
          <cell r="F345" t="str">
            <v>18 Office &amp; Business Expense</v>
          </cell>
          <cell r="G345" t="str">
            <v>22 Student Assessment Materials/Program Evaluation</v>
          </cell>
          <cell r="H345" t="str">
            <v>Expenses</v>
          </cell>
          <cell r="J345" t="str">
            <v>100 Instruction</v>
          </cell>
          <cell r="K345" t="str">
            <v>100 Object</v>
          </cell>
          <cell r="L345" t="str">
            <v>1 Instruction</v>
          </cell>
          <cell r="M345" t="str">
            <v>Site 1</v>
          </cell>
          <cell r="N345" t="str">
            <v>Exp-Ofc</v>
          </cell>
          <cell r="O345" t="str">
            <v>ExpPerStudent</v>
          </cell>
        </row>
        <row r="346">
          <cell r="D346" t="str">
            <v>9260 · Computer support fees</v>
          </cell>
          <cell r="E346" t="str">
            <v>Computer support services such as desktop support, data infrastructure services, and survey creation subscriptions.</v>
          </cell>
          <cell r="F346" t="str">
            <v>18 Office &amp; Business Expense</v>
          </cell>
          <cell r="G346" t="str">
            <v>52 Other General Expense</v>
          </cell>
          <cell r="H346" t="str">
            <v>Expenses</v>
          </cell>
          <cell r="J346" t="str">
            <v>100 Instruction</v>
          </cell>
          <cell r="K346" t="str">
            <v>100 Object</v>
          </cell>
          <cell r="L346" t="str">
            <v>1 Instruction</v>
          </cell>
          <cell r="M346" t="str">
            <v>Site 1</v>
          </cell>
          <cell r="N346" t="str">
            <v>Exp-Ofc</v>
          </cell>
          <cell r="O346" t="str">
            <v>ExpPerStudent</v>
          </cell>
        </row>
        <row r="347">
          <cell r="D347" t="str">
            <v>9270 · Fundraising fees</v>
          </cell>
          <cell r="E347" t="str">
            <v>Fundraising costs including professional fundraisers, promotional materials, credit card merchant fees, and all costs related to an event. Ex: venue rental, catering, speakers</v>
          </cell>
          <cell r="F347" t="str">
            <v>18 Office &amp; Business Expense</v>
          </cell>
          <cell r="G347" t="str">
            <v>52 Other General Expense</v>
          </cell>
          <cell r="H347" t="str">
            <v>Expenses</v>
          </cell>
          <cell r="J347" t="str">
            <v>100 Instruction</v>
          </cell>
          <cell r="K347" t="str">
            <v>100 Object</v>
          </cell>
          <cell r="L347" t="str">
            <v>1 Instruction</v>
          </cell>
          <cell r="M347" t="str">
            <v>Site 1</v>
          </cell>
          <cell r="N347" t="str">
            <v>Exp-Ofc</v>
          </cell>
          <cell r="O347" t="str">
            <v>ExpPerStudent</v>
          </cell>
        </row>
        <row r="348">
          <cell r="D348" t="str">
            <v>9280 · Other professional fees</v>
          </cell>
          <cell r="E348" t="str">
            <v>Contracted staff or fees for for supplemental support, including curriculum consultants, data, HR, procurement, registrar, clerical, recruiting, food service, or any other business-related professional expense not included in another category.</v>
          </cell>
          <cell r="F348" t="str">
            <v>18 Office &amp; Business Expense</v>
          </cell>
          <cell r="G348" t="str">
            <v>52 Other General Expense</v>
          </cell>
          <cell r="H348" t="str">
            <v>Expenses</v>
          </cell>
          <cell r="J348" t="str">
            <v>100 Instruction</v>
          </cell>
          <cell r="K348" t="str">
            <v>100 Object</v>
          </cell>
          <cell r="L348" t="str">
            <v>1 Instruction</v>
          </cell>
          <cell r="M348" t="str">
            <v>Site 1</v>
          </cell>
          <cell r="N348" t="str">
            <v>Exp-Ofc</v>
          </cell>
          <cell r="O348" t="str">
            <v>ExpPerStudent</v>
          </cell>
        </row>
        <row r="349">
          <cell r="D349" t="str">
            <v>9290 · Other expenses</v>
          </cell>
          <cell r="E349" t="str">
            <v>Business expenses that don't fit into another categories and are not service-related and not a due or fee. Attempt not to use.</v>
          </cell>
          <cell r="F349" t="str">
            <v>18 Office &amp; Business Expense</v>
          </cell>
          <cell r="G349" t="str">
            <v>52 Other General Expense</v>
          </cell>
          <cell r="H349" t="str">
            <v>Expenses</v>
          </cell>
          <cell r="J349" t="str">
            <v>100 Instruction</v>
          </cell>
          <cell r="K349" t="str">
            <v>100 Object</v>
          </cell>
          <cell r="L349" t="str">
            <v>1 Instruction</v>
          </cell>
          <cell r="M349" t="str">
            <v>Site 1</v>
          </cell>
          <cell r="N349" t="str">
            <v>Exp-Ofc</v>
          </cell>
          <cell r="O349" t="str">
            <v>ExpPerStudent</v>
          </cell>
        </row>
        <row r="351">
          <cell r="D351" t="str">
            <v>9300 · Dues, fees, and fines</v>
          </cell>
          <cell r="E351" t="str">
            <v>Membership dues, accreditation fees, and bank fees like wire transfers, basic business licenses, deposit corrections, late fees, fees for posting RFPs, and fees for student billing platforms</v>
          </cell>
          <cell r="F351" t="str">
            <v>18 Office &amp; Business Expense</v>
          </cell>
          <cell r="G351" t="str">
            <v>52 Other General Expense</v>
          </cell>
          <cell r="H351" t="str">
            <v>Expenses</v>
          </cell>
          <cell r="J351" t="str">
            <v>100 Instruction</v>
          </cell>
          <cell r="K351" t="str">
            <v>100 Object</v>
          </cell>
          <cell r="L351" t="str">
            <v>1 Instruction</v>
          </cell>
          <cell r="M351" t="str">
            <v>Site 1</v>
          </cell>
          <cell r="N351" t="str">
            <v>Exp-Ofc</v>
          </cell>
          <cell r="O351" t="str">
            <v>ExpPerStudent</v>
          </cell>
        </row>
        <row r="352">
          <cell r="D352" t="str">
            <v>9301 · Financing fees</v>
          </cell>
          <cell r="E352" t="str">
            <v>Guarantee fees, line of credit fees, and any other finance-related fees that aren’t capitalized.</v>
          </cell>
          <cell r="F352" t="str">
            <v>18 Office &amp; Business Expense</v>
          </cell>
          <cell r="G352" t="str">
            <v>52 Other General Expense</v>
          </cell>
          <cell r="H352" t="str">
            <v>Expenses</v>
          </cell>
          <cell r="J352" t="str">
            <v>100 Instruction</v>
          </cell>
          <cell r="K352" t="str">
            <v>100 Object</v>
          </cell>
          <cell r="L352" t="str">
            <v>1 Instruction</v>
          </cell>
          <cell r="M352" t="str">
            <v>Site 1</v>
          </cell>
          <cell r="N352" t="str">
            <v>Exp-Ofc</v>
          </cell>
          <cell r="O352" t="str">
            <v>ExpPerStudent</v>
          </cell>
        </row>
        <row r="353">
          <cell r="D353" t="str">
            <v>9310 · Loss/theft of asset</v>
          </cell>
          <cell r="E353" t="str">
            <v>Write-off non-depreciated portion of lost, stolen asset</v>
          </cell>
          <cell r="F353" t="str">
            <v>18 Office &amp; Business Expense</v>
          </cell>
          <cell r="G353" t="str">
            <v>52 Other General Expense</v>
          </cell>
          <cell r="H353" t="str">
            <v>Expenses</v>
          </cell>
          <cell r="J353" t="str">
            <v>100 Instruction</v>
          </cell>
          <cell r="K353" t="str">
            <v>100 Object</v>
          </cell>
          <cell r="L353" t="str">
            <v>1 Instruction</v>
          </cell>
          <cell r="M353" t="str">
            <v>Site 1</v>
          </cell>
          <cell r="N353" t="str">
            <v>Exp-Ofc</v>
          </cell>
          <cell r="O353" t="str">
            <v>ExpPerStudent</v>
          </cell>
        </row>
        <row r="354">
          <cell r="D354" t="str">
            <v>9320 · Bad debts, pledges</v>
          </cell>
          <cell r="E354" t="str">
            <v>Write-off of bad debts, grants, pledges or other receivables; also use for any fraudulent or disputed charges</v>
          </cell>
          <cell r="F354" t="str">
            <v>18 Office &amp; Business Expense</v>
          </cell>
          <cell r="G354" t="str">
            <v>52 Other General Expense</v>
          </cell>
          <cell r="H354" t="str">
            <v>Expenses</v>
          </cell>
          <cell r="J354" t="str">
            <v>100 Instruction</v>
          </cell>
          <cell r="K354" t="str">
            <v>100 Object</v>
          </cell>
          <cell r="L354" t="str">
            <v>1 Instruction</v>
          </cell>
          <cell r="M354" t="str">
            <v>Site 1</v>
          </cell>
          <cell r="N354" t="str">
            <v>Exp-Ofc</v>
          </cell>
          <cell r="O354" t="str">
            <v>ExpPerStudent</v>
          </cell>
        </row>
        <row r="355">
          <cell r="D355" t="str">
            <v>9330 · Cash over/short</v>
          </cell>
          <cell r="E355" t="str">
            <v>Write-off of missing cash. Ex. Revenue tracking says $250 but $50 is missing in cash</v>
          </cell>
          <cell r="F355" t="str">
            <v>18 Office &amp; Business Expense</v>
          </cell>
          <cell r="G355" t="str">
            <v>52 Other General Expense</v>
          </cell>
          <cell r="H355" t="str">
            <v>Expenses</v>
          </cell>
          <cell r="J355" t="str">
            <v>100 Instruction</v>
          </cell>
          <cell r="K355" t="str">
            <v>100 Object</v>
          </cell>
          <cell r="L355" t="str">
            <v>1 Instruction</v>
          </cell>
          <cell r="M355" t="str">
            <v>Site 1</v>
          </cell>
          <cell r="N355" t="str">
            <v>Exp-Ofc</v>
          </cell>
          <cell r="O355" t="str">
            <v>ExpPerStudent</v>
          </cell>
        </row>
        <row r="356">
          <cell r="D356" t="str">
            <v>9999 · Historical expenses</v>
          </cell>
          <cell r="E356" t="str">
            <v>An account to map in total expenses from legacy account structures</v>
          </cell>
          <cell r="F356" t="str">
            <v>18 Office &amp; Business Expense</v>
          </cell>
          <cell r="G356" t="str">
            <v>52 Other General Expense</v>
          </cell>
          <cell r="H356" t="str">
            <v>Expenses</v>
          </cell>
          <cell r="J356" t="str">
            <v>100 Instruction</v>
          </cell>
          <cell r="K356" t="str">
            <v>100 Object</v>
          </cell>
          <cell r="L356" t="str">
            <v>1 Instruction</v>
          </cell>
          <cell r="M356" t="str">
            <v>Site 1</v>
          </cell>
          <cell r="N356" t="str">
            <v>Exp-Ofc</v>
          </cell>
          <cell r="O356" t="str">
            <v>None</v>
          </cell>
        </row>
        <row r="358">
          <cell r="D358" t="str">
            <v>9400 · Donated services expense</v>
          </cell>
          <cell r="E358" t="str">
            <v>Value provided by in-kind services – must be of a professional nature, does not include volunteer work. Typically services such as consulting, legal, marketing go in their natural accounts and not here. And then booked to donated services revenue</v>
          </cell>
          <cell r="F358" t="str">
            <v>18 Office &amp; Business Expense</v>
          </cell>
          <cell r="G358" t="str">
            <v>52 Other General Expense</v>
          </cell>
          <cell r="H358" t="str">
            <v>Expenses</v>
          </cell>
          <cell r="J358" t="str">
            <v>100 Instruction</v>
          </cell>
          <cell r="K358" t="str">
            <v>100 Object</v>
          </cell>
          <cell r="L358" t="str">
            <v>1 Instruction</v>
          </cell>
          <cell r="M358" t="str">
            <v>Site 1</v>
          </cell>
          <cell r="N358" t="str">
            <v>Exp-Ofc</v>
          </cell>
          <cell r="O358" t="str">
            <v>ExpPerStudent</v>
          </cell>
        </row>
        <row r="359">
          <cell r="D359" t="str">
            <v>9410 · Donated tangibles expense</v>
          </cell>
          <cell r="E359" t="str">
            <v>Value from in-kind products, such as bookshelves, desks and computers.</v>
          </cell>
          <cell r="F359" t="str">
            <v>20 Donated Expense</v>
          </cell>
          <cell r="G359" t="str">
            <v>52 Other General Expense</v>
          </cell>
          <cell r="H359" t="str">
            <v>Expenses</v>
          </cell>
          <cell r="J359" t="str">
            <v>100 Instruction</v>
          </cell>
          <cell r="K359" t="str">
            <v>100 Object</v>
          </cell>
          <cell r="L359" t="str">
            <v>1 Instruction</v>
          </cell>
          <cell r="M359" t="str">
            <v>Site 1</v>
          </cell>
          <cell r="N359" t="str">
            <v>Exp-Ofc</v>
          </cell>
          <cell r="O359" t="str">
            <v>ExpPerStudent</v>
          </cell>
        </row>
        <row r="362">
          <cell r="D362" t="str">
            <v>9900 · Unforeseen expenses</v>
          </cell>
          <cell r="E362" t="str">
            <v>Contingency funds</v>
          </cell>
          <cell r="F362" t="str">
            <v>19 Contingency</v>
          </cell>
          <cell r="G362" t="str">
            <v>52 Other General Expense</v>
          </cell>
          <cell r="H362" t="str">
            <v>Expenses</v>
          </cell>
          <cell r="J362" t="str">
            <v>100 Instruction</v>
          </cell>
          <cell r="K362" t="str">
            <v>100 Object</v>
          </cell>
          <cell r="L362" t="str">
            <v>1 Instruction</v>
          </cell>
          <cell r="M362" t="str">
            <v>Site 1</v>
          </cell>
          <cell r="O362" t="str">
            <v>None</v>
          </cell>
        </row>
        <row r="363">
          <cell r="D363" t="str">
            <v>9910 · Building reserves</v>
          </cell>
          <cell r="E363" t="str">
            <v>Budgeted reserves</v>
          </cell>
          <cell r="F363" t="str">
            <v>19 Contingency</v>
          </cell>
          <cell r="G363" t="str">
            <v>52 Other General Expense</v>
          </cell>
          <cell r="H363" t="str">
            <v>Expenses</v>
          </cell>
          <cell r="J363" t="str">
            <v>100 Instruction</v>
          </cell>
          <cell r="K363" t="str">
            <v>100 Object</v>
          </cell>
          <cell r="L363" t="str">
            <v>1 Instruction</v>
          </cell>
          <cell r="M363" t="str">
            <v>Site 1</v>
          </cell>
          <cell r="O363" t="str">
            <v>None</v>
          </cell>
        </row>
        <row r="365">
          <cell r="D365" t="str">
            <v>11000 · Operating asset depreciation</v>
          </cell>
          <cell r="E365" t="str">
            <v>Depreciation related to operating assets, including 1600, 1620 and 1660</v>
          </cell>
          <cell r="F365" t="str">
            <v>31 Depreciation and Amortization</v>
          </cell>
          <cell r="G365" t="str">
            <v>51 Depreciation and Amortization (non-facility)</v>
          </cell>
          <cell r="H365" t="str">
            <v>Depreciation</v>
          </cell>
          <cell r="J365" t="str">
            <v>100 Instruction</v>
          </cell>
          <cell r="K365" t="str">
            <v>100 Object</v>
          </cell>
          <cell r="L365" t="str">
            <v>1 Instruction</v>
          </cell>
          <cell r="M365" t="str">
            <v>Site 1</v>
          </cell>
          <cell r="N365" t="str">
            <v>Exp-BS</v>
          </cell>
          <cell r="O365" t="str">
            <v>ExpDepr</v>
          </cell>
        </row>
        <row r="366">
          <cell r="D366" t="str">
            <v>11010 · Facility asset amortization &amp; depreciation</v>
          </cell>
          <cell r="E366" t="str">
            <v>Depreciation and amortization related to facilities. This includes depreciation for building, leasehold improvements and loan costs, including 1810, 1830, and 1840</v>
          </cell>
          <cell r="F366" t="str">
            <v>31 Depreciation and Amortization</v>
          </cell>
          <cell r="G366" t="str">
            <v>32 Depreciation (facilities only)</v>
          </cell>
          <cell r="H366" t="str">
            <v>Depreciation</v>
          </cell>
          <cell r="J366" t="str">
            <v>100 Instruction</v>
          </cell>
          <cell r="K366" t="str">
            <v>100 Object</v>
          </cell>
          <cell r="L366" t="str">
            <v>1 Instruction</v>
          </cell>
          <cell r="M366" t="str">
            <v>Site 1</v>
          </cell>
          <cell r="N366" t="str">
            <v>Exp-BS</v>
          </cell>
          <cell r="O366" t="str">
            <v>ExpDepr</v>
          </cell>
        </row>
        <row r="368">
          <cell r="D368" t="str">
            <v>12000 · Interest payments</v>
          </cell>
          <cell r="E368" t="str">
            <v>Interest on debt.    [NOTE] Customizations to loan tab may require additional calendarizations</v>
          </cell>
          <cell r="F368" t="str">
            <v>32 Interest</v>
          </cell>
          <cell r="G368" t="str">
            <v>33 Interest (facilities only)</v>
          </cell>
          <cell r="H368" t="str">
            <v>Debt</v>
          </cell>
          <cell r="J368" t="str">
            <v>100 Instruction</v>
          </cell>
          <cell r="K368" t="str">
            <v>100 Object</v>
          </cell>
          <cell r="L368" t="str">
            <v>1 Instruction</v>
          </cell>
          <cell r="M368" t="str">
            <v>Site 1</v>
          </cell>
          <cell r="N368" t="str">
            <v>Exp-Occ</v>
          </cell>
          <cell r="O368" t="str">
            <v>ExpInterest</v>
          </cell>
        </row>
        <row r="369">
          <cell r="D369" t="str">
            <v>12010 · Op interest expense</v>
          </cell>
          <cell r="E369" t="str">
            <v>Interest on operating capitalized leases</v>
          </cell>
          <cell r="F369" t="str">
            <v>32 Interest</v>
          </cell>
          <cell r="G369" t="str">
            <v>50 Interest Expense (non-facility)</v>
          </cell>
          <cell r="H369" t="str">
            <v>Capitalized Equipment</v>
          </cell>
          <cell r="J369" t="str">
            <v>100 Instruction</v>
          </cell>
          <cell r="K369" t="str">
            <v>100 Object</v>
          </cell>
          <cell r="L369" t="str">
            <v>1 Instruction</v>
          </cell>
          <cell r="M369" t="str">
            <v>Site 1</v>
          </cell>
          <cell r="N369" t="str">
            <v>Exp-Occ</v>
          </cell>
          <cell r="O369" t="str">
            <v>ExpInterest</v>
          </cell>
        </row>
        <row r="370">
          <cell r="D370" t="str">
            <v>12020 · Amortization of deferred financing</v>
          </cell>
          <cell r="E370" t="str">
            <v>Amortization of capitalized costs associated with closing financing such as loan origination fees, legal fees, financial consultant fees, and any other [closing] costs that would otherwise not be incurred if the transaction were all cash (for example, do not capitalize owners' title insurance). The effective interest rate (EIR) method is the preferred way to amortize the capitalized cost, however the straight line method may be used if the difference between the two methods is not material.</v>
          </cell>
          <cell r="F370" t="str">
            <v>32 Interest</v>
          </cell>
          <cell r="G370" t="str">
            <v>32 Depreciation (facilities only)</v>
          </cell>
          <cell r="H370" t="str">
            <v>Loan Costs</v>
          </cell>
          <cell r="J370" t="str">
            <v>100 Instruction</v>
          </cell>
          <cell r="K370" t="str">
            <v>100 Object</v>
          </cell>
          <cell r="L370" t="str">
            <v>1 Instruction</v>
          </cell>
          <cell r="M370" t="str">
            <v>Site 1</v>
          </cell>
          <cell r="N370" t="str">
            <v>Exp-Occ</v>
          </cell>
          <cell r="O370" t="str">
            <v>ExpInterest</v>
          </cell>
        </row>
      </sheetData>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ONE"/>
      <sheetName val="Year TWO"/>
      <sheetName val="5 Year"/>
      <sheetName val="CF0"/>
      <sheetName val="CF1"/>
      <sheetName val="Caoital"/>
      <sheetName val="IS2"/>
      <sheetName val="IS4"/>
      <sheetName val="Rev-DC"/>
      <sheetName val="Rev-Fed"/>
      <sheetName val="Rev-Fed2"/>
      <sheetName val="Rev-Oth"/>
      <sheetName val="Exp-Per"/>
      <sheetName val="Exp-Stu"/>
      <sheetName val="Exp-Ofc"/>
      <sheetName val="Exp-Occ"/>
      <sheetName val="Exp-Gen"/>
      <sheetName val="P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8">
          <cell r="C8">
            <v>1.03</v>
          </cell>
        </row>
      </sheetData>
      <sheetData sheetId="13" refreshError="1"/>
      <sheetData sheetId="14" refreshError="1"/>
      <sheetData sheetId="15" refreshError="1"/>
      <sheetData sheetId="16" refreshError="1"/>
      <sheetData sheetId="17" refreshError="1">
        <row r="55">
          <cell r="C55">
            <v>0</v>
          </cell>
        </row>
        <row r="115">
          <cell r="C115">
            <v>0.8</v>
          </cell>
          <cell r="D115">
            <v>0.8</v>
          </cell>
          <cell r="E115">
            <v>0.8</v>
          </cell>
          <cell r="F115">
            <v>0.8</v>
          </cell>
          <cell r="G115">
            <v>0.8</v>
          </cell>
          <cell r="H115">
            <v>0.8</v>
          </cell>
        </row>
        <row r="126">
          <cell r="C126">
            <v>0.01</v>
          </cell>
          <cell r="D126">
            <v>0.4</v>
          </cell>
        </row>
        <row r="127">
          <cell r="C127">
            <v>0.2</v>
          </cell>
          <cell r="D127">
            <v>0.5</v>
          </cell>
        </row>
        <row r="128">
          <cell r="C128">
            <v>0.35</v>
          </cell>
          <cell r="D128">
            <v>0.6</v>
          </cell>
        </row>
        <row r="129">
          <cell r="C129">
            <v>0.5</v>
          </cell>
          <cell r="D129">
            <v>0.8</v>
          </cell>
        </row>
        <row r="131">
          <cell r="C131">
            <v>0.75</v>
          </cell>
          <cell r="D131">
            <v>0.9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TD"/>
      <sheetName val="Cash Flow"/>
      <sheetName val="Dashboard"/>
      <sheetName val="III.b. Detailed Staffing Roster"/>
      <sheetName val="Chart Data"/>
      <sheetName val="Powerpoint Charts"/>
      <sheetName val="YTD BS"/>
      <sheetName val="PCSB IS"/>
      <sheetName val="PCSB BS"/>
      <sheetName val="I. Enrollment"/>
      <sheetName val="II.a. Revenue-Statutory Funding"/>
      <sheetName val="II.b. Revenue"/>
      <sheetName val="III. Staffing"/>
      <sheetName val="FY15 Staffing"/>
      <sheetName val="FY15 Staffing - Presentation"/>
      <sheetName val="IV. Facilities"/>
      <sheetName val="Loans"/>
      <sheetName val="V. Other Expenses"/>
      <sheetName val="V.a Actuals"/>
      <sheetName val="VI. Depreciation"/>
      <sheetName val="FY15 Forecast"/>
      <sheetName val="Cash Flow Projection"/>
      <sheetName val="Enrollment"/>
      <sheetName val="5 Year Budget"/>
      <sheetName val="5 Year Budget Detailed"/>
      <sheetName val="Comparables"/>
      <sheetName val="Program Budgets"/>
      <sheetName val="Balance Sheet"/>
      <sheetName val="PCSB GPA"/>
      <sheetName val="Start-up Budget"/>
      <sheetName val="Start-up Cash Flow"/>
      <sheetName val="Two Year Op-Year ONE"/>
      <sheetName val="Two Year Op-Year TWO"/>
      <sheetName val="5 Year Charter Ap Budget"/>
      <sheetName val="Capital Budget"/>
      <sheetName val="Charter App - Cash Flow"/>
      <sheetName val="Source of Funds"/>
      <sheetName val="Budget Charts"/>
      <sheetName val="Master"/>
      <sheetName val="Categories"/>
      <sheetName val="Calendar"/>
      <sheetName val="Bridge-Account to Summary"/>
      <sheetName val="FY15 Budget - APPROVED"/>
      <sheetName val="Cash Flow - BUDGET"/>
      <sheetName val="Jul BS"/>
      <sheetName val="Aug BS"/>
      <sheetName val="Sep BS"/>
      <sheetName val="Oct BS"/>
      <sheetName val="Nov BS"/>
      <sheetName val="Dec B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73">
          <cell r="G173">
            <v>1</v>
          </cell>
          <cell r="H173">
            <v>1.03</v>
          </cell>
          <cell r="I173">
            <v>1.0609</v>
          </cell>
          <cell r="J173">
            <v>1.092727</v>
          </cell>
          <cell r="K173">
            <v>1.1255088100000001</v>
          </cell>
          <cell r="L173">
            <v>1.1592740743000001</v>
          </cell>
          <cell r="M173">
            <v>1.1940522965290001</v>
          </cell>
          <cell r="N173">
            <v>1.2298738654248702</v>
          </cell>
          <cell r="O173">
            <v>1.2667700813876164</v>
          </cell>
          <cell r="P173">
            <v>1.3047731838292449</v>
          </cell>
          <cell r="Q173">
            <v>1.3439163793441222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Inputs"/>
    </sheetNames>
    <sheetDataSet>
      <sheetData sheetId="0" refreshError="1"/>
      <sheetData sheetId="1">
        <row r="28">
          <cell r="D28">
            <v>0.09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3.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4.vml"/><Relationship Id="rId1" Type="http://schemas.openxmlformats.org/officeDocument/2006/relationships/drawing" Target="../drawings/drawing2.xml"/><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F67"/>
  <sheetViews>
    <sheetView showGridLines="0" zoomScale="150" zoomScaleNormal="150" zoomScaleSheetLayoutView="115" zoomScalePageLayoutView="115" workbookViewId="0">
      <pane ySplit="5" topLeftCell="A6" activePane="bottomLeft" state="frozen"/>
      <selection pane="bottomLeft" activeCell="A6" sqref="A6:XFD6"/>
    </sheetView>
  </sheetViews>
  <sheetFormatPr baseColWidth="10" defaultColWidth="7.5" defaultRowHeight="13" x14ac:dyDescent="0.15"/>
  <cols>
    <col min="1" max="1" width="31.5" style="2" customWidth="1"/>
    <col min="2" max="3" width="15.6640625" style="102" customWidth="1"/>
    <col min="4" max="4" width="15.6640625" style="30" customWidth="1"/>
    <col min="5" max="5" width="12" style="2" bestFit="1" customWidth="1"/>
    <col min="6" max="6" width="11.1640625" style="2" bestFit="1" customWidth="1"/>
    <col min="7" max="16384" width="7.5" style="2"/>
  </cols>
  <sheetData>
    <row r="1" spans="1:4" x14ac:dyDescent="0.15">
      <c r="A1" s="60" t="s">
        <v>125</v>
      </c>
    </row>
    <row r="3" spans="1:4" x14ac:dyDescent="0.15">
      <c r="A3" s="12"/>
      <c r="B3" s="103"/>
      <c r="C3" s="103"/>
      <c r="D3" s="13"/>
    </row>
    <row r="4" spans="1:4" ht="31.5" customHeight="1" x14ac:dyDescent="0.15">
      <c r="A4" s="564" t="s">
        <v>33</v>
      </c>
      <c r="B4" s="563" t="s">
        <v>76</v>
      </c>
      <c r="C4" s="563" t="s">
        <v>90</v>
      </c>
      <c r="D4" s="566" t="s">
        <v>89</v>
      </c>
    </row>
    <row r="5" spans="1:4" ht="16.5" customHeight="1" x14ac:dyDescent="0.15">
      <c r="A5" s="565"/>
      <c r="B5" s="563"/>
      <c r="C5" s="563"/>
      <c r="D5" s="566"/>
    </row>
    <row r="6" spans="1:4" ht="12.75" customHeight="1" x14ac:dyDescent="0.15">
      <c r="A6" s="7" t="s">
        <v>34</v>
      </c>
      <c r="B6" s="65">
        <f>POP!K52</f>
        <v>120</v>
      </c>
      <c r="C6" s="65">
        <f>POP!L52</f>
        <v>104</v>
      </c>
      <c r="D6" s="31"/>
    </row>
    <row r="7" spans="1:4" ht="12.75" customHeight="1" x14ac:dyDescent="0.15">
      <c r="A7" s="7" t="s">
        <v>35</v>
      </c>
      <c r="B7" s="65">
        <f>POP!K53</f>
        <v>119</v>
      </c>
      <c r="C7" s="65">
        <f>POP!L53</f>
        <v>112</v>
      </c>
      <c r="D7" s="31"/>
    </row>
    <row r="8" spans="1:4" ht="12.75" customHeight="1" x14ac:dyDescent="0.15">
      <c r="A8" s="7" t="s">
        <v>36</v>
      </c>
      <c r="B8" s="65">
        <f>POP!K54</f>
        <v>123</v>
      </c>
      <c r="C8" s="65">
        <f>POP!L54</f>
        <v>112</v>
      </c>
      <c r="D8" s="31"/>
    </row>
    <row r="9" spans="1:4" ht="12.75" customHeight="1" x14ac:dyDescent="0.15">
      <c r="A9" s="7" t="s">
        <v>37</v>
      </c>
      <c r="B9" s="65">
        <f>POP!K55</f>
        <v>0</v>
      </c>
      <c r="C9" s="65">
        <f>POP!L55</f>
        <v>97</v>
      </c>
      <c r="D9" s="31"/>
    </row>
    <row r="10" spans="1:4" ht="12.75" customHeight="1" x14ac:dyDescent="0.15">
      <c r="A10" s="7" t="s">
        <v>38</v>
      </c>
      <c r="B10" s="65">
        <f>POP!K56</f>
        <v>0</v>
      </c>
      <c r="C10" s="65">
        <f>POP!L56</f>
        <v>0</v>
      </c>
      <c r="D10" s="31"/>
    </row>
    <row r="11" spans="1:4" ht="12.75" customHeight="1" x14ac:dyDescent="0.15">
      <c r="A11" s="7" t="s">
        <v>39</v>
      </c>
      <c r="B11" s="65">
        <f>POP!K57</f>
        <v>0</v>
      </c>
      <c r="C11" s="65">
        <f>POP!L57</f>
        <v>0</v>
      </c>
      <c r="D11" s="31"/>
    </row>
    <row r="12" spans="1:4" ht="12.75" customHeight="1" x14ac:dyDescent="0.15">
      <c r="A12" s="7" t="s">
        <v>40</v>
      </c>
      <c r="B12" s="65">
        <f>POP!K58</f>
        <v>0</v>
      </c>
      <c r="C12" s="65">
        <f>POP!L58</f>
        <v>0</v>
      </c>
      <c r="D12" s="31"/>
    </row>
    <row r="13" spans="1:4" ht="12.75" customHeight="1" x14ac:dyDescent="0.15">
      <c r="A13" s="7" t="s">
        <v>41</v>
      </c>
      <c r="B13" s="65">
        <f>POP!K59</f>
        <v>0</v>
      </c>
      <c r="C13" s="65">
        <f>POP!L59</f>
        <v>0</v>
      </c>
      <c r="D13" s="31"/>
    </row>
    <row r="14" spans="1:4" ht="12.75" customHeight="1" x14ac:dyDescent="0.15">
      <c r="A14" s="8" t="s">
        <v>42</v>
      </c>
      <c r="B14" s="65">
        <f>POP!K60</f>
        <v>0</v>
      </c>
      <c r="C14" s="65">
        <f>POP!L60</f>
        <v>0</v>
      </c>
      <c r="D14" s="31"/>
    </row>
    <row r="15" spans="1:4" ht="12.75" customHeight="1" x14ac:dyDescent="0.15">
      <c r="A15" s="8" t="s">
        <v>43</v>
      </c>
      <c r="B15" s="65">
        <f>POP!K61</f>
        <v>0</v>
      </c>
      <c r="C15" s="65">
        <f>POP!L61</f>
        <v>0</v>
      </c>
      <c r="D15" s="31"/>
    </row>
    <row r="16" spans="1:4" ht="12.75" customHeight="1" x14ac:dyDescent="0.15">
      <c r="A16" s="8" t="s">
        <v>44</v>
      </c>
      <c r="B16" s="65">
        <f>POP!K62</f>
        <v>0</v>
      </c>
      <c r="C16" s="65">
        <f>POP!L62</f>
        <v>0</v>
      </c>
      <c r="D16" s="31"/>
    </row>
    <row r="17" spans="1:4" ht="12.75" customHeight="1" x14ac:dyDescent="0.15">
      <c r="A17" s="7" t="s">
        <v>45</v>
      </c>
      <c r="B17" s="65">
        <f>POP!K63</f>
        <v>0</v>
      </c>
      <c r="C17" s="65">
        <f>POP!L63</f>
        <v>0</v>
      </c>
      <c r="D17" s="31"/>
    </row>
    <row r="18" spans="1:4" ht="12.75" customHeight="1" x14ac:dyDescent="0.15">
      <c r="A18" s="7" t="s">
        <v>46</v>
      </c>
      <c r="B18" s="65">
        <f>POP!K64</f>
        <v>0</v>
      </c>
      <c r="C18" s="65">
        <f>POP!L64</f>
        <v>0</v>
      </c>
      <c r="D18" s="31"/>
    </row>
    <row r="19" spans="1:4" ht="12.75" customHeight="1" x14ac:dyDescent="0.15">
      <c r="A19" s="7" t="s">
        <v>47</v>
      </c>
      <c r="B19" s="65">
        <f>POP!K65</f>
        <v>0</v>
      </c>
      <c r="C19" s="65">
        <f>POP!L65</f>
        <v>0</v>
      </c>
      <c r="D19" s="31"/>
    </row>
    <row r="20" spans="1:4" ht="12.75" customHeight="1" x14ac:dyDescent="0.15">
      <c r="A20" s="7" t="s">
        <v>48</v>
      </c>
      <c r="B20" s="65">
        <f>POP!K66</f>
        <v>0</v>
      </c>
      <c r="C20" s="65">
        <f>POP!L66</f>
        <v>0</v>
      </c>
      <c r="D20" s="31"/>
    </row>
    <row r="21" spans="1:4" ht="12.75" customHeight="1" x14ac:dyDescent="0.15">
      <c r="A21" s="7" t="s">
        <v>49</v>
      </c>
      <c r="B21" s="65">
        <f>POP!K67</f>
        <v>0</v>
      </c>
      <c r="C21" s="65">
        <f>POP!L67</f>
        <v>0</v>
      </c>
      <c r="D21" s="31"/>
    </row>
    <row r="22" spans="1:4" ht="12.75" customHeight="1" x14ac:dyDescent="0.15">
      <c r="A22" s="7" t="s">
        <v>50</v>
      </c>
      <c r="B22" s="65">
        <f>POP!K68</f>
        <v>0</v>
      </c>
      <c r="C22" s="65">
        <f>POP!L68</f>
        <v>0</v>
      </c>
      <c r="D22" s="31"/>
    </row>
    <row r="23" spans="1:4" ht="13.5" customHeight="1" x14ac:dyDescent="0.15">
      <c r="A23" s="8" t="s">
        <v>51</v>
      </c>
      <c r="B23" s="65">
        <f>POP!K69</f>
        <v>0</v>
      </c>
      <c r="C23" s="65">
        <f>POP!L69</f>
        <v>0</v>
      </c>
      <c r="D23" s="31"/>
    </row>
    <row r="24" spans="1:4" x14ac:dyDescent="0.15">
      <c r="A24" s="14" t="s">
        <v>52</v>
      </c>
      <c r="B24" s="104">
        <f>SUM(B6:B23)</f>
        <v>362</v>
      </c>
      <c r="C24" s="104">
        <f>SUM(C6:C23)</f>
        <v>425</v>
      </c>
      <c r="D24" s="11">
        <f>SUM(D6:D23)</f>
        <v>0</v>
      </c>
    </row>
    <row r="25" spans="1:4" x14ac:dyDescent="0.15">
      <c r="A25" s="15"/>
      <c r="B25" s="105"/>
      <c r="D25" s="9"/>
    </row>
    <row r="26" spans="1:4" ht="28" x14ac:dyDescent="0.15">
      <c r="A26" s="14" t="s">
        <v>53</v>
      </c>
      <c r="B26" s="106" t="str">
        <f>B4</f>
        <v>Previous Year's Enrollment</v>
      </c>
      <c r="C26" s="106" t="str">
        <f>C4</f>
        <v>Budgeted Enrollment</v>
      </c>
      <c r="D26" s="16" t="str">
        <f>D4</f>
        <v>Audited Enrollment</v>
      </c>
    </row>
    <row r="27" spans="1:4" ht="20.25" customHeight="1" x14ac:dyDescent="0.15">
      <c r="A27" s="7" t="s">
        <v>54</v>
      </c>
      <c r="B27" s="65">
        <f>POP!K81</f>
        <v>29</v>
      </c>
      <c r="C27" s="65">
        <f>POP!L81</f>
        <v>25</v>
      </c>
      <c r="D27" s="31"/>
    </row>
    <row r="28" spans="1:4" ht="12.75" customHeight="1" x14ac:dyDescent="0.15">
      <c r="A28" s="7" t="s">
        <v>55</v>
      </c>
      <c r="B28" s="65">
        <f>POP!K82</f>
        <v>0</v>
      </c>
      <c r="C28" s="65">
        <f>POP!L82</f>
        <v>0</v>
      </c>
      <c r="D28" s="31"/>
    </row>
    <row r="29" spans="1:4" ht="12.75" customHeight="1" x14ac:dyDescent="0.15">
      <c r="A29" s="7" t="s">
        <v>56</v>
      </c>
      <c r="B29" s="65">
        <f>POP!K83</f>
        <v>0</v>
      </c>
      <c r="C29" s="65">
        <f>POP!L83</f>
        <v>0</v>
      </c>
      <c r="D29" s="31"/>
    </row>
    <row r="30" spans="1:4" ht="12.75" customHeight="1" x14ac:dyDescent="0.15">
      <c r="A30" s="7" t="s">
        <v>57</v>
      </c>
      <c r="B30" s="65">
        <f>POP!K84</f>
        <v>0</v>
      </c>
      <c r="C30" s="65">
        <f>POP!L84</f>
        <v>0</v>
      </c>
      <c r="D30" s="31"/>
    </row>
    <row r="31" spans="1:4" ht="13.5" customHeight="1" x14ac:dyDescent="0.15">
      <c r="A31" s="14" t="s">
        <v>58</v>
      </c>
      <c r="B31" s="104">
        <f>SUM(B27:B30)</f>
        <v>29</v>
      </c>
      <c r="C31" s="104">
        <f>SUM(C27:C30)</f>
        <v>25</v>
      </c>
      <c r="D31" s="11">
        <f>SUM(D27:D30)</f>
        <v>0</v>
      </c>
    </row>
    <row r="32" spans="1:4" ht="13.5" customHeight="1" x14ac:dyDescent="0.15">
      <c r="A32" s="17"/>
      <c r="D32" s="9"/>
    </row>
    <row r="33" spans="1:6" x14ac:dyDescent="0.15">
      <c r="A33" s="18"/>
      <c r="D33" s="9"/>
    </row>
    <row r="34" spans="1:6" ht="32.25" customHeight="1" x14ac:dyDescent="0.15">
      <c r="A34" s="10" t="s">
        <v>59</v>
      </c>
      <c r="B34" s="106" t="str">
        <f>B26</f>
        <v>Previous Year's Enrollment</v>
      </c>
      <c r="C34" s="106" t="str">
        <f>C26</f>
        <v>Budgeted Enrollment</v>
      </c>
      <c r="D34" s="16" t="str">
        <f>D26</f>
        <v>Audited Enrollment</v>
      </c>
    </row>
    <row r="35" spans="1:6" ht="21.75" customHeight="1" x14ac:dyDescent="0.15">
      <c r="A35" s="10" t="s">
        <v>60</v>
      </c>
      <c r="B35" s="107">
        <f>POP!K104</f>
        <v>3</v>
      </c>
      <c r="C35" s="107">
        <f>POP!L104</f>
        <v>0</v>
      </c>
      <c r="D35" s="32"/>
    </row>
    <row r="36" spans="1:6" x14ac:dyDescent="0.15">
      <c r="A36" s="17"/>
      <c r="D36" s="9"/>
    </row>
    <row r="37" spans="1:6" ht="12.75" customHeight="1" x14ac:dyDescent="0.15">
      <c r="A37" s="10" t="s">
        <v>61</v>
      </c>
      <c r="B37" s="106" t="str">
        <f>B34</f>
        <v>Previous Year's Enrollment</v>
      </c>
      <c r="C37" s="106" t="str">
        <f>C34</f>
        <v>Budgeted Enrollment</v>
      </c>
      <c r="D37" s="16" t="str">
        <f>D34</f>
        <v>Audited Enrollment</v>
      </c>
    </row>
    <row r="38" spans="1:6" ht="12.75" customHeight="1" x14ac:dyDescent="0.15">
      <c r="A38" s="6" t="s">
        <v>62</v>
      </c>
      <c r="B38" s="65">
        <f>POP!K110</f>
        <v>0</v>
      </c>
      <c r="C38" s="65">
        <f>POP!L110</f>
        <v>0</v>
      </c>
      <c r="D38" s="31"/>
    </row>
    <row r="39" spans="1:6" ht="12.75" customHeight="1" x14ac:dyDescent="0.15">
      <c r="A39" s="6" t="s">
        <v>63</v>
      </c>
      <c r="B39" s="65">
        <f>POP!K111</f>
        <v>0</v>
      </c>
      <c r="C39" s="65">
        <f>POP!L111</f>
        <v>0</v>
      </c>
      <c r="D39" s="31"/>
    </row>
    <row r="40" spans="1:6" ht="12.75" customHeight="1" x14ac:dyDescent="0.15">
      <c r="A40" s="6" t="s">
        <v>64</v>
      </c>
      <c r="B40" s="65">
        <f>POP!K112</f>
        <v>0</v>
      </c>
      <c r="C40" s="65">
        <f>POP!L112</f>
        <v>0</v>
      </c>
      <c r="D40" s="31"/>
      <c r="F40" s="3"/>
    </row>
    <row r="41" spans="1:6" ht="12.75" customHeight="1" x14ac:dyDescent="0.15">
      <c r="A41" s="6" t="s">
        <v>65</v>
      </c>
      <c r="B41" s="65">
        <f>POP!K113</f>
        <v>0</v>
      </c>
      <c r="C41" s="65">
        <f>POP!L113</f>
        <v>0</v>
      </c>
      <c r="D41" s="31"/>
      <c r="F41" s="3"/>
    </row>
    <row r="42" spans="1:6" ht="13.5" customHeight="1" x14ac:dyDescent="0.15">
      <c r="A42" s="19" t="s">
        <v>66</v>
      </c>
      <c r="B42" s="104">
        <f>SUM(B38:B41)</f>
        <v>0</v>
      </c>
      <c r="C42" s="104">
        <f>SUM(C38:C41)</f>
        <v>0</v>
      </c>
      <c r="D42" s="11">
        <f>SUM(D38:D41)</f>
        <v>0</v>
      </c>
      <c r="F42" s="3"/>
    </row>
    <row r="43" spans="1:6" ht="13.5" customHeight="1" x14ac:dyDescent="0.15">
      <c r="A43" s="15"/>
      <c r="C43" s="108"/>
      <c r="D43" s="20"/>
      <c r="F43" s="3"/>
    </row>
    <row r="44" spans="1:6" ht="28" x14ac:dyDescent="0.15">
      <c r="A44" s="21" t="s">
        <v>67</v>
      </c>
      <c r="B44" s="106" t="str">
        <f>B34</f>
        <v>Previous Year's Enrollment</v>
      </c>
      <c r="C44" s="106" t="str">
        <f>C34</f>
        <v>Budgeted Enrollment</v>
      </c>
      <c r="D44" s="16" t="str">
        <f>D34</f>
        <v>Audited Enrollment</v>
      </c>
      <c r="F44" s="3"/>
    </row>
    <row r="45" spans="1:6" ht="13.5" customHeight="1" x14ac:dyDescent="0.15">
      <c r="A45" s="10" t="s">
        <v>68</v>
      </c>
      <c r="B45" s="107">
        <f>POP!K116</f>
        <v>0</v>
      </c>
      <c r="C45" s="107">
        <f>POP!L116</f>
        <v>0</v>
      </c>
      <c r="D45" s="32"/>
      <c r="F45" s="3"/>
    </row>
    <row r="46" spans="1:6" ht="13.5" customHeight="1" x14ac:dyDescent="0.15">
      <c r="A46" s="17"/>
      <c r="C46" s="109"/>
      <c r="D46" s="22"/>
      <c r="F46" s="3"/>
    </row>
    <row r="47" spans="1:6" ht="12.75" customHeight="1" x14ac:dyDescent="0.15">
      <c r="A47" s="6" t="s">
        <v>69</v>
      </c>
      <c r="B47" s="106" t="str">
        <f>B44</f>
        <v>Previous Year's Enrollment</v>
      </c>
      <c r="C47" s="106" t="str">
        <f>C44</f>
        <v>Budgeted Enrollment</v>
      </c>
      <c r="D47" s="16" t="str">
        <f>D44</f>
        <v>Audited Enrollment</v>
      </c>
      <c r="F47" s="3"/>
    </row>
    <row r="48" spans="1:6" ht="13.5" customHeight="1" x14ac:dyDescent="0.15">
      <c r="A48" s="10" t="s">
        <v>69</v>
      </c>
      <c r="B48" s="107">
        <f>POP!K107</f>
        <v>0</v>
      </c>
      <c r="C48" s="107">
        <f>POP!L107</f>
        <v>0</v>
      </c>
      <c r="D48" s="32"/>
      <c r="F48" s="3"/>
    </row>
    <row r="49" spans="1:6" x14ac:dyDescent="0.15">
      <c r="A49" s="17"/>
      <c r="C49" s="109"/>
      <c r="D49" s="22"/>
      <c r="F49" s="3"/>
    </row>
    <row r="50" spans="1:6" ht="12.75" customHeight="1" x14ac:dyDescent="0.15">
      <c r="A50" s="10" t="s">
        <v>87</v>
      </c>
      <c r="B50" s="106" t="str">
        <f>B47</f>
        <v>Previous Year's Enrollment</v>
      </c>
      <c r="C50" s="106" t="str">
        <f>C47</f>
        <v>Budgeted Enrollment</v>
      </c>
      <c r="D50" s="16" t="str">
        <f>D47</f>
        <v>Audited Enrollment</v>
      </c>
      <c r="F50" s="3"/>
    </row>
    <row r="51" spans="1:6" ht="13.5" customHeight="1" x14ac:dyDescent="0.15">
      <c r="A51" s="10" t="s">
        <v>88</v>
      </c>
      <c r="B51" s="107">
        <f>POP!K120</f>
        <v>248</v>
      </c>
      <c r="C51" s="107">
        <f>POP!L120</f>
        <v>250</v>
      </c>
      <c r="D51" s="32"/>
      <c r="F51" s="3"/>
    </row>
    <row r="52" spans="1:6" x14ac:dyDescent="0.15">
      <c r="A52" s="23"/>
      <c r="B52" s="45"/>
      <c r="C52" s="45"/>
      <c r="D52" s="24"/>
      <c r="F52" s="3"/>
    </row>
    <row r="53" spans="1:6" ht="28" x14ac:dyDescent="0.15">
      <c r="A53" s="10" t="s">
        <v>70</v>
      </c>
      <c r="B53" s="106" t="str">
        <f>B44</f>
        <v>Previous Year's Enrollment</v>
      </c>
      <c r="C53" s="106" t="str">
        <f>C44</f>
        <v>Budgeted Enrollment</v>
      </c>
      <c r="D53" s="16" t="str">
        <f>D44</f>
        <v>Audited Enrollment</v>
      </c>
      <c r="F53" s="3"/>
    </row>
    <row r="54" spans="1:6" ht="12.75" customHeight="1" x14ac:dyDescent="0.15">
      <c r="A54" s="6" t="s">
        <v>71</v>
      </c>
      <c r="B54" s="65">
        <f>POP!K96</f>
        <v>7</v>
      </c>
      <c r="C54" s="65">
        <f>POP!L96</f>
        <v>7</v>
      </c>
      <c r="D54" s="31"/>
      <c r="F54" s="3"/>
    </row>
    <row r="55" spans="1:6" ht="12.75" customHeight="1" x14ac:dyDescent="0.15">
      <c r="A55" s="6" t="s">
        <v>72</v>
      </c>
      <c r="B55" s="65">
        <f>POP!K97</f>
        <v>0</v>
      </c>
      <c r="C55" s="65">
        <f>POP!L97</f>
        <v>0</v>
      </c>
      <c r="D55" s="31"/>
      <c r="F55" s="3"/>
    </row>
    <row r="56" spans="1:6" ht="12.75" customHeight="1" x14ac:dyDescent="0.15">
      <c r="A56" s="6" t="s">
        <v>73</v>
      </c>
      <c r="B56" s="65">
        <f>POP!K98</f>
        <v>0</v>
      </c>
      <c r="C56" s="65">
        <f>POP!L98</f>
        <v>0</v>
      </c>
      <c r="D56" s="31"/>
      <c r="F56" s="3"/>
    </row>
    <row r="57" spans="1:6" ht="12.75" customHeight="1" x14ac:dyDescent="0.15">
      <c r="A57" s="6" t="s">
        <v>74</v>
      </c>
      <c r="B57" s="65">
        <f>POP!K99</f>
        <v>3</v>
      </c>
      <c r="C57" s="65">
        <f>POP!L99</f>
        <v>0</v>
      </c>
      <c r="D57" s="31"/>
      <c r="F57" s="3"/>
    </row>
    <row r="58" spans="1:6" ht="14.25" customHeight="1" x14ac:dyDescent="0.15">
      <c r="A58" s="25" t="s">
        <v>75</v>
      </c>
      <c r="B58" s="104">
        <f>SUM(B54:B57)</f>
        <v>10</v>
      </c>
      <c r="C58" s="104">
        <f>SUM(C54:C57)</f>
        <v>7</v>
      </c>
      <c r="D58" s="11">
        <f>SUM(D54:D57)</f>
        <v>0</v>
      </c>
      <c r="F58" s="3"/>
    </row>
    <row r="59" spans="1:6" x14ac:dyDescent="0.15">
      <c r="A59" s="4"/>
      <c r="B59" s="45"/>
      <c r="D59" s="9"/>
      <c r="F59" s="3"/>
    </row>
    <row r="60" spans="1:6" x14ac:dyDescent="0.15">
      <c r="A60" s="26"/>
      <c r="D60" s="27"/>
      <c r="F60" s="3"/>
    </row>
    <row r="61" spans="1:6" x14ac:dyDescent="0.15">
      <c r="A61" s="28"/>
      <c r="B61" s="110"/>
      <c r="C61" s="110"/>
      <c r="D61" s="29"/>
      <c r="E61" s="3"/>
      <c r="F61" s="5"/>
    </row>
    <row r="62" spans="1:6" x14ac:dyDescent="0.15">
      <c r="F62" s="3"/>
    </row>
    <row r="63" spans="1:6" x14ac:dyDescent="0.15">
      <c r="F63" s="3"/>
    </row>
    <row r="64" spans="1:6" x14ac:dyDescent="0.15">
      <c r="F64" s="3"/>
    </row>
    <row r="65" spans="6:6" x14ac:dyDescent="0.15">
      <c r="F65" s="3"/>
    </row>
    <row r="66" spans="6:6" x14ac:dyDescent="0.15">
      <c r="F66" s="3"/>
    </row>
    <row r="67" spans="6:6" x14ac:dyDescent="0.15">
      <c r="F67" s="3"/>
    </row>
  </sheetData>
  <mergeCells count="4">
    <mergeCell ref="C4:C5"/>
    <mergeCell ref="B4:B5"/>
    <mergeCell ref="A4:A5"/>
    <mergeCell ref="D4:D5"/>
  </mergeCells>
  <pageMargins left="1.25" right="0.25" top="0.55000000000000004" bottom="0.43" header="0.25" footer="0.26"/>
  <pageSetup scale="91"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39997558519241921"/>
    <pageSetUpPr fitToPage="1"/>
  </sheetPr>
  <dimension ref="A1:Y64"/>
  <sheetViews>
    <sheetView showGridLines="0" tabSelected="1" zoomScale="150" zoomScaleNormal="150" zoomScaleSheetLayoutView="100" workbookViewId="0">
      <pane xSplit="3" ySplit="5" topLeftCell="D6" activePane="bottomRight" state="frozen"/>
      <selection pane="topRight" activeCell="D1" sqref="D1"/>
      <selection pane="bottomLeft" activeCell="A6" sqref="A6"/>
      <selection pane="bottomRight" activeCell="D6" sqref="D6"/>
    </sheetView>
  </sheetViews>
  <sheetFormatPr baseColWidth="10" defaultColWidth="9.1640625" defaultRowHeight="12.75" customHeight="1" x14ac:dyDescent="0.15"/>
  <cols>
    <col min="1" max="1" width="1.83203125" style="33" customWidth="1"/>
    <col min="2" max="2" width="45.83203125" style="33" bestFit="1" customWidth="1"/>
    <col min="3" max="3" width="2.83203125" style="33" customWidth="1"/>
    <col min="4" max="4" width="11.5" style="111" customWidth="1"/>
    <col min="5" max="5" width="2.6640625" style="1" customWidth="1"/>
    <col min="6" max="6" width="10.6640625" style="34" customWidth="1"/>
    <col min="7" max="7" width="2.6640625" style="1" customWidth="1"/>
    <col min="8" max="10" width="10.6640625" style="33" customWidth="1"/>
    <col min="11" max="11" width="12.5" style="33" bestFit="1" customWidth="1"/>
    <col min="12" max="14" width="10.6640625" style="33" customWidth="1"/>
    <col min="15" max="15" width="12.5" style="33" bestFit="1" customWidth="1"/>
    <col min="16" max="18" width="10.6640625" style="33" customWidth="1"/>
    <col min="19" max="19" width="12.5" style="33" bestFit="1" customWidth="1"/>
    <col min="20" max="21" width="10.6640625" style="33" customWidth="1"/>
    <col min="22" max="23" width="12.5" style="33" bestFit="1" customWidth="1"/>
    <col min="24" max="24" width="2.6640625" style="33" customWidth="1"/>
    <col min="25" max="25" width="14.83203125" style="33" customWidth="1"/>
    <col min="26" max="16384" width="9.1640625" style="33"/>
  </cols>
  <sheetData>
    <row r="1" spans="1:25" ht="12.75" customHeight="1" x14ac:dyDescent="0.15">
      <c r="A1" s="51" t="str">
        <f>POP!B3</f>
        <v>Cedar Tree</v>
      </c>
      <c r="B1" s="51"/>
    </row>
    <row r="2" spans="1:25" ht="12.75" customHeight="1" x14ac:dyDescent="0.15">
      <c r="A2" s="33" t="s">
        <v>314</v>
      </c>
    </row>
    <row r="3" spans="1:25" ht="13" x14ac:dyDescent="0.15">
      <c r="A3" s="35"/>
      <c r="B3" s="36"/>
      <c r="C3" s="35"/>
      <c r="D3" s="56"/>
      <c r="F3" s="1"/>
      <c r="H3" s="36"/>
      <c r="I3" s="36"/>
      <c r="J3" s="36"/>
      <c r="K3" s="36"/>
      <c r="L3" s="36"/>
      <c r="M3" s="36"/>
      <c r="N3" s="36"/>
      <c r="O3" s="36"/>
      <c r="P3" s="36"/>
      <c r="Q3" s="36"/>
      <c r="R3" s="36"/>
      <c r="S3" s="36"/>
      <c r="T3" s="36"/>
      <c r="U3" s="36"/>
      <c r="V3" s="36"/>
      <c r="W3" s="36"/>
      <c r="X3" s="35"/>
    </row>
    <row r="4" spans="1:25" ht="13" x14ac:dyDescent="0.15">
      <c r="A4" s="1"/>
      <c r="B4" s="1"/>
      <c r="C4" s="35"/>
      <c r="D4" s="112" t="s">
        <v>103</v>
      </c>
      <c r="E4" s="40"/>
      <c r="F4" s="40"/>
      <c r="G4" s="40"/>
      <c r="H4" s="39" t="s">
        <v>91</v>
      </c>
      <c r="I4" s="39" t="s">
        <v>92</v>
      </c>
      <c r="J4" s="39" t="s">
        <v>93</v>
      </c>
      <c r="K4" s="39" t="s">
        <v>77</v>
      </c>
      <c r="L4" s="39" t="s">
        <v>94</v>
      </c>
      <c r="M4" s="39" t="s">
        <v>95</v>
      </c>
      <c r="N4" s="39" t="s">
        <v>96</v>
      </c>
      <c r="O4" s="39" t="s">
        <v>78</v>
      </c>
      <c r="P4" s="39" t="s">
        <v>97</v>
      </c>
      <c r="Q4" s="39" t="s">
        <v>98</v>
      </c>
      <c r="R4" s="39" t="s">
        <v>99</v>
      </c>
      <c r="S4" s="39" t="s">
        <v>79</v>
      </c>
      <c r="T4" s="39" t="s">
        <v>100</v>
      </c>
      <c r="U4" s="39" t="s">
        <v>101</v>
      </c>
      <c r="V4" s="39" t="s">
        <v>102</v>
      </c>
      <c r="W4" s="39" t="s">
        <v>80</v>
      </c>
      <c r="X4" s="35"/>
      <c r="Y4" s="39" t="s">
        <v>104</v>
      </c>
    </row>
    <row r="5" spans="1:25" ht="13" x14ac:dyDescent="0.15">
      <c r="B5" s="1"/>
      <c r="C5" s="35"/>
      <c r="D5" s="113" t="s">
        <v>126</v>
      </c>
      <c r="E5" s="42"/>
      <c r="F5" s="42"/>
      <c r="G5" s="42"/>
      <c r="H5" s="41" t="str">
        <f>D5</f>
        <v xml:space="preserve">   Projected</v>
      </c>
      <c r="I5" s="41" t="str">
        <f>H5</f>
        <v xml:space="preserve">   Projected</v>
      </c>
      <c r="J5" s="41" t="str">
        <f t="shared" ref="J5:W5" si="0">I5</f>
        <v xml:space="preserve">   Projected</v>
      </c>
      <c r="K5" s="41" t="str">
        <f t="shared" si="0"/>
        <v xml:space="preserve">   Projected</v>
      </c>
      <c r="L5" s="41" t="str">
        <f t="shared" si="0"/>
        <v xml:space="preserve">   Projected</v>
      </c>
      <c r="M5" s="41" t="str">
        <f t="shared" si="0"/>
        <v xml:space="preserve">   Projected</v>
      </c>
      <c r="N5" s="41" t="str">
        <f t="shared" si="0"/>
        <v xml:space="preserve">   Projected</v>
      </c>
      <c r="O5" s="41" t="str">
        <f t="shared" si="0"/>
        <v xml:space="preserve">   Projected</v>
      </c>
      <c r="P5" s="41" t="str">
        <f t="shared" si="0"/>
        <v xml:space="preserve">   Projected</v>
      </c>
      <c r="Q5" s="41" t="str">
        <f t="shared" si="0"/>
        <v xml:space="preserve">   Projected</v>
      </c>
      <c r="R5" s="41" t="str">
        <f t="shared" si="0"/>
        <v xml:space="preserve">   Projected</v>
      </c>
      <c r="S5" s="41" t="str">
        <f t="shared" si="0"/>
        <v xml:space="preserve">   Projected</v>
      </c>
      <c r="T5" s="41" t="str">
        <f t="shared" si="0"/>
        <v xml:space="preserve">   Projected</v>
      </c>
      <c r="U5" s="41" t="str">
        <f t="shared" si="0"/>
        <v xml:space="preserve">   Projected</v>
      </c>
      <c r="V5" s="41" t="str">
        <f t="shared" si="0"/>
        <v xml:space="preserve">   Projected</v>
      </c>
      <c r="W5" s="41" t="str">
        <f t="shared" si="0"/>
        <v xml:space="preserve">   Projected</v>
      </c>
      <c r="X5" s="35"/>
      <c r="Y5" s="41" t="s">
        <v>81</v>
      </c>
    </row>
    <row r="6" spans="1:25" ht="13" x14ac:dyDescent="0.15">
      <c r="A6" s="43" t="s">
        <v>0</v>
      </c>
      <c r="B6" s="1"/>
      <c r="C6" s="35"/>
      <c r="X6" s="35"/>
    </row>
    <row r="7" spans="1:25" ht="13" x14ac:dyDescent="0.15">
      <c r="A7" s="36"/>
      <c r="B7" s="36" t="s">
        <v>105</v>
      </c>
      <c r="C7" s="35"/>
      <c r="D7" s="44">
        <f>SUMIF('Report-PCSB-IS'!C:C,B7,'Report-PCSB-IS'!D:D)</f>
        <v>5219892</v>
      </c>
      <c r="E7" s="45"/>
      <c r="F7" s="45"/>
      <c r="G7" s="45"/>
      <c r="H7" s="44">
        <f>SUMIF('Report-PCSB-CF'!$C:$C,$B7,'Report-PCSB-CF'!E:E)</f>
        <v>497198.91666666663</v>
      </c>
      <c r="I7" s="44">
        <f>SUMIF('Report-PCSB-CF'!$C:$C,$B7,'Report-PCSB-CF'!F:F)</f>
        <v>497198.91666666663</v>
      </c>
      <c r="J7" s="44">
        <f>SUMIF('Report-PCSB-CF'!$C:$C,$B7,'Report-PCSB-CF'!G:G)</f>
        <v>497198.91666666663</v>
      </c>
      <c r="K7" s="45">
        <f>SUM(H7:J7)</f>
        <v>1491596.75</v>
      </c>
      <c r="L7" s="44">
        <f>SUMIF('Report-PCSB-CF'!$C:$C,$B7,'Report-PCSB-CF'!H:H)</f>
        <v>497198.91666666663</v>
      </c>
      <c r="M7" s="44">
        <f>SUMIF('Report-PCSB-CF'!$C:$C,$B7,'Report-PCSB-CF'!I:I)</f>
        <v>497198.91666666663</v>
      </c>
      <c r="N7" s="44">
        <f>SUMIF('Report-PCSB-CF'!$C:$C,$B7,'Report-PCSB-CF'!J:J)</f>
        <v>497198.91666666663</v>
      </c>
      <c r="O7" s="45">
        <f>SUM(L7:N7)</f>
        <v>1491596.75</v>
      </c>
      <c r="P7" s="44">
        <f>SUMIF('Report-PCSB-CF'!$C:$C,$B7,'Report-PCSB-CF'!K:K)</f>
        <v>497198.91666666663</v>
      </c>
      <c r="Q7" s="44">
        <f>SUMIF('Report-PCSB-CF'!$C:$C,$B7,'Report-PCSB-CF'!L:L)</f>
        <v>497198.91666666663</v>
      </c>
      <c r="R7" s="44">
        <f>SUMIF('Report-PCSB-CF'!$C:$C,$B7,'Report-PCSB-CF'!M:M)</f>
        <v>497198.91666666663</v>
      </c>
      <c r="S7" s="45">
        <f>SUM(P7:R7)</f>
        <v>1491596.75</v>
      </c>
      <c r="T7" s="44">
        <f>SUMIF('Report-PCSB-CF'!$C:$C,$B7,'Report-PCSB-CF'!N:N)</f>
        <v>497198.91666666663</v>
      </c>
      <c r="U7" s="44">
        <f>SUMIF('Report-PCSB-CF'!$C:$C,$B7,'Report-PCSB-CF'!O:O)</f>
        <v>497198.91666666663</v>
      </c>
      <c r="V7" s="44">
        <f>SUMIF('Report-PCSB-CF'!$C:$C,$B7,'Report-PCSB-CF'!P:P)</f>
        <v>497198.91666666663</v>
      </c>
      <c r="W7" s="45">
        <f>SUM(T7:V7)</f>
        <v>1491596.75</v>
      </c>
      <c r="X7" s="134"/>
      <c r="Y7" s="37">
        <f>SUM(K7,O7,S7,W7)</f>
        <v>5966387</v>
      </c>
    </row>
    <row r="8" spans="1:25" ht="13" x14ac:dyDescent="0.15">
      <c r="A8" s="36"/>
      <c r="B8" s="36" t="s">
        <v>106</v>
      </c>
      <c r="C8" s="35"/>
      <c r="D8" s="44">
        <f>SUMIF('Report-PCSB-IS'!C:C,B8,'Report-PCSB-IS'!D:D)</f>
        <v>1023911.48</v>
      </c>
      <c r="E8" s="45"/>
      <c r="F8" s="45"/>
      <c r="G8" s="45"/>
      <c r="H8" s="44">
        <f>SUMIF('Report-PCSB-CF'!$C:$C,$B8,'Report-PCSB-CF'!E:E)</f>
        <v>80304.759765625</v>
      </c>
      <c r="I8" s="44">
        <f>SUMIF('Report-PCSB-CF'!$C:$C,$B8,'Report-PCSB-CF'!F:F)</f>
        <v>80304.759765625</v>
      </c>
      <c r="J8" s="44">
        <f>SUMIF('Report-PCSB-CF'!$C:$C,$B8,'Report-PCSB-CF'!G:G)</f>
        <v>101320.47998046875</v>
      </c>
      <c r="K8" s="45">
        <f t="shared" ref="K8:K15" si="1">SUM(H8:J8)</f>
        <v>261929.99951171875</v>
      </c>
      <c r="L8" s="44">
        <f>SUMIF('Report-PCSB-CF'!$C:$C,$B8,'Report-PCSB-CF'!H:H)</f>
        <v>80304.759765625</v>
      </c>
      <c r="M8" s="44">
        <f>SUMIF('Report-PCSB-CF'!$C:$C,$B8,'Report-PCSB-CF'!I:I)</f>
        <v>80304.759765625</v>
      </c>
      <c r="N8" s="44">
        <f>SUMIF('Report-PCSB-CF'!$C:$C,$B8,'Report-PCSB-CF'!J:J)</f>
        <v>80304.759765625</v>
      </c>
      <c r="O8" s="45">
        <f t="shared" ref="O8:O15" si="2">SUM(L8:N8)</f>
        <v>240914.279296875</v>
      </c>
      <c r="P8" s="44">
        <f>SUMIF('Report-PCSB-CF'!$C:$C,$B8,'Report-PCSB-CF'!K:K)</f>
        <v>80304.759765625</v>
      </c>
      <c r="Q8" s="44">
        <f>SUMIF('Report-PCSB-CF'!$C:$C,$B8,'Report-PCSB-CF'!L:L)</f>
        <v>80304.759765625</v>
      </c>
      <c r="R8" s="44">
        <f>SUMIF('Report-PCSB-CF'!$C:$C,$B8,'Report-PCSB-CF'!M:M)</f>
        <v>80304.759765625</v>
      </c>
      <c r="S8" s="45">
        <f t="shared" ref="S8:S15" si="3">SUM(P8:R8)</f>
        <v>240914.279296875</v>
      </c>
      <c r="T8" s="44">
        <f>SUMIF('Report-PCSB-CF'!$C:$C,$B8,'Report-PCSB-CF'!N:N)</f>
        <v>80304.759765625</v>
      </c>
      <c r="U8" s="44">
        <f>SUMIF('Report-PCSB-CF'!$C:$C,$B8,'Report-PCSB-CF'!O:O)</f>
        <v>80304.759765625</v>
      </c>
      <c r="V8" s="44">
        <f>SUMIF('Report-PCSB-CF'!$C:$C,$B8,'Report-PCSB-CF'!P:P)</f>
        <v>80304.759765625</v>
      </c>
      <c r="W8" s="45">
        <f t="shared" ref="W8:W15" si="4">SUM(T8:V8)</f>
        <v>240914.279296875</v>
      </c>
      <c r="X8" s="134"/>
      <c r="Y8" s="37">
        <f t="shared" ref="Y8:Y15" si="5">SUM(K8,O8,S8,W8)</f>
        <v>984672.83740234375</v>
      </c>
    </row>
    <row r="9" spans="1:25" ht="13" x14ac:dyDescent="0.15">
      <c r="A9" s="36"/>
      <c r="B9" s="36" t="s">
        <v>1</v>
      </c>
      <c r="C9" s="35"/>
      <c r="D9" s="44">
        <f>SUMIF('Report-PCSB-IS'!C:C,B9,'Report-PCSB-IS'!D:D)</f>
        <v>1207269.9866666649</v>
      </c>
      <c r="E9" s="45"/>
      <c r="F9" s="45"/>
      <c r="G9" s="45"/>
      <c r="H9" s="44">
        <f>SUMIF('Report-PCSB-CF'!$C:$C,$B9,'Report-PCSB-CF'!E:E)</f>
        <v>120713.10416666666</v>
      </c>
      <c r="I9" s="44">
        <f>SUMIF('Report-PCSB-CF'!$C:$C,$B9,'Report-PCSB-CF'!F:F)</f>
        <v>120713.10416666666</v>
      </c>
      <c r="J9" s="44">
        <f>SUMIF('Report-PCSB-CF'!$C:$C,$B9,'Report-PCSB-CF'!G:G)</f>
        <v>120713.10416666666</v>
      </c>
      <c r="K9" s="45">
        <f t="shared" si="1"/>
        <v>362139.3125</v>
      </c>
      <c r="L9" s="44">
        <f>SUMIF('Report-PCSB-CF'!$C:$C,$B9,'Report-PCSB-CF'!H:H)</f>
        <v>120713.10416666666</v>
      </c>
      <c r="M9" s="44">
        <f>SUMIF('Report-PCSB-CF'!$C:$C,$B9,'Report-PCSB-CF'!I:I)</f>
        <v>120713.10416666666</v>
      </c>
      <c r="N9" s="44">
        <f>SUMIF('Report-PCSB-CF'!$C:$C,$B9,'Report-PCSB-CF'!J:J)</f>
        <v>120713.10416666666</v>
      </c>
      <c r="O9" s="45">
        <f t="shared" si="2"/>
        <v>362139.3125</v>
      </c>
      <c r="P9" s="44">
        <f>SUMIF('Report-PCSB-CF'!$C:$C,$B9,'Report-PCSB-CF'!K:K)</f>
        <v>120713.10416666666</v>
      </c>
      <c r="Q9" s="44">
        <f>SUMIF('Report-PCSB-CF'!$C:$C,$B9,'Report-PCSB-CF'!L:L)</f>
        <v>120713.10416666666</v>
      </c>
      <c r="R9" s="44">
        <f>SUMIF('Report-PCSB-CF'!$C:$C,$B9,'Report-PCSB-CF'!M:M)</f>
        <v>120713.10416666666</v>
      </c>
      <c r="S9" s="45">
        <f t="shared" si="3"/>
        <v>362139.3125</v>
      </c>
      <c r="T9" s="44">
        <f>SUMIF('Report-PCSB-CF'!$C:$C,$B9,'Report-PCSB-CF'!N:N)</f>
        <v>120713.10416666666</v>
      </c>
      <c r="U9" s="44">
        <f>SUMIF('Report-PCSB-CF'!$C:$C,$B9,'Report-PCSB-CF'!O:O)</f>
        <v>120713.10416666666</v>
      </c>
      <c r="V9" s="44">
        <f>SUMIF('Report-PCSB-CF'!$C:$C,$B9,'Report-PCSB-CF'!P:P)</f>
        <v>120713.10416666666</v>
      </c>
      <c r="W9" s="45">
        <f t="shared" si="4"/>
        <v>362139.3125</v>
      </c>
      <c r="X9" s="134"/>
      <c r="Y9" s="37">
        <f t="shared" si="5"/>
        <v>1448557.25</v>
      </c>
    </row>
    <row r="10" spans="1:25" ht="13" x14ac:dyDescent="0.15">
      <c r="A10" s="36"/>
      <c r="B10" s="36" t="s">
        <v>119</v>
      </c>
      <c r="C10" s="35"/>
      <c r="D10" s="44">
        <f>SUMIF('Report-PCSB-IS'!C:C,B10,'Report-PCSB-IS'!D:D)</f>
        <v>135780.6616992057</v>
      </c>
      <c r="E10" s="45"/>
      <c r="F10" s="45"/>
      <c r="G10" s="45"/>
      <c r="H10" s="44">
        <f>SUMIF('Report-PCSB-CF'!$C:$C,$B10,'Report-PCSB-CF'!E:E)</f>
        <v>8394.9466145833321</v>
      </c>
      <c r="I10" s="44">
        <f>SUMIF('Report-PCSB-CF'!$C:$C,$B10,'Report-PCSB-CF'!F:F)</f>
        <v>8394.9466145833321</v>
      </c>
      <c r="J10" s="44">
        <f>SUMIF('Report-PCSB-CF'!$C:$C,$B10,'Report-PCSB-CF'!G:G)</f>
        <v>8394.9466145833321</v>
      </c>
      <c r="K10" s="45">
        <f t="shared" si="1"/>
        <v>25184.839843749996</v>
      </c>
      <c r="L10" s="44">
        <f>SUMIF('Report-PCSB-CF'!$C:$C,$B10,'Report-PCSB-CF'!H:H)</f>
        <v>8394.9466145833321</v>
      </c>
      <c r="M10" s="44">
        <f>SUMIF('Report-PCSB-CF'!$C:$C,$B10,'Report-PCSB-CF'!I:I)</f>
        <v>114483.86742424243</v>
      </c>
      <c r="N10" s="44">
        <f>SUMIF('Report-PCSB-CF'!$C:$C,$B10,'Report-PCSB-CF'!J:J)</f>
        <v>34917.176816998108</v>
      </c>
      <c r="O10" s="45">
        <f t="shared" si="2"/>
        <v>157795.99085582385</v>
      </c>
      <c r="P10" s="44">
        <f>SUMIF('Report-PCSB-CF'!$C:$C,$B10,'Report-PCSB-CF'!K:K)</f>
        <v>26522.230202414776</v>
      </c>
      <c r="Q10" s="44">
        <f>SUMIF('Report-PCSB-CF'!$C:$C,$B10,'Report-PCSB-CF'!L:L)</f>
        <v>26522.230202414776</v>
      </c>
      <c r="R10" s="44">
        <f>SUMIF('Report-PCSB-CF'!$C:$C,$B10,'Report-PCSB-CF'!M:M)</f>
        <v>26522.230202414776</v>
      </c>
      <c r="S10" s="45">
        <f t="shared" si="3"/>
        <v>79566.690607244323</v>
      </c>
      <c r="T10" s="44">
        <f>SUMIF('Report-PCSB-CF'!$C:$C,$B10,'Report-PCSB-CF'!N:N)</f>
        <v>26522.230202414776</v>
      </c>
      <c r="U10" s="44">
        <f>SUMIF('Report-PCSB-CF'!$C:$C,$B10,'Report-PCSB-CF'!O:O)</f>
        <v>26522.230202414776</v>
      </c>
      <c r="V10" s="44">
        <f>SUMIF('Report-PCSB-CF'!$C:$C,$B10,'Report-PCSB-CF'!P:P)</f>
        <v>26522.230202414776</v>
      </c>
      <c r="W10" s="45">
        <f t="shared" si="4"/>
        <v>79566.690607244323</v>
      </c>
      <c r="X10" s="134"/>
      <c r="Y10" s="37">
        <f t="shared" si="5"/>
        <v>342114.2119140625</v>
      </c>
    </row>
    <row r="11" spans="1:25" ht="13" x14ac:dyDescent="0.15">
      <c r="A11" s="36"/>
      <c r="B11" s="36" t="s">
        <v>2</v>
      </c>
      <c r="C11" s="35"/>
      <c r="D11" s="44">
        <f>SUMIF('Report-PCSB-IS'!C:C,B11,'Report-PCSB-IS'!D:D)</f>
        <v>603105.10836914054</v>
      </c>
      <c r="E11" s="45"/>
      <c r="F11" s="45"/>
      <c r="G11" s="45"/>
      <c r="H11" s="44">
        <f>SUMIF('Report-PCSB-CF'!$C:$C,$B11,'Report-PCSB-CF'!E:E)</f>
        <v>0</v>
      </c>
      <c r="I11" s="44">
        <f>SUMIF('Report-PCSB-CF'!$C:$C,$B11,'Report-PCSB-CF'!F:F)</f>
        <v>29316.497968750002</v>
      </c>
      <c r="J11" s="44">
        <f>SUMIF('Report-PCSB-CF'!$C:$C,$B11,'Report-PCSB-CF'!G:G)</f>
        <v>38477.903583984378</v>
      </c>
      <c r="K11" s="45">
        <f t="shared" si="1"/>
        <v>67794.401552734373</v>
      </c>
      <c r="L11" s="44">
        <f>SUMIF('Report-PCSB-CF'!$C:$C,$B11,'Report-PCSB-CF'!H:H)</f>
        <v>38477.903583984378</v>
      </c>
      <c r="M11" s="44">
        <f>SUMIF('Report-PCSB-CF'!$C:$C,$B11,'Report-PCSB-CF'!I:I)</f>
        <v>126418.46981356535</v>
      </c>
      <c r="N11" s="44">
        <f>SUMIF('Report-PCSB-CF'!$C:$C,$B11,'Report-PCSB-CF'!J:J)</f>
        <v>50843.569245383522</v>
      </c>
      <c r="O11" s="45">
        <f t="shared" si="2"/>
        <v>215739.94264293325</v>
      </c>
      <c r="P11" s="44">
        <f>SUMIF('Report-PCSB-CF'!$C:$C,$B11,'Report-PCSB-CF'!K:K)</f>
        <v>56340.412614524146</v>
      </c>
      <c r="Q11" s="44">
        <f>SUMIF('Report-PCSB-CF'!$C:$C,$B11,'Report-PCSB-CF'!L:L)</f>
        <v>60004.974860617898</v>
      </c>
      <c r="R11" s="44">
        <f>SUMIF('Report-PCSB-CF'!$C:$C,$B11,'Report-PCSB-CF'!M:M)</f>
        <v>67334.099352805395</v>
      </c>
      <c r="S11" s="45">
        <f t="shared" si="3"/>
        <v>183679.48682794743</v>
      </c>
      <c r="T11" s="44">
        <f>SUMIF('Report-PCSB-CF'!$C:$C,$B11,'Report-PCSB-CF'!N:N)</f>
        <v>56340.412614524146</v>
      </c>
      <c r="U11" s="44">
        <f>SUMIF('Report-PCSB-CF'!$C:$C,$B11,'Report-PCSB-CF'!O:O)</f>
        <v>61837.255983664778</v>
      </c>
      <c r="V11" s="44">
        <f>SUMIF('Report-PCSB-CF'!$C:$C,$B11,'Report-PCSB-CF'!P:P)</f>
        <v>69172.693737571011</v>
      </c>
      <c r="W11" s="45">
        <f t="shared" si="4"/>
        <v>187350.36233575994</v>
      </c>
      <c r="X11" s="134"/>
      <c r="Y11" s="37">
        <f t="shared" si="5"/>
        <v>654564.193359375</v>
      </c>
    </row>
    <row r="12" spans="1:25" ht="13" x14ac:dyDescent="0.15">
      <c r="A12" s="36"/>
      <c r="B12" s="36" t="s">
        <v>3</v>
      </c>
      <c r="C12" s="35"/>
      <c r="D12" s="44">
        <f>SUMIF('Report-PCSB-IS'!C:C,B12,'Report-PCSB-IS'!D:D)</f>
        <v>124.77</v>
      </c>
      <c r="E12" s="45"/>
      <c r="F12" s="45"/>
      <c r="G12" s="45"/>
      <c r="H12" s="44">
        <f>SUMIF('Report-PCSB-CF'!$C:$C,$B12,'Report-PCSB-CF'!E:E)</f>
        <v>0</v>
      </c>
      <c r="I12" s="44">
        <f>SUMIF('Report-PCSB-CF'!$C:$C,$B12,'Report-PCSB-CF'!F:F)</f>
        <v>0</v>
      </c>
      <c r="J12" s="44">
        <f>SUMIF('Report-PCSB-CF'!$C:$C,$B12,'Report-PCSB-CF'!G:G)</f>
        <v>0</v>
      </c>
      <c r="K12" s="45">
        <f t="shared" si="1"/>
        <v>0</v>
      </c>
      <c r="L12" s="44">
        <f>SUMIF('Report-PCSB-CF'!$C:$C,$B12,'Report-PCSB-CF'!H:H)</f>
        <v>0</v>
      </c>
      <c r="M12" s="44">
        <f>SUMIF('Report-PCSB-CF'!$C:$C,$B12,'Report-PCSB-CF'!I:I)</f>
        <v>0</v>
      </c>
      <c r="N12" s="44">
        <f>SUMIF('Report-PCSB-CF'!$C:$C,$B12,'Report-PCSB-CF'!J:J)</f>
        <v>0</v>
      </c>
      <c r="O12" s="45">
        <f t="shared" si="2"/>
        <v>0</v>
      </c>
      <c r="P12" s="44">
        <f>SUMIF('Report-PCSB-CF'!$C:$C,$B12,'Report-PCSB-CF'!K:K)</f>
        <v>0</v>
      </c>
      <c r="Q12" s="44">
        <f>SUMIF('Report-PCSB-CF'!$C:$C,$B12,'Report-PCSB-CF'!L:L)</f>
        <v>0</v>
      </c>
      <c r="R12" s="44">
        <f>SUMIF('Report-PCSB-CF'!$C:$C,$B12,'Report-PCSB-CF'!M:M)</f>
        <v>0</v>
      </c>
      <c r="S12" s="45">
        <f t="shared" si="3"/>
        <v>0</v>
      </c>
      <c r="T12" s="44">
        <f>SUMIF('Report-PCSB-CF'!$C:$C,$B12,'Report-PCSB-CF'!N:N)</f>
        <v>0</v>
      </c>
      <c r="U12" s="44">
        <f>SUMIF('Report-PCSB-CF'!$C:$C,$B12,'Report-PCSB-CF'!O:O)</f>
        <v>0</v>
      </c>
      <c r="V12" s="44">
        <f>SUMIF('Report-PCSB-CF'!$C:$C,$B12,'Report-PCSB-CF'!P:P)</f>
        <v>0</v>
      </c>
      <c r="W12" s="45">
        <f t="shared" si="4"/>
        <v>0</v>
      </c>
      <c r="X12" s="134"/>
      <c r="Y12" s="37">
        <f t="shared" si="5"/>
        <v>0</v>
      </c>
    </row>
    <row r="13" spans="1:25" ht="13" x14ac:dyDescent="0.15">
      <c r="A13" s="36"/>
      <c r="B13" s="36" t="s">
        <v>4</v>
      </c>
      <c r="C13" s="35"/>
      <c r="D13" s="44">
        <f>SUMIF('Report-PCSB-IS'!C:C,B13,'Report-PCSB-IS'!D:D)</f>
        <v>170030.0018359375</v>
      </c>
      <c r="E13" s="45"/>
      <c r="F13" s="45"/>
      <c r="G13" s="45"/>
      <c r="H13" s="44">
        <f>SUMIF('Report-PCSB-CF'!$C:$C,$B13,'Report-PCSB-CF'!E:E)</f>
        <v>0</v>
      </c>
      <c r="I13" s="44">
        <f>SUMIF('Report-PCSB-CF'!$C:$C,$B13,'Report-PCSB-CF'!F:F)</f>
        <v>4800</v>
      </c>
      <c r="J13" s="44">
        <f>SUMIF('Report-PCSB-CF'!$C:$C,$B13,'Report-PCSB-CF'!G:G)</f>
        <v>6300</v>
      </c>
      <c r="K13" s="45">
        <f t="shared" si="1"/>
        <v>11100</v>
      </c>
      <c r="L13" s="44">
        <f>SUMIF('Report-PCSB-CF'!$C:$C,$B13,'Report-PCSB-CF'!H:H)</f>
        <v>6300</v>
      </c>
      <c r="M13" s="44">
        <f>SUMIF('Report-PCSB-CF'!$C:$C,$B13,'Report-PCSB-CF'!I:I)</f>
        <v>4200</v>
      </c>
      <c r="N13" s="44">
        <f>SUMIF('Report-PCSB-CF'!$C:$C,$B13,'Report-PCSB-CF'!J:J)</f>
        <v>4200</v>
      </c>
      <c r="O13" s="45">
        <f t="shared" si="2"/>
        <v>14700</v>
      </c>
      <c r="P13" s="44">
        <f>SUMIF('Report-PCSB-CF'!$C:$C,$B13,'Report-PCSB-CF'!K:K)</f>
        <v>5100</v>
      </c>
      <c r="Q13" s="44">
        <f>SUMIF('Report-PCSB-CF'!$C:$C,$B13,'Report-PCSB-CF'!L:L)</f>
        <v>5700</v>
      </c>
      <c r="R13" s="44">
        <f>SUMIF('Report-PCSB-CF'!$C:$C,$B13,'Report-PCSB-CF'!M:M)</f>
        <v>6900</v>
      </c>
      <c r="S13" s="45">
        <f t="shared" si="3"/>
        <v>17700</v>
      </c>
      <c r="T13" s="44">
        <f>SUMIF('Report-PCSB-CF'!$C:$C,$B13,'Report-PCSB-CF'!N:N)</f>
        <v>5100</v>
      </c>
      <c r="U13" s="44">
        <f>SUMIF('Report-PCSB-CF'!$C:$C,$B13,'Report-PCSB-CF'!O:O)</f>
        <v>6000</v>
      </c>
      <c r="V13" s="44">
        <f>SUMIF('Report-PCSB-CF'!$C:$C,$B13,'Report-PCSB-CF'!P:P)</f>
        <v>5400</v>
      </c>
      <c r="W13" s="45">
        <f t="shared" si="4"/>
        <v>16500</v>
      </c>
      <c r="X13" s="134"/>
      <c r="Y13" s="37">
        <f t="shared" si="5"/>
        <v>60000</v>
      </c>
    </row>
    <row r="14" spans="1:25" ht="13" x14ac:dyDescent="0.15">
      <c r="A14" s="36"/>
      <c r="B14" s="36" t="s">
        <v>107</v>
      </c>
      <c r="C14" s="35"/>
      <c r="D14" s="65">
        <f>SUMIF('Report-PCSB-IS'!C:C,B14,'Report-PCSB-IS'!D:D)</f>
        <v>0</v>
      </c>
      <c r="E14" s="45"/>
      <c r="F14" s="45"/>
      <c r="G14" s="45"/>
      <c r="H14" s="65">
        <f>SUMIF('Report-PCSB-CF'!$C:$C,$B14,'Report-PCSB-CF'!E:E)</f>
        <v>0</v>
      </c>
      <c r="I14" s="65">
        <f>SUMIF('Report-PCSB-CF'!$C:$C,$B14,'Report-PCSB-CF'!F:F)</f>
        <v>0</v>
      </c>
      <c r="J14" s="65">
        <f>SUMIF('Report-PCSB-CF'!$C:$C,$B14,'Report-PCSB-CF'!G:G)</f>
        <v>0</v>
      </c>
      <c r="K14" s="45">
        <f t="shared" si="1"/>
        <v>0</v>
      </c>
      <c r="L14" s="65">
        <f>SUMIF('Report-PCSB-CF'!$C:$C,$B14,'Report-PCSB-CF'!H:H)</f>
        <v>0</v>
      </c>
      <c r="M14" s="65">
        <f>SUMIF('Report-PCSB-CF'!$C:$C,$B14,'Report-PCSB-CF'!I:I)</f>
        <v>0</v>
      </c>
      <c r="N14" s="65">
        <f>SUMIF('Report-PCSB-CF'!$C:$C,$B14,'Report-PCSB-CF'!J:J)</f>
        <v>0</v>
      </c>
      <c r="O14" s="45">
        <f t="shared" si="2"/>
        <v>0</v>
      </c>
      <c r="P14" s="65">
        <f>SUMIF('Report-PCSB-CF'!$C:$C,$B14,'Report-PCSB-CF'!K:K)</f>
        <v>0</v>
      </c>
      <c r="Q14" s="65">
        <f>SUMIF('Report-PCSB-CF'!$C:$C,$B14,'Report-PCSB-CF'!L:L)</f>
        <v>0</v>
      </c>
      <c r="R14" s="65">
        <f>SUMIF('Report-PCSB-CF'!$C:$C,$B14,'Report-PCSB-CF'!M:M)</f>
        <v>0</v>
      </c>
      <c r="S14" s="45">
        <f t="shared" si="3"/>
        <v>0</v>
      </c>
      <c r="T14" s="65">
        <f>SUMIF('Report-PCSB-CF'!$C:$C,$B14,'Report-PCSB-CF'!N:N)</f>
        <v>0</v>
      </c>
      <c r="U14" s="65">
        <f>SUMIF('Report-PCSB-CF'!$C:$C,$B14,'Report-PCSB-CF'!O:O)</f>
        <v>0</v>
      </c>
      <c r="V14" s="65">
        <f>SUMIF('Report-PCSB-CF'!$C:$C,$B14,'Report-PCSB-CF'!P:P)</f>
        <v>0</v>
      </c>
      <c r="W14" s="45">
        <f t="shared" si="4"/>
        <v>0</v>
      </c>
      <c r="X14" s="134"/>
      <c r="Y14" s="37">
        <f t="shared" si="5"/>
        <v>0</v>
      </c>
    </row>
    <row r="15" spans="1:25" ht="13" x14ac:dyDescent="0.15">
      <c r="A15" s="36"/>
      <c r="B15" s="36" t="s">
        <v>5</v>
      </c>
      <c r="C15" s="35"/>
      <c r="D15" s="44">
        <f>SUMIF('Report-PCSB-IS'!C:C,B15,'Report-PCSB-IS'!D:D)</f>
        <v>308741.18897460937</v>
      </c>
      <c r="E15" s="45"/>
      <c r="F15" s="45"/>
      <c r="G15" s="45"/>
      <c r="H15" s="44">
        <f>SUMIF('Report-PCSB-CF'!$C:$C,$B15,'Report-PCSB-CF'!E:E)</f>
        <v>25774.518818557262</v>
      </c>
      <c r="I15" s="44">
        <f>SUMIF('Report-PCSB-CF'!$C:$C,$B15,'Report-PCSB-CF'!F:F)</f>
        <v>25774.518818557262</v>
      </c>
      <c r="J15" s="44">
        <f>SUMIF('Report-PCSB-CF'!$C:$C,$B15,'Report-PCSB-CF'!G:G)</f>
        <v>25787.824527548419</v>
      </c>
      <c r="K15" s="45">
        <f t="shared" si="1"/>
        <v>77336.862164662947</v>
      </c>
      <c r="L15" s="44">
        <f>SUMIF('Report-PCSB-CF'!$C:$C,$B15,'Report-PCSB-CF'!H:H)</f>
        <v>25787.824527548419</v>
      </c>
      <c r="M15" s="44">
        <f>SUMIF('Report-PCSB-CF'!$C:$C,$B15,'Report-PCSB-CF'!I:I)</f>
        <v>25787.824527548419</v>
      </c>
      <c r="N15" s="44">
        <f>SUMIF('Report-PCSB-CF'!$C:$C,$B15,'Report-PCSB-CF'!J:J)</f>
        <v>25787.824527548419</v>
      </c>
      <c r="O15" s="45">
        <f t="shared" si="2"/>
        <v>77363.473582645252</v>
      </c>
      <c r="P15" s="44">
        <f>SUMIF('Report-PCSB-CF'!$C:$C,$B15,'Report-PCSB-CF'!K:K)</f>
        <v>25787.824527548419</v>
      </c>
      <c r="Q15" s="44">
        <f>SUMIF('Report-PCSB-CF'!$C:$C,$B15,'Report-PCSB-CF'!L:L)</f>
        <v>25787.824527548419</v>
      </c>
      <c r="R15" s="44">
        <f>SUMIF('Report-PCSB-CF'!$C:$C,$B15,'Report-PCSB-CF'!M:M)</f>
        <v>25787.824527548419</v>
      </c>
      <c r="S15" s="45">
        <f t="shared" si="3"/>
        <v>77363.473582645252</v>
      </c>
      <c r="T15" s="44">
        <f>SUMIF('Report-PCSB-CF'!$C:$C,$B15,'Report-PCSB-CF'!N:N)</f>
        <v>25787.824527548419</v>
      </c>
      <c r="U15" s="44">
        <f>SUMIF('Report-PCSB-CF'!$C:$C,$B15,'Report-PCSB-CF'!O:O)</f>
        <v>25787.824527548419</v>
      </c>
      <c r="V15" s="44">
        <f>SUMIF('Report-PCSB-CF'!$C:$C,$B15,'Report-PCSB-CF'!P:P)</f>
        <v>25774.518818557262</v>
      </c>
      <c r="W15" s="45">
        <f t="shared" si="4"/>
        <v>77350.167873654107</v>
      </c>
      <c r="X15" s="134"/>
      <c r="Y15" s="38">
        <f t="shared" si="5"/>
        <v>309413.97720360756</v>
      </c>
    </row>
    <row r="16" spans="1:25" ht="13" x14ac:dyDescent="0.15">
      <c r="A16" s="36"/>
      <c r="B16" s="46" t="s">
        <v>6</v>
      </c>
      <c r="C16" s="35"/>
      <c r="D16" s="114">
        <f>SUM(D7:D15)</f>
        <v>8668855.1975455582</v>
      </c>
      <c r="E16" s="63"/>
      <c r="F16" s="63"/>
      <c r="G16" s="63"/>
      <c r="H16" s="114">
        <f>SUM(H7:H15)</f>
        <v>732386.24603209889</v>
      </c>
      <c r="I16" s="114">
        <f>SUM(I7:I15)</f>
        <v>766502.74400084885</v>
      </c>
      <c r="J16" s="114">
        <f>SUM(J7:J15)</f>
        <v>798193.17553991813</v>
      </c>
      <c r="K16" s="114">
        <f>SUM(H16:J16)</f>
        <v>2297082.1655728659</v>
      </c>
      <c r="L16" s="114">
        <f>SUM(L7:L15)</f>
        <v>777177.45532507438</v>
      </c>
      <c r="M16" s="114">
        <f>SUM(M7:M15)</f>
        <v>969106.94236431445</v>
      </c>
      <c r="N16" s="114">
        <f>SUM(N7:N15)</f>
        <v>813965.35118888819</v>
      </c>
      <c r="O16" s="114">
        <f>SUM(L16:N16)</f>
        <v>2560249.7488782769</v>
      </c>
      <c r="P16" s="114">
        <f>SUM(P7:P15)</f>
        <v>811967.24794344557</v>
      </c>
      <c r="Q16" s="114">
        <f>SUM(Q7:Q15)</f>
        <v>816231.81018953933</v>
      </c>
      <c r="R16" s="114">
        <f>SUM(R7:R15)</f>
        <v>824760.93468172685</v>
      </c>
      <c r="S16" s="114">
        <f>SUM(P16:R16)</f>
        <v>2452959.9928147118</v>
      </c>
      <c r="T16" s="114">
        <f>SUM(T7:T15)</f>
        <v>811967.24794344557</v>
      </c>
      <c r="U16" s="114">
        <f>SUM(U7:U15)</f>
        <v>818364.09131258621</v>
      </c>
      <c r="V16" s="114">
        <f>SUM(V7:V15)</f>
        <v>825086.22335750132</v>
      </c>
      <c r="W16" s="114">
        <f>SUM(T16:V16)</f>
        <v>2455417.5626135333</v>
      </c>
      <c r="X16" s="135"/>
      <c r="Y16" s="111">
        <f>SUM(K16,O16,S16,W16)</f>
        <v>9765709.4698793888</v>
      </c>
    </row>
    <row r="17" spans="1:25" ht="13" x14ac:dyDescent="0.15">
      <c r="A17" s="36"/>
      <c r="B17" s="49"/>
      <c r="C17" s="35"/>
      <c r="D17" s="115"/>
      <c r="E17" s="50"/>
      <c r="F17" s="50"/>
      <c r="G17" s="50"/>
      <c r="H17" s="136"/>
      <c r="I17" s="136"/>
      <c r="J17" s="136"/>
      <c r="K17" s="136"/>
      <c r="L17" s="136"/>
      <c r="M17" s="136"/>
      <c r="N17" s="136"/>
      <c r="O17" s="136"/>
      <c r="P17" s="136"/>
      <c r="Q17" s="136"/>
      <c r="R17" s="136"/>
      <c r="S17" s="136"/>
      <c r="T17" s="136"/>
      <c r="U17" s="136"/>
      <c r="V17" s="136"/>
      <c r="W17" s="136"/>
      <c r="X17" s="134"/>
      <c r="Y17" s="37"/>
    </row>
    <row r="18" spans="1:25" ht="15" x14ac:dyDescent="0.2">
      <c r="A18" s="51" t="s">
        <v>111</v>
      </c>
      <c r="B18" s="1"/>
      <c r="C18" s="35"/>
      <c r="D18" s="55" t="s">
        <v>294</v>
      </c>
      <c r="E18"/>
      <c r="F18" s="133">
        <v>129</v>
      </c>
      <c r="G18" s="52"/>
      <c r="H18" s="137"/>
      <c r="I18" s="137"/>
      <c r="J18" s="137"/>
      <c r="K18" s="137"/>
      <c r="L18" s="137"/>
      <c r="M18" s="137"/>
      <c r="N18" s="137"/>
      <c r="O18" s="137"/>
      <c r="P18" s="137"/>
      <c r="Q18" s="137"/>
      <c r="R18" s="137"/>
      <c r="S18" s="137"/>
      <c r="T18" s="137"/>
      <c r="U18" s="137"/>
      <c r="V18" s="137"/>
      <c r="W18" s="137"/>
      <c r="X18" s="134"/>
      <c r="Y18" s="37"/>
    </row>
    <row r="19" spans="1:25" ht="15" x14ac:dyDescent="0.2">
      <c r="A19" s="53" t="s">
        <v>7</v>
      </c>
      <c r="B19" s="1"/>
      <c r="C19" s="35"/>
      <c r="D19" s="55"/>
      <c r="E19"/>
      <c r="F19" t="s">
        <v>295</v>
      </c>
      <c r="H19" s="137"/>
      <c r="I19" s="137"/>
      <c r="J19" s="137"/>
      <c r="K19" s="137"/>
      <c r="L19" s="137"/>
      <c r="M19" s="137"/>
      <c r="N19" s="137"/>
      <c r="O19" s="137"/>
      <c r="P19" s="137"/>
      <c r="Q19" s="137"/>
      <c r="R19" s="137"/>
      <c r="S19" s="137"/>
      <c r="T19" s="137"/>
      <c r="U19" s="137"/>
      <c r="V19" s="137"/>
      <c r="W19" s="137"/>
      <c r="X19" s="134"/>
      <c r="Y19" s="37"/>
    </row>
    <row r="20" spans="1:25" ht="15" x14ac:dyDescent="0.2">
      <c r="A20" s="36"/>
      <c r="B20" s="1" t="s">
        <v>8</v>
      </c>
      <c r="C20" s="35"/>
      <c r="D20" s="54">
        <f>SUMIF('Report-PCSB-IS'!C:C,B20,'Report-PCSB-IS'!D:D)</f>
        <v>0</v>
      </c>
      <c r="E20"/>
      <c r="F20" s="54">
        <f>SUMIFS(Staff!E:E, Staff!I:I, "&gt;0", Staff!B:B, "7000 *")+SUMIFS(Staff!E:E, Staff!I:I, "&gt;0", Staff!B:B, "7300 *")</f>
        <v>1</v>
      </c>
      <c r="G20" s="55"/>
      <c r="H20" s="54">
        <f>SUMIF('Report-PCSB-CF'!$C:$C,$B20,'Report-PCSB-CF'!E:E)</f>
        <v>0</v>
      </c>
      <c r="I20" s="54">
        <f>SUMIF('Report-PCSB-CF'!$C:$C,$B20,'Report-PCSB-CF'!F:F)</f>
        <v>0</v>
      </c>
      <c r="J20" s="54">
        <f>SUMIF('Report-PCSB-CF'!$C:$C,$B20,'Report-PCSB-CF'!G:G)</f>
        <v>0</v>
      </c>
      <c r="K20" s="56">
        <f t="shared" ref="K20:K26" si="6">SUM(H20:J20)</f>
        <v>0</v>
      </c>
      <c r="L20" s="54">
        <f>SUMIF('Report-PCSB-CF'!$C:$C,$B20,'Report-PCSB-CF'!H:H)</f>
        <v>0</v>
      </c>
      <c r="M20" s="54">
        <f>SUMIF('Report-PCSB-CF'!$C:$C,$B20,'Report-PCSB-CF'!I:I)</f>
        <v>0</v>
      </c>
      <c r="N20" s="54">
        <f>SUMIF('Report-PCSB-CF'!$C:$C,$B20,'Report-PCSB-CF'!J:J)</f>
        <v>0</v>
      </c>
      <c r="O20" s="56">
        <f t="shared" ref="O20:O26" si="7">SUM(L20:N20)</f>
        <v>0</v>
      </c>
      <c r="P20" s="54">
        <f>SUMIF('Report-PCSB-CF'!$C:$C,$B20,'Report-PCSB-CF'!K:K)</f>
        <v>0</v>
      </c>
      <c r="Q20" s="54">
        <f>SUMIF('Report-PCSB-CF'!$C:$C,$B20,'Report-PCSB-CF'!L:L)</f>
        <v>0</v>
      </c>
      <c r="R20" s="54">
        <f>SUMIF('Report-PCSB-CF'!$C:$C,$B20,'Report-PCSB-CF'!M:M)</f>
        <v>0</v>
      </c>
      <c r="S20" s="56">
        <f t="shared" ref="S20:S26" si="8">SUM(P20:R20)</f>
        <v>0</v>
      </c>
      <c r="T20" s="54">
        <f>SUMIF('Report-PCSB-CF'!$C:$C,$B20,'Report-PCSB-CF'!N:N)</f>
        <v>0</v>
      </c>
      <c r="U20" s="54">
        <f>SUMIF('Report-PCSB-CF'!$C:$C,$B20,'Report-PCSB-CF'!O:O)</f>
        <v>0</v>
      </c>
      <c r="V20" s="54">
        <f>SUMIF('Report-PCSB-CF'!$C:$C,$B20,'Report-PCSB-CF'!P:P)</f>
        <v>0</v>
      </c>
      <c r="W20" s="56">
        <f t="shared" ref="W20:W26" si="9">SUM(T20:V20)</f>
        <v>0</v>
      </c>
      <c r="X20" s="134"/>
      <c r="Y20" s="37">
        <f t="shared" ref="Y20:Y27" si="10">SUM(K20,O20,S20,W20)</f>
        <v>0</v>
      </c>
    </row>
    <row r="21" spans="1:25" ht="15" x14ac:dyDescent="0.2">
      <c r="A21" s="36"/>
      <c r="B21" s="1" t="s">
        <v>9</v>
      </c>
      <c r="C21" s="35"/>
      <c r="D21" s="54">
        <f>SUMIF('Report-PCSB-IS'!C:C,B21,'Report-PCSB-IS'!D:D)</f>
        <v>2909938.41</v>
      </c>
      <c r="E21"/>
      <c r="F21" s="54">
        <f>SUMIFS(Staff!E:E, Staff!I:I, "&gt;0", Staff!B:B, "7010 *")+SUMIFS(Staff!E:E, Staff!I:I, "&gt;0", Staff!B:B, "7012 *")+SUMIFS(Staff!E:E, Staff!I:I, "&gt;0", Staff!B:B, "7013 *")+SUMIFS(Staff!E:E, Staff!I:I, "&gt;0", Staff!B:B, "7014 *")</f>
        <v>27</v>
      </c>
      <c r="G21" s="55"/>
      <c r="H21" s="54">
        <f>SUMIF('Report-PCSB-CF'!$C:$C,$B21,'Report-PCSB-CF'!E:E)</f>
        <v>114822.3984375</v>
      </c>
      <c r="I21" s="54">
        <f>SUMIF('Report-PCSB-CF'!$C:$C,$B21,'Report-PCSB-CF'!F:F)</f>
        <v>243882.1171875</v>
      </c>
      <c r="J21" s="54">
        <f>SUMIF('Report-PCSB-CF'!$C:$C,$B21,'Report-PCSB-CF'!G:G)</f>
        <v>290861.1553819445</v>
      </c>
      <c r="K21" s="56">
        <f t="shared" si="6"/>
        <v>649565.6710069445</v>
      </c>
      <c r="L21" s="54">
        <f>SUMIF('Report-PCSB-CF'!$C:$C,$B21,'Report-PCSB-CF'!H:H)</f>
        <v>290861.1553819445</v>
      </c>
      <c r="M21" s="54">
        <f>SUMIF('Report-PCSB-CF'!$C:$C,$B21,'Report-PCSB-CF'!I:I)</f>
        <v>290861.1553819445</v>
      </c>
      <c r="N21" s="54">
        <f>SUMIF('Report-PCSB-CF'!$C:$C,$B21,'Report-PCSB-CF'!J:J)</f>
        <v>290861.1553819445</v>
      </c>
      <c r="O21" s="56">
        <f t="shared" si="7"/>
        <v>872583.46614583349</v>
      </c>
      <c r="P21" s="54">
        <f>SUMIF('Report-PCSB-CF'!$C:$C,$B21,'Report-PCSB-CF'!K:K)</f>
        <v>290861.1553819445</v>
      </c>
      <c r="Q21" s="54">
        <f>SUMIF('Report-PCSB-CF'!$C:$C,$B21,'Report-PCSB-CF'!L:L)</f>
        <v>290861.1553819445</v>
      </c>
      <c r="R21" s="54">
        <f>SUMIF('Report-PCSB-CF'!$C:$C,$B21,'Report-PCSB-CF'!M:M)</f>
        <v>290861.1553819445</v>
      </c>
      <c r="S21" s="56">
        <f t="shared" si="8"/>
        <v>872583.46614583349</v>
      </c>
      <c r="T21" s="54">
        <f>SUMIF('Report-PCSB-CF'!$C:$C,$B21,'Report-PCSB-CF'!N:N)</f>
        <v>290861.1553819445</v>
      </c>
      <c r="U21" s="54">
        <f>SUMIF('Report-PCSB-CF'!$C:$C,$B21,'Report-PCSB-CF'!O:O)</f>
        <v>290861.1553819445</v>
      </c>
      <c r="V21" s="54">
        <f>SUMIF('Report-PCSB-CF'!$C:$C,$B21,'Report-PCSB-CF'!P:P)</f>
        <v>472941.8359375</v>
      </c>
      <c r="W21" s="56">
        <f t="shared" si="9"/>
        <v>1054664.146701389</v>
      </c>
      <c r="X21" s="134"/>
      <c r="Y21" s="37">
        <f t="shared" si="10"/>
        <v>3449396.7500000005</v>
      </c>
    </row>
    <row r="22" spans="1:25" ht="15" x14ac:dyDescent="0.2">
      <c r="A22" s="36"/>
      <c r="B22" s="1" t="s">
        <v>10</v>
      </c>
      <c r="C22" s="35"/>
      <c r="D22" s="54">
        <f>SUMIF('Report-PCSB-IS'!C:C,B22,'Report-PCSB-IS'!D:D)</f>
        <v>37500</v>
      </c>
      <c r="E22"/>
      <c r="F22" s="54">
        <f>SUMIFS(Staff!E:E, Staff!I:I, "&gt;0", Staff!B:B, "7011 *")</f>
        <v>1</v>
      </c>
      <c r="G22" s="55"/>
      <c r="H22" s="54">
        <f>SUMIF('Report-PCSB-CF'!$C:$C,$B22,'Report-PCSB-CF'!E:E)</f>
        <v>0</v>
      </c>
      <c r="I22" s="54">
        <f>SUMIF('Report-PCSB-CF'!$C:$C,$B22,'Report-PCSB-CF'!F:F)</f>
        <v>3187.5</v>
      </c>
      <c r="J22" s="54">
        <f>SUMIF('Report-PCSB-CF'!$C:$C,$B22,'Report-PCSB-CF'!G:G)</f>
        <v>3187.5</v>
      </c>
      <c r="K22" s="56">
        <f t="shared" si="6"/>
        <v>6375</v>
      </c>
      <c r="L22" s="54">
        <f>SUMIF('Report-PCSB-CF'!$C:$C,$B22,'Report-PCSB-CF'!H:H)</f>
        <v>3187.5</v>
      </c>
      <c r="M22" s="54">
        <f>SUMIF('Report-PCSB-CF'!$C:$C,$B22,'Report-PCSB-CF'!I:I)</f>
        <v>3187.5</v>
      </c>
      <c r="N22" s="54">
        <f>SUMIF('Report-PCSB-CF'!$C:$C,$B22,'Report-PCSB-CF'!J:J)</f>
        <v>3187.5</v>
      </c>
      <c r="O22" s="56">
        <f t="shared" si="7"/>
        <v>9562.5</v>
      </c>
      <c r="P22" s="54">
        <f>SUMIF('Report-PCSB-CF'!$C:$C,$B22,'Report-PCSB-CF'!K:K)</f>
        <v>3187.5</v>
      </c>
      <c r="Q22" s="54">
        <f>SUMIF('Report-PCSB-CF'!$C:$C,$B22,'Report-PCSB-CF'!L:L)</f>
        <v>3187.5</v>
      </c>
      <c r="R22" s="54">
        <f>SUMIF('Report-PCSB-CF'!$C:$C,$B22,'Report-PCSB-CF'!M:M)</f>
        <v>3187.5</v>
      </c>
      <c r="S22" s="56">
        <f t="shared" si="8"/>
        <v>9562.5</v>
      </c>
      <c r="T22" s="54">
        <f>SUMIF('Report-PCSB-CF'!$C:$C,$B22,'Report-PCSB-CF'!N:N)</f>
        <v>3187.5</v>
      </c>
      <c r="U22" s="54">
        <f>SUMIF('Report-PCSB-CF'!$C:$C,$B22,'Report-PCSB-CF'!O:O)</f>
        <v>3187.5</v>
      </c>
      <c r="V22" s="54">
        <f>SUMIF('Report-PCSB-CF'!$C:$C,$B22,'Report-PCSB-CF'!P:P)</f>
        <v>6375</v>
      </c>
      <c r="W22" s="56">
        <f t="shared" si="9"/>
        <v>12750</v>
      </c>
      <c r="X22" s="134"/>
      <c r="Y22" s="37">
        <f t="shared" si="10"/>
        <v>38250</v>
      </c>
    </row>
    <row r="23" spans="1:25" ht="15" x14ac:dyDescent="0.2">
      <c r="A23" s="36"/>
      <c r="B23" s="1" t="s">
        <v>11</v>
      </c>
      <c r="C23" s="35"/>
      <c r="D23" s="54">
        <f>SUMIF('Report-PCSB-IS'!C:C,B23,'Report-PCSB-IS'!D:D)</f>
        <v>473138.86000000004</v>
      </c>
      <c r="E23"/>
      <c r="F23" s="54">
        <f>SUMIFS(Staff!E:E, Staff!I:I, "&gt;0", Staff!B:B, "7020 *")+SUMIFS(Staff!E:E, Staff!I:I, "&gt;0", Staff!B:B, "7030 *")+SUMIFS(Staff!E:E, Staff!I:I, "&gt;0", Staff!B:B, "7100 *")+SUMIFS(Staff!E:E, Staff!I:I, "&gt;0", Staff!B:B, "7110 *")</f>
        <v>44</v>
      </c>
      <c r="G23" s="55"/>
      <c r="H23" s="54">
        <f>SUMIF('Report-PCSB-CF'!$C:$C,$B23,'Report-PCSB-CF'!E:E)</f>
        <v>39887.080729166664</v>
      </c>
      <c r="I23" s="54">
        <f>SUMIF('Report-PCSB-CF'!$C:$C,$B23,'Report-PCSB-CF'!F:F)</f>
        <v>39887.080729166664</v>
      </c>
      <c r="J23" s="54">
        <f>SUMIF('Report-PCSB-CF'!$C:$C,$B23,'Report-PCSB-CF'!G:G)</f>
        <v>39887.080729166664</v>
      </c>
      <c r="K23" s="56">
        <f t="shared" si="6"/>
        <v>119661.2421875</v>
      </c>
      <c r="L23" s="54">
        <f>SUMIF('Report-PCSB-CF'!$C:$C,$B23,'Report-PCSB-CF'!H:H)</f>
        <v>39887.080729166664</v>
      </c>
      <c r="M23" s="54">
        <f>SUMIF('Report-PCSB-CF'!$C:$C,$B23,'Report-PCSB-CF'!I:I)</f>
        <v>39887.080729166664</v>
      </c>
      <c r="N23" s="54">
        <f>SUMIF('Report-PCSB-CF'!$C:$C,$B23,'Report-PCSB-CF'!J:J)</f>
        <v>39887.080729166664</v>
      </c>
      <c r="O23" s="56">
        <f t="shared" si="7"/>
        <v>119661.2421875</v>
      </c>
      <c r="P23" s="54">
        <f>SUMIF('Report-PCSB-CF'!$C:$C,$B23,'Report-PCSB-CF'!K:K)</f>
        <v>39887.080729166664</v>
      </c>
      <c r="Q23" s="54">
        <f>SUMIF('Report-PCSB-CF'!$C:$C,$B23,'Report-PCSB-CF'!L:L)</f>
        <v>39887.080729166664</v>
      </c>
      <c r="R23" s="54">
        <f>SUMIF('Report-PCSB-CF'!$C:$C,$B23,'Report-PCSB-CF'!M:M)</f>
        <v>39887.080729166664</v>
      </c>
      <c r="S23" s="56">
        <f t="shared" si="8"/>
        <v>119661.2421875</v>
      </c>
      <c r="T23" s="54">
        <f>SUMIF('Report-PCSB-CF'!$C:$C,$B23,'Report-PCSB-CF'!N:N)</f>
        <v>39887.080729166664</v>
      </c>
      <c r="U23" s="54">
        <f>SUMIF('Report-PCSB-CF'!$C:$C,$B23,'Report-PCSB-CF'!O:O)</f>
        <v>39887.080729166664</v>
      </c>
      <c r="V23" s="54">
        <f>SUMIF('Report-PCSB-CF'!$C:$C,$B23,'Report-PCSB-CF'!P:P)</f>
        <v>39887.080729166664</v>
      </c>
      <c r="W23" s="56">
        <f t="shared" si="9"/>
        <v>119661.2421875</v>
      </c>
      <c r="X23" s="134"/>
      <c r="Y23" s="37">
        <f t="shared" si="10"/>
        <v>478644.96875</v>
      </c>
    </row>
    <row r="24" spans="1:25" ht="15" x14ac:dyDescent="0.2">
      <c r="A24" s="36"/>
      <c r="B24" s="1" t="s">
        <v>12</v>
      </c>
      <c r="C24" s="35"/>
      <c r="D24" s="54">
        <f>SUMIF('Report-PCSB-IS'!C:C,B24,'Report-PCSB-IS'!D:D)</f>
        <v>972462.56412812509</v>
      </c>
      <c r="E24"/>
      <c r="F24" s="54">
        <f>SUMIFS(Staff!E:E, Staff!I:I, "&gt;0", Staff!B:B, "7130 *")+SUMIFS(Staff!E:E, Staff!I:I, "&gt;0", Staff!B:B, "7131 *")+SUMIFS(Staff!E:E, Staff!I:I, "&gt;0", Staff!B:B, "7140 *")+SUMIFS(Staff!E:E, Staff!I:I, "&gt;0", Staff!B:B, "7150 *")</f>
        <v>7</v>
      </c>
      <c r="G24" s="55"/>
      <c r="H24" s="54">
        <f>SUMIF('Report-PCSB-CF'!$C:$C,$B24,'Report-PCSB-CF'!E:E)</f>
        <v>73158.074544270843</v>
      </c>
      <c r="I24" s="54">
        <f>SUMIF('Report-PCSB-CF'!$C:$C,$B24,'Report-PCSB-CF'!F:F)</f>
        <v>73158.074544270843</v>
      </c>
      <c r="J24" s="54">
        <f>SUMIF('Report-PCSB-CF'!$C:$C,$B24,'Report-PCSB-CF'!G:G)</f>
        <v>85380.296766493062</v>
      </c>
      <c r="K24" s="56">
        <f t="shared" si="6"/>
        <v>231696.44585503475</v>
      </c>
      <c r="L24" s="54">
        <f>SUMIF('Report-PCSB-CF'!$C:$C,$B24,'Report-PCSB-CF'!H:H)</f>
        <v>85380.296766493062</v>
      </c>
      <c r="M24" s="54">
        <f>SUMIF('Report-PCSB-CF'!$C:$C,$B24,'Report-PCSB-CF'!I:I)</f>
        <v>85380.296766493062</v>
      </c>
      <c r="N24" s="54">
        <f>SUMIF('Report-PCSB-CF'!$C:$C,$B24,'Report-PCSB-CF'!J:J)</f>
        <v>85380.296766493062</v>
      </c>
      <c r="O24" s="56">
        <f t="shared" si="7"/>
        <v>256140.89029947919</v>
      </c>
      <c r="P24" s="54">
        <f>SUMIF('Report-PCSB-CF'!$C:$C,$B24,'Report-PCSB-CF'!K:K)</f>
        <v>85380.296766493062</v>
      </c>
      <c r="Q24" s="54">
        <f>SUMIF('Report-PCSB-CF'!$C:$C,$B24,'Report-PCSB-CF'!L:L)</f>
        <v>85380.296766493062</v>
      </c>
      <c r="R24" s="54">
        <f>SUMIF('Report-PCSB-CF'!$C:$C,$B24,'Report-PCSB-CF'!M:M)</f>
        <v>85380.296766493062</v>
      </c>
      <c r="S24" s="56">
        <f t="shared" si="8"/>
        <v>256140.89029947919</v>
      </c>
      <c r="T24" s="54">
        <f>SUMIF('Report-PCSB-CF'!$C:$C,$B24,'Report-PCSB-CF'!N:N)</f>
        <v>85380.296766493062</v>
      </c>
      <c r="U24" s="54">
        <f>SUMIF('Report-PCSB-CF'!$C:$C,$B24,'Report-PCSB-CF'!O:O)</f>
        <v>85380.296766493062</v>
      </c>
      <c r="V24" s="54">
        <f>SUMIF('Report-PCSB-CF'!$C:$C,$B24,'Report-PCSB-CF'!P:P)</f>
        <v>73158.074544270843</v>
      </c>
      <c r="W24" s="56">
        <f t="shared" si="9"/>
        <v>243918.66807725697</v>
      </c>
      <c r="X24" s="134"/>
      <c r="Y24" s="37">
        <f t="shared" si="10"/>
        <v>987896.89453125012</v>
      </c>
    </row>
    <row r="25" spans="1:25" ht="15" x14ac:dyDescent="0.2">
      <c r="A25" s="36"/>
      <c r="B25" s="1" t="s">
        <v>120</v>
      </c>
      <c r="C25" s="35"/>
      <c r="D25" s="54">
        <f>SUMIF('Report-PCSB-IS'!C:C,B25,'Report-PCSB-IS'!D:D)</f>
        <v>204340.88333333348</v>
      </c>
      <c r="E25"/>
      <c r="F25" s="54">
        <f>F18-SUM(F20:F24)</f>
        <v>49</v>
      </c>
      <c r="G25" s="55"/>
      <c r="H25" s="54">
        <f>SUMIF('Report-PCSB-CF'!$C:$C,$B25,'Report-PCSB-CF'!E:E)</f>
        <v>14217.184895833332</v>
      </c>
      <c r="I25" s="54">
        <f>SUMIF('Report-PCSB-CF'!$C:$C,$B25,'Report-PCSB-CF'!F:F)</f>
        <v>14217.184895833332</v>
      </c>
      <c r="J25" s="54">
        <f>SUMIF('Report-PCSB-CF'!$C:$C,$B25,'Report-PCSB-CF'!G:G)</f>
        <v>16994.962673611109</v>
      </c>
      <c r="K25" s="56">
        <f t="shared" si="6"/>
        <v>45429.332465277774</v>
      </c>
      <c r="L25" s="54">
        <f>SUMIF('Report-PCSB-CF'!$C:$C,$B25,'Report-PCSB-CF'!H:H)</f>
        <v>16994.962673611109</v>
      </c>
      <c r="M25" s="54">
        <f>SUMIF('Report-PCSB-CF'!$C:$C,$B25,'Report-PCSB-CF'!I:I)</f>
        <v>16994.962673611109</v>
      </c>
      <c r="N25" s="54">
        <f>SUMIF('Report-PCSB-CF'!$C:$C,$B25,'Report-PCSB-CF'!J:J)</f>
        <v>16994.962673611109</v>
      </c>
      <c r="O25" s="56">
        <f t="shared" si="7"/>
        <v>50984.888020833328</v>
      </c>
      <c r="P25" s="54">
        <f>SUMIF('Report-PCSB-CF'!$C:$C,$B25,'Report-PCSB-CF'!K:K)</f>
        <v>16994.962673611109</v>
      </c>
      <c r="Q25" s="54">
        <f>SUMIF('Report-PCSB-CF'!$C:$C,$B25,'Report-PCSB-CF'!L:L)</f>
        <v>16994.962673611109</v>
      </c>
      <c r="R25" s="54">
        <f>SUMIF('Report-PCSB-CF'!$C:$C,$B25,'Report-PCSB-CF'!M:M)</f>
        <v>16994.962673611109</v>
      </c>
      <c r="S25" s="56">
        <f t="shared" si="8"/>
        <v>50984.888020833328</v>
      </c>
      <c r="T25" s="54">
        <f>SUMIF('Report-PCSB-CF'!$C:$C,$B25,'Report-PCSB-CF'!N:N)</f>
        <v>16994.962673611109</v>
      </c>
      <c r="U25" s="54">
        <f>SUMIF('Report-PCSB-CF'!$C:$C,$B25,'Report-PCSB-CF'!O:O)</f>
        <v>16994.962673611109</v>
      </c>
      <c r="V25" s="54">
        <f>SUMIF('Report-PCSB-CF'!$C:$C,$B25,'Report-PCSB-CF'!P:P)</f>
        <v>14217.184895833332</v>
      </c>
      <c r="W25" s="56">
        <f t="shared" si="9"/>
        <v>48207.110243055547</v>
      </c>
      <c r="X25" s="134"/>
      <c r="Y25" s="37">
        <f t="shared" si="10"/>
        <v>195606.21875</v>
      </c>
    </row>
    <row r="26" spans="1:25" ht="13" x14ac:dyDescent="0.15">
      <c r="A26" s="36"/>
      <c r="B26" s="1" t="s">
        <v>121</v>
      </c>
      <c r="C26" s="35"/>
      <c r="D26" s="54">
        <f>SUMIF('Report-PCSB-IS'!C:C,B26,'Report-PCSB-IS'!D:D)</f>
        <v>914246.46439044399</v>
      </c>
      <c r="E26" s="55"/>
      <c r="F26" s="132" t="s">
        <v>288</v>
      </c>
      <c r="G26" s="55"/>
      <c r="H26" s="54">
        <f>SUMIF('Report-PCSB-CF'!$C:$C,$B26,'Report-PCSB-CF'!E:E)</f>
        <v>74544.694723598455</v>
      </c>
      <c r="I26" s="54">
        <f>SUMIF('Report-PCSB-CF'!$C:$C,$B26,'Report-PCSB-CF'!F:F)</f>
        <v>80073.872542183206</v>
      </c>
      <c r="J26" s="54">
        <f>SUMIF('Report-PCSB-CF'!$C:$C,$B26,'Report-PCSB-CF'!G:G)</f>
        <v>85443.356358897043</v>
      </c>
      <c r="K26" s="56">
        <f t="shared" si="6"/>
        <v>240061.92362467869</v>
      </c>
      <c r="L26" s="54">
        <f>SUMIF('Report-PCSB-CF'!$C:$C,$B26,'Report-PCSB-CF'!H:H)</f>
        <v>85443.356358897043</v>
      </c>
      <c r="M26" s="54">
        <f>SUMIF('Report-PCSB-CF'!$C:$C,$B26,'Report-PCSB-CF'!I:I)</f>
        <v>85443.356358897043</v>
      </c>
      <c r="N26" s="54">
        <f>SUMIF('Report-PCSB-CF'!$C:$C,$B26,'Report-PCSB-CF'!J:J)</f>
        <v>85443.356358897043</v>
      </c>
      <c r="O26" s="56">
        <f t="shared" si="7"/>
        <v>256330.06907669111</v>
      </c>
      <c r="P26" s="54">
        <f>SUMIF('Report-PCSB-CF'!$C:$C,$B26,'Report-PCSB-CF'!K:K)</f>
        <v>85443.356358897043</v>
      </c>
      <c r="Q26" s="54">
        <f>SUMIF('Report-PCSB-CF'!$C:$C,$B26,'Report-PCSB-CF'!L:L)</f>
        <v>85443.356358897043</v>
      </c>
      <c r="R26" s="54">
        <f>SUMIF('Report-PCSB-CF'!$C:$C,$B26,'Report-PCSB-CF'!M:M)</f>
        <v>85443.356358897043</v>
      </c>
      <c r="S26" s="56">
        <f t="shared" si="8"/>
        <v>256330.06907669111</v>
      </c>
      <c r="T26" s="54">
        <f>SUMIF('Report-PCSB-CF'!$C:$C,$B26,'Report-PCSB-CF'!N:N)</f>
        <v>85443.356358897043</v>
      </c>
      <c r="U26" s="54">
        <f>SUMIF('Report-PCSB-CF'!$C:$C,$B26,'Report-PCSB-CF'!O:O)</f>
        <v>85443.356358897043</v>
      </c>
      <c r="V26" s="54">
        <f>SUMIF('Report-PCSB-CF'!$C:$C,$B26,'Report-PCSB-CF'!P:P)</f>
        <v>98531.980020746429</v>
      </c>
      <c r="W26" s="56">
        <f t="shared" si="9"/>
        <v>269418.69273854053</v>
      </c>
      <c r="X26" s="134"/>
      <c r="Y26" s="38">
        <f t="shared" si="10"/>
        <v>1022140.7545166013</v>
      </c>
    </row>
    <row r="27" spans="1:25" ht="13" x14ac:dyDescent="0.15">
      <c r="A27" s="1"/>
      <c r="B27" s="46" t="s">
        <v>13</v>
      </c>
      <c r="C27" s="35"/>
      <c r="D27" s="114">
        <f>SUM(D20:D26)</f>
        <v>5511627.181851902</v>
      </c>
      <c r="E27" s="63"/>
      <c r="F27" s="61">
        <f>SUM(F26:F26)</f>
        <v>0</v>
      </c>
      <c r="G27" s="63"/>
      <c r="H27" s="114">
        <f>SUM(H20:H26)</f>
        <v>316629.4333303693</v>
      </c>
      <c r="I27" s="114">
        <f>SUM(I20:I26)</f>
        <v>454405.82989895402</v>
      </c>
      <c r="J27" s="114">
        <f>SUM(J20:J26)</f>
        <v>521754.35191011243</v>
      </c>
      <c r="K27" s="114">
        <f>SUM(H27:J27)</f>
        <v>1292789.6151394357</v>
      </c>
      <c r="L27" s="114">
        <f>SUM(L20:L26)</f>
        <v>521754.35191011243</v>
      </c>
      <c r="M27" s="114">
        <f>SUM(M20:M26)</f>
        <v>521754.35191011243</v>
      </c>
      <c r="N27" s="114">
        <f>SUM(N20:N26)</f>
        <v>521754.35191011243</v>
      </c>
      <c r="O27" s="114">
        <f>SUM(L27:N27)</f>
        <v>1565263.0557303373</v>
      </c>
      <c r="P27" s="114">
        <f>SUM(P20:P26)</f>
        <v>521754.35191011243</v>
      </c>
      <c r="Q27" s="114">
        <f>SUM(Q20:Q26)</f>
        <v>521754.35191011243</v>
      </c>
      <c r="R27" s="114">
        <f>SUM(R20:R26)</f>
        <v>521754.35191011243</v>
      </c>
      <c r="S27" s="114">
        <f>SUM(P27:R27)</f>
        <v>1565263.0557303373</v>
      </c>
      <c r="T27" s="114">
        <f>SUM(T20:T26)</f>
        <v>521754.35191011243</v>
      </c>
      <c r="U27" s="114">
        <f>SUM(U20:U26)</f>
        <v>521754.35191011243</v>
      </c>
      <c r="V27" s="114">
        <f>SUM(V20:V26)</f>
        <v>705111.15612751734</v>
      </c>
      <c r="W27" s="114">
        <f>SUM(T27:V27)</f>
        <v>1748619.8599477422</v>
      </c>
      <c r="X27" s="135"/>
      <c r="Y27" s="111">
        <f t="shared" si="10"/>
        <v>6171935.5865478525</v>
      </c>
    </row>
    <row r="28" spans="1:25" ht="13" x14ac:dyDescent="0.15">
      <c r="A28" s="1"/>
      <c r="C28" s="35"/>
      <c r="D28" s="116"/>
      <c r="E28" s="50"/>
      <c r="F28" s="50"/>
      <c r="G28" s="50"/>
      <c r="H28" s="48"/>
      <c r="I28" s="48"/>
      <c r="J28" s="48"/>
      <c r="K28" s="48"/>
      <c r="L28" s="48"/>
      <c r="M28" s="48"/>
      <c r="N28" s="48"/>
      <c r="O28" s="48"/>
      <c r="P28" s="48"/>
      <c r="Q28" s="48"/>
      <c r="R28" s="48"/>
      <c r="S28" s="48"/>
      <c r="T28" s="48"/>
      <c r="U28" s="48"/>
      <c r="V28" s="48"/>
      <c r="W28" s="48"/>
      <c r="X28" s="134"/>
      <c r="Y28" s="37"/>
    </row>
    <row r="29" spans="1:25" ht="13" x14ac:dyDescent="0.15">
      <c r="A29" s="53" t="s">
        <v>14</v>
      </c>
      <c r="B29" s="1"/>
      <c r="C29" s="35"/>
      <c r="D29" s="55"/>
      <c r="F29" s="1"/>
      <c r="H29" s="137"/>
      <c r="I29" s="137"/>
      <c r="J29" s="137"/>
      <c r="K29" s="137"/>
      <c r="L29" s="137"/>
      <c r="M29" s="137"/>
      <c r="N29" s="137"/>
      <c r="O29" s="137"/>
      <c r="P29" s="137"/>
      <c r="Q29" s="137"/>
      <c r="R29" s="137"/>
      <c r="S29" s="137"/>
      <c r="T29" s="137"/>
      <c r="U29" s="137"/>
      <c r="V29" s="137"/>
      <c r="W29" s="137"/>
      <c r="X29" s="134"/>
      <c r="Y29" s="37"/>
    </row>
    <row r="30" spans="1:25" ht="13" x14ac:dyDescent="0.15">
      <c r="A30" s="36"/>
      <c r="B30" s="1" t="s">
        <v>122</v>
      </c>
      <c r="C30" s="35"/>
      <c r="D30" s="54">
        <f>SUMIF('Report-PCSB-IS'!C:C,B30,'Report-PCSB-IS'!D:D)</f>
        <v>105598.3497265625</v>
      </c>
      <c r="E30" s="55"/>
      <c r="F30" s="55"/>
      <c r="G30" s="55"/>
      <c r="H30" s="54">
        <f>SUMIF('Report-PCSB-CF'!$C:$C,$B30,'Report-PCSB-CF'!E:E)</f>
        <v>111515.36328125</v>
      </c>
      <c r="I30" s="54">
        <f>SUMIF('Report-PCSB-CF'!$C:$C,$B30,'Report-PCSB-CF'!F:F)</f>
        <v>111515.36328125</v>
      </c>
      <c r="J30" s="54">
        <f>SUMIF('Report-PCSB-CF'!$C:$C,$B30,'Report-PCSB-CF'!G:G)</f>
        <v>111515.36328125</v>
      </c>
      <c r="K30" s="56">
        <f t="shared" ref="K30:K35" si="11">SUM(H30:J30)</f>
        <v>334546.08984375</v>
      </c>
      <c r="L30" s="54">
        <f>SUMIF('Report-PCSB-CF'!$C:$C,$B30,'Report-PCSB-CF'!H:H)</f>
        <v>0</v>
      </c>
      <c r="M30" s="54">
        <f>SUMIF('Report-PCSB-CF'!$C:$C,$B30,'Report-PCSB-CF'!I:I)</f>
        <v>0</v>
      </c>
      <c r="N30" s="54">
        <f>SUMIF('Report-PCSB-CF'!$C:$C,$B30,'Report-PCSB-CF'!J:J)</f>
        <v>0</v>
      </c>
      <c r="O30" s="56">
        <f t="shared" ref="O30:O35" si="12">SUM(L30:N30)</f>
        <v>0</v>
      </c>
      <c r="P30" s="54">
        <f>SUMIF('Report-PCSB-CF'!$C:$C,$B30,'Report-PCSB-CF'!K:K)</f>
        <v>0</v>
      </c>
      <c r="Q30" s="54">
        <f>SUMIF('Report-PCSB-CF'!$C:$C,$B30,'Report-PCSB-CF'!L:L)</f>
        <v>0</v>
      </c>
      <c r="R30" s="54">
        <f>SUMIF('Report-PCSB-CF'!$C:$C,$B30,'Report-PCSB-CF'!M:M)</f>
        <v>0</v>
      </c>
      <c r="S30" s="56">
        <f t="shared" ref="S30:S35" si="13">SUM(P30:R30)</f>
        <v>0</v>
      </c>
      <c r="T30" s="54">
        <f>SUMIF('Report-PCSB-CF'!$C:$C,$B30,'Report-PCSB-CF'!N:N)</f>
        <v>0</v>
      </c>
      <c r="U30" s="54">
        <f>SUMIF('Report-PCSB-CF'!$C:$C,$B30,'Report-PCSB-CF'!O:O)</f>
        <v>0</v>
      </c>
      <c r="V30" s="54">
        <f>SUMIF('Report-PCSB-CF'!$C:$C,$B30,'Report-PCSB-CF'!P:P)</f>
        <v>0</v>
      </c>
      <c r="W30" s="56">
        <f t="shared" ref="W30:W35" si="14">SUM(T30:V30)</f>
        <v>0</v>
      </c>
      <c r="X30" s="134"/>
      <c r="Y30" s="37">
        <f t="shared" ref="Y30:Y35" si="15">SUM(K30,O30,S30,W30)</f>
        <v>334546.08984375</v>
      </c>
    </row>
    <row r="31" spans="1:25" ht="13" x14ac:dyDescent="0.15">
      <c r="A31" s="36"/>
      <c r="B31" s="1" t="s">
        <v>123</v>
      </c>
      <c r="C31" s="35"/>
      <c r="D31" s="54">
        <f>SUMIF('Report-PCSB-IS'!C:C,B31,'Report-PCSB-IS'!D:D)</f>
        <v>24254.510000000002</v>
      </c>
      <c r="E31" s="55"/>
      <c r="F31" s="55"/>
      <c r="G31" s="55"/>
      <c r="H31" s="54">
        <f>SUMIF('Report-PCSB-CF'!$C:$C,$B31,'Report-PCSB-CF'!E:E)</f>
        <v>11348.369791666666</v>
      </c>
      <c r="I31" s="54">
        <f>SUMIF('Report-PCSB-CF'!$C:$C,$B31,'Report-PCSB-CF'!F:F)</f>
        <v>11348.369791666666</v>
      </c>
      <c r="J31" s="54">
        <f>SUMIF('Report-PCSB-CF'!$C:$C,$B31,'Report-PCSB-CF'!G:G)</f>
        <v>11348.369791666666</v>
      </c>
      <c r="K31" s="56">
        <f t="shared" si="11"/>
        <v>34045.109375</v>
      </c>
      <c r="L31" s="54">
        <f>SUMIF('Report-PCSB-CF'!$C:$C,$B31,'Report-PCSB-CF'!H:H)</f>
        <v>0</v>
      </c>
      <c r="M31" s="54">
        <f>SUMIF('Report-PCSB-CF'!$C:$C,$B31,'Report-PCSB-CF'!I:I)</f>
        <v>0</v>
      </c>
      <c r="N31" s="54">
        <f>SUMIF('Report-PCSB-CF'!$C:$C,$B31,'Report-PCSB-CF'!J:J)</f>
        <v>0</v>
      </c>
      <c r="O31" s="56">
        <f t="shared" si="12"/>
        <v>0</v>
      </c>
      <c r="P31" s="54">
        <f>SUMIF('Report-PCSB-CF'!$C:$C,$B31,'Report-PCSB-CF'!K:K)</f>
        <v>0</v>
      </c>
      <c r="Q31" s="54">
        <f>SUMIF('Report-PCSB-CF'!$C:$C,$B31,'Report-PCSB-CF'!L:L)</f>
        <v>0</v>
      </c>
      <c r="R31" s="54">
        <f>SUMIF('Report-PCSB-CF'!$C:$C,$B31,'Report-PCSB-CF'!M:M)</f>
        <v>0</v>
      </c>
      <c r="S31" s="56">
        <f t="shared" si="13"/>
        <v>0</v>
      </c>
      <c r="T31" s="54">
        <f>SUMIF('Report-PCSB-CF'!$C:$C,$B31,'Report-PCSB-CF'!N:N)</f>
        <v>0</v>
      </c>
      <c r="U31" s="54">
        <f>SUMIF('Report-PCSB-CF'!$C:$C,$B31,'Report-PCSB-CF'!O:O)</f>
        <v>0</v>
      </c>
      <c r="V31" s="54">
        <f>SUMIF('Report-PCSB-CF'!$C:$C,$B31,'Report-PCSB-CF'!P:P)</f>
        <v>0</v>
      </c>
      <c r="W31" s="56">
        <f t="shared" si="14"/>
        <v>0</v>
      </c>
      <c r="X31" s="134"/>
      <c r="Y31" s="37">
        <f t="shared" si="15"/>
        <v>34045.109375</v>
      </c>
    </row>
    <row r="32" spans="1:25" ht="13" x14ac:dyDescent="0.15">
      <c r="A32" s="36"/>
      <c r="B32" s="1" t="s">
        <v>15</v>
      </c>
      <c r="C32" s="35"/>
      <c r="D32" s="54">
        <f>SUMIF('Report-PCSB-IS'!C:C,B32,'Report-PCSB-IS'!D:D)</f>
        <v>157140.001953125</v>
      </c>
      <c r="E32" s="55"/>
      <c r="F32" s="55"/>
      <c r="G32" s="55"/>
      <c r="H32" s="54">
        <f>SUMIF('Report-PCSB-CF'!$C:$C,$B32,'Report-PCSB-CF'!E:E)</f>
        <v>0</v>
      </c>
      <c r="I32" s="54">
        <f>SUMIF('Report-PCSB-CF'!$C:$C,$B32,'Report-PCSB-CF'!F:F)</f>
        <v>0</v>
      </c>
      <c r="J32" s="54">
        <f>SUMIF('Report-PCSB-CF'!$C:$C,$B32,'Report-PCSB-CF'!G:G)</f>
        <v>18899.930447048609</v>
      </c>
      <c r="K32" s="56">
        <f t="shared" si="11"/>
        <v>18899.930447048609</v>
      </c>
      <c r="L32" s="54">
        <f>SUMIF('Report-PCSB-CF'!$C:$C,$B32,'Report-PCSB-CF'!H:H)</f>
        <v>18899.930447048609</v>
      </c>
      <c r="M32" s="54">
        <f>SUMIF('Report-PCSB-CF'!$C:$C,$B32,'Report-PCSB-CF'!I:I)</f>
        <v>18899.930447048609</v>
      </c>
      <c r="N32" s="54">
        <f>SUMIF('Report-PCSB-CF'!$C:$C,$B32,'Report-PCSB-CF'!J:J)</f>
        <v>18899.930447048609</v>
      </c>
      <c r="O32" s="56">
        <f t="shared" si="12"/>
        <v>56699.791341145828</v>
      </c>
      <c r="P32" s="54">
        <f>SUMIF('Report-PCSB-CF'!$C:$C,$B32,'Report-PCSB-CF'!K:K)</f>
        <v>18899.930447048609</v>
      </c>
      <c r="Q32" s="54">
        <f>SUMIF('Report-PCSB-CF'!$C:$C,$B32,'Report-PCSB-CF'!L:L)</f>
        <v>18899.930447048609</v>
      </c>
      <c r="R32" s="54">
        <f>SUMIF('Report-PCSB-CF'!$C:$C,$B32,'Report-PCSB-CF'!M:M)</f>
        <v>18899.930447048609</v>
      </c>
      <c r="S32" s="56">
        <f t="shared" si="13"/>
        <v>56699.791341145828</v>
      </c>
      <c r="T32" s="54">
        <f>SUMIF('Report-PCSB-CF'!$C:$C,$B32,'Report-PCSB-CF'!N:N)</f>
        <v>18899.930447048609</v>
      </c>
      <c r="U32" s="54">
        <f>SUMIF('Report-PCSB-CF'!$C:$C,$B32,'Report-PCSB-CF'!O:O)</f>
        <v>18899.930447048609</v>
      </c>
      <c r="V32" s="54">
        <f>SUMIF('Report-PCSB-CF'!$C:$C,$B32,'Report-PCSB-CF'!P:P)</f>
        <v>0</v>
      </c>
      <c r="W32" s="56">
        <f t="shared" si="14"/>
        <v>37799.860894097219</v>
      </c>
      <c r="X32" s="134"/>
      <c r="Y32" s="37">
        <f t="shared" si="15"/>
        <v>170099.37402343747</v>
      </c>
    </row>
    <row r="33" spans="1:25" ht="13" x14ac:dyDescent="0.15">
      <c r="A33" s="36"/>
      <c r="B33" s="36" t="s">
        <v>28</v>
      </c>
      <c r="C33" s="35"/>
      <c r="D33" s="54">
        <f>SUMIF('Report-PCSB-IS'!C:C,B33,'Report-PCSB-IS'!D:D)</f>
        <v>314348.65359374997</v>
      </c>
      <c r="E33" s="55"/>
      <c r="F33" s="55"/>
      <c r="G33" s="55"/>
      <c r="H33" s="54">
        <f>SUMIF('Report-PCSB-CF'!$C:$C,$B33,'Report-PCSB-CF'!E:E)</f>
        <v>0</v>
      </c>
      <c r="I33" s="54">
        <f>SUMIF('Report-PCSB-CF'!$C:$C,$B33,'Report-PCSB-CF'!F:F)</f>
        <v>32081.755000000001</v>
      </c>
      <c r="J33" s="54">
        <f>SUMIF('Report-PCSB-CF'!$C:$C,$B33,'Report-PCSB-CF'!G:G)</f>
        <v>42107.303437499999</v>
      </c>
      <c r="K33" s="56">
        <f t="shared" si="11"/>
        <v>74189.058437500003</v>
      </c>
      <c r="L33" s="54">
        <f>SUMIF('Report-PCSB-CF'!$C:$C,$B33,'Report-PCSB-CF'!H:H)</f>
        <v>42107.303437499999</v>
      </c>
      <c r="M33" s="54">
        <f>SUMIF('Report-PCSB-CF'!$C:$C,$B33,'Report-PCSB-CF'!I:I)</f>
        <v>28071.535625000004</v>
      </c>
      <c r="N33" s="54">
        <f>SUMIF('Report-PCSB-CF'!$C:$C,$B33,'Report-PCSB-CF'!J:J)</f>
        <v>28071.535625000004</v>
      </c>
      <c r="O33" s="56">
        <f t="shared" si="12"/>
        <v>98250.374687500007</v>
      </c>
      <c r="P33" s="54">
        <f>SUMIF('Report-PCSB-CF'!$C:$C,$B33,'Report-PCSB-CF'!K:K)</f>
        <v>34086.864687500005</v>
      </c>
      <c r="Q33" s="54">
        <f>SUMIF('Report-PCSB-CF'!$C:$C,$B33,'Report-PCSB-CF'!L:L)</f>
        <v>38097.084062499998</v>
      </c>
      <c r="R33" s="54">
        <f>SUMIF('Report-PCSB-CF'!$C:$C,$B33,'Report-PCSB-CF'!M:M)</f>
        <v>46117.522812499999</v>
      </c>
      <c r="S33" s="56">
        <f t="shared" si="13"/>
        <v>118301.47156250001</v>
      </c>
      <c r="T33" s="54">
        <f>SUMIF('Report-PCSB-CF'!$C:$C,$B33,'Report-PCSB-CF'!N:N)</f>
        <v>34086.864687500005</v>
      </c>
      <c r="U33" s="54">
        <f>SUMIF('Report-PCSB-CF'!$C:$C,$B33,'Report-PCSB-CF'!O:O)</f>
        <v>40102.193750000006</v>
      </c>
      <c r="V33" s="54">
        <f>SUMIF('Report-PCSB-CF'!$C:$C,$B33,'Report-PCSB-CF'!P:P)</f>
        <v>36091.974374999998</v>
      </c>
      <c r="W33" s="56">
        <f t="shared" si="14"/>
        <v>110281.03281249999</v>
      </c>
      <c r="X33" s="134"/>
      <c r="Y33" s="37">
        <f>SUM(K33,O33,S33,W33)</f>
        <v>401021.9375</v>
      </c>
    </row>
    <row r="34" spans="1:25" ht="13" x14ac:dyDescent="0.15">
      <c r="A34" s="36"/>
      <c r="B34" s="1" t="s">
        <v>124</v>
      </c>
      <c r="C34" s="35"/>
      <c r="D34" s="54">
        <f>SUMIF('Report-PCSB-IS'!C:C,B34,'Report-PCSB-IS'!D:D)</f>
        <v>368708.63771484379</v>
      </c>
      <c r="E34" s="55"/>
      <c r="F34" s="55"/>
      <c r="G34" s="55"/>
      <c r="H34" s="54">
        <f>SUMIF('Report-PCSB-CF'!$C:$C,$B34,'Report-PCSB-CF'!E:E)</f>
        <v>37150.995442708328</v>
      </c>
      <c r="I34" s="54">
        <f>SUMIF('Report-PCSB-CF'!$C:$C,$B34,'Report-PCSB-CF'!F:F)</f>
        <v>37150.995442708328</v>
      </c>
      <c r="J34" s="54">
        <f>SUMIF('Report-PCSB-CF'!$C:$C,$B34,'Report-PCSB-CF'!G:G)</f>
        <v>43102.629408094617</v>
      </c>
      <c r="K34" s="56">
        <f t="shared" si="11"/>
        <v>117404.62029351128</v>
      </c>
      <c r="L34" s="54">
        <f>SUMIF('Report-PCSB-CF'!$C:$C,$B34,'Report-PCSB-CF'!H:H)</f>
        <v>35051.264173719617</v>
      </c>
      <c r="M34" s="54">
        <f>SUMIF('Report-PCSB-CF'!$C:$C,$B34,'Report-PCSB-CF'!I:I)</f>
        <v>35051.264173719617</v>
      </c>
      <c r="N34" s="54">
        <f>SUMIF('Report-PCSB-CF'!$C:$C,$B34,'Report-PCSB-CF'!J:J)</f>
        <v>35051.264173719617</v>
      </c>
      <c r="O34" s="56">
        <f t="shared" si="12"/>
        <v>105153.79252115884</v>
      </c>
      <c r="P34" s="54">
        <f>SUMIF('Report-PCSB-CF'!$C:$C,$B34,'Report-PCSB-CF'!K:K)</f>
        <v>35051.264173719617</v>
      </c>
      <c r="Q34" s="54">
        <f>SUMIF('Report-PCSB-CF'!$C:$C,$B34,'Report-PCSB-CF'!L:L)</f>
        <v>35051.264173719617</v>
      </c>
      <c r="R34" s="54">
        <f>SUMIF('Report-PCSB-CF'!$C:$C,$B34,'Report-PCSB-CF'!M:M)</f>
        <v>35051.264173719617</v>
      </c>
      <c r="S34" s="56">
        <f t="shared" si="13"/>
        <v>105153.79252115884</v>
      </c>
      <c r="T34" s="54">
        <f>SUMIF('Report-PCSB-CF'!$C:$C,$B34,'Report-PCSB-CF'!N:N)</f>
        <v>35051.264173719617</v>
      </c>
      <c r="U34" s="54">
        <f>SUMIF('Report-PCSB-CF'!$C:$C,$B34,'Report-PCSB-CF'!O:O)</f>
        <v>35051.264173719617</v>
      </c>
      <c r="V34" s="54">
        <f>SUMIF('Report-PCSB-CF'!$C:$C,$B34,'Report-PCSB-CF'!P:P)</f>
        <v>29099.630208333332</v>
      </c>
      <c r="W34" s="56">
        <f t="shared" si="14"/>
        <v>99202.158555772563</v>
      </c>
      <c r="X34" s="134"/>
      <c r="Y34" s="38">
        <f t="shared" si="15"/>
        <v>426914.3638916015</v>
      </c>
    </row>
    <row r="35" spans="1:25" ht="13" x14ac:dyDescent="0.15">
      <c r="A35" s="1"/>
      <c r="B35" s="46" t="s">
        <v>16</v>
      </c>
      <c r="C35" s="35"/>
      <c r="D35" s="114">
        <f>SUM(D30:D34)</f>
        <v>970050.15298828133</v>
      </c>
      <c r="E35" s="48"/>
      <c r="F35" s="48"/>
      <c r="G35" s="48"/>
      <c r="H35" s="47">
        <f>SUM(H30:H34)</f>
        <v>160014.728515625</v>
      </c>
      <c r="I35" s="47">
        <f>SUM(I30:I34)</f>
        <v>192096.483515625</v>
      </c>
      <c r="J35" s="47">
        <f>SUM(J30:J34)</f>
        <v>226973.5963655599</v>
      </c>
      <c r="K35" s="47">
        <f t="shared" si="11"/>
        <v>579084.80839680997</v>
      </c>
      <c r="L35" s="47">
        <f>SUM(L30:L34)</f>
        <v>96058.498058268218</v>
      </c>
      <c r="M35" s="47">
        <f>SUM(M30:M34)</f>
        <v>82022.730245768238</v>
      </c>
      <c r="N35" s="47">
        <f>SUM(N30:N34)</f>
        <v>82022.730245768238</v>
      </c>
      <c r="O35" s="47">
        <f t="shared" si="12"/>
        <v>260103.95854980469</v>
      </c>
      <c r="P35" s="47">
        <f>SUM(P30:P34)</f>
        <v>88038.059308268232</v>
      </c>
      <c r="Q35" s="47">
        <f>SUM(Q30:Q34)</f>
        <v>92048.278683268232</v>
      </c>
      <c r="R35" s="47">
        <f>SUM(R30:R34)</f>
        <v>100068.71743326823</v>
      </c>
      <c r="S35" s="47">
        <f t="shared" si="13"/>
        <v>280155.05542480468</v>
      </c>
      <c r="T35" s="47">
        <f>SUM(T30:T34)</f>
        <v>88038.059308268232</v>
      </c>
      <c r="U35" s="47">
        <f>SUM(U30:U34)</f>
        <v>94053.388370768225</v>
      </c>
      <c r="V35" s="47">
        <f>SUM(V30:V34)</f>
        <v>65191.604583333334</v>
      </c>
      <c r="W35" s="47">
        <f t="shared" si="14"/>
        <v>247283.05226236981</v>
      </c>
      <c r="X35" s="134"/>
      <c r="Y35" s="37">
        <f t="shared" si="15"/>
        <v>1366626.8746337893</v>
      </c>
    </row>
    <row r="36" spans="1:25" ht="13" x14ac:dyDescent="0.15">
      <c r="A36" s="43"/>
      <c r="B36" s="43"/>
      <c r="C36" s="35"/>
      <c r="D36" s="56"/>
      <c r="F36" s="1"/>
      <c r="H36" s="138"/>
      <c r="I36" s="138"/>
      <c r="J36" s="138"/>
      <c r="K36" s="138"/>
      <c r="L36" s="138"/>
      <c r="M36" s="138"/>
      <c r="N36" s="138"/>
      <c r="O36" s="138"/>
      <c r="P36" s="138"/>
      <c r="Q36" s="138"/>
      <c r="R36" s="138"/>
      <c r="S36" s="138"/>
      <c r="T36" s="138"/>
      <c r="U36" s="138"/>
      <c r="V36" s="138"/>
      <c r="W36" s="138"/>
      <c r="X36" s="134"/>
      <c r="Y36" s="37"/>
    </row>
    <row r="37" spans="1:25" ht="13" x14ac:dyDescent="0.15">
      <c r="A37" s="57" t="s">
        <v>17</v>
      </c>
      <c r="B37" s="36"/>
      <c r="C37" s="35"/>
      <c r="D37" s="56"/>
      <c r="E37" s="55"/>
      <c r="F37" s="55"/>
      <c r="G37" s="55"/>
      <c r="H37" s="56"/>
      <c r="I37" s="56"/>
      <c r="J37" s="56"/>
      <c r="K37" s="56"/>
      <c r="L37" s="56"/>
      <c r="M37" s="56"/>
      <c r="N37" s="56"/>
      <c r="O37" s="56"/>
      <c r="P37" s="56"/>
      <c r="Q37" s="56"/>
      <c r="R37" s="56"/>
      <c r="S37" s="56"/>
      <c r="T37" s="56"/>
      <c r="U37" s="56"/>
      <c r="V37" s="56"/>
      <c r="W37" s="56"/>
      <c r="X37" s="134"/>
      <c r="Y37" s="37"/>
    </row>
    <row r="38" spans="1:25" ht="13" x14ac:dyDescent="0.15">
      <c r="A38" s="36"/>
      <c r="B38" s="36" t="s">
        <v>18</v>
      </c>
      <c r="C38" s="35"/>
      <c r="D38" s="54">
        <f>SUMIF('Report-PCSB-IS'!C:C,B38,'Report-PCSB-IS'!D:D)</f>
        <v>0</v>
      </c>
      <c r="E38" s="55"/>
      <c r="F38" s="55"/>
      <c r="G38" s="55"/>
      <c r="H38" s="54">
        <f>SUMIF('Report-PCSB-CF'!$C:$C,$B38,'Report-PCSB-CF'!E:E)</f>
        <v>0</v>
      </c>
      <c r="I38" s="54">
        <f>SUMIF('Report-PCSB-CF'!$C:$C,$B38,'Report-PCSB-CF'!F:F)</f>
        <v>0</v>
      </c>
      <c r="J38" s="54">
        <f>SUMIF('Report-PCSB-CF'!$C:$C,$B38,'Report-PCSB-CF'!G:G)</f>
        <v>0</v>
      </c>
      <c r="K38" s="56">
        <f t="shared" ref="K38:K43" si="16">SUM(H38:J38)</f>
        <v>0</v>
      </c>
      <c r="L38" s="54">
        <f>SUMIF('Report-PCSB-CF'!$C:$C,$B38,'Report-PCSB-CF'!H:H)</f>
        <v>0</v>
      </c>
      <c r="M38" s="54">
        <f>SUMIF('Report-PCSB-CF'!$C:$C,$B38,'Report-PCSB-CF'!I:I)</f>
        <v>0</v>
      </c>
      <c r="N38" s="54">
        <f>SUMIF('Report-PCSB-CF'!$C:$C,$B38,'Report-PCSB-CF'!J:J)</f>
        <v>0</v>
      </c>
      <c r="O38" s="56">
        <f t="shared" ref="O38:O43" si="17">SUM(L38:N38)</f>
        <v>0</v>
      </c>
      <c r="P38" s="54">
        <f>SUMIF('Report-PCSB-CF'!$C:$C,$B38,'Report-PCSB-CF'!K:K)</f>
        <v>0</v>
      </c>
      <c r="Q38" s="54">
        <f>SUMIF('Report-PCSB-CF'!$C:$C,$B38,'Report-PCSB-CF'!L:L)</f>
        <v>0</v>
      </c>
      <c r="R38" s="54">
        <f>SUMIF('Report-PCSB-CF'!$C:$C,$B38,'Report-PCSB-CF'!M:M)</f>
        <v>0</v>
      </c>
      <c r="S38" s="56">
        <f t="shared" ref="S38:S43" si="18">SUM(P38:R38)</f>
        <v>0</v>
      </c>
      <c r="T38" s="54">
        <f>SUMIF('Report-PCSB-CF'!$C:$C,$B38,'Report-PCSB-CF'!N:N)</f>
        <v>0</v>
      </c>
      <c r="U38" s="54">
        <f>SUMIF('Report-PCSB-CF'!$C:$C,$B38,'Report-PCSB-CF'!O:O)</f>
        <v>0</v>
      </c>
      <c r="V38" s="54">
        <f>SUMIF('Report-PCSB-CF'!$C:$C,$B38,'Report-PCSB-CF'!P:P)</f>
        <v>0</v>
      </c>
      <c r="W38" s="56">
        <f t="shared" ref="W38:W43" si="19">SUM(T38:V38)</f>
        <v>0</v>
      </c>
      <c r="X38" s="134"/>
      <c r="Y38" s="37">
        <f t="shared" ref="Y38:Y44" si="20">SUM(K38,O38,S38,W38)</f>
        <v>0</v>
      </c>
    </row>
    <row r="39" spans="1:25" ht="13" x14ac:dyDescent="0.15">
      <c r="A39" s="36"/>
      <c r="B39" s="36" t="s">
        <v>108</v>
      </c>
      <c r="C39" s="35"/>
      <c r="D39" s="64">
        <f>SUMIF('Report-PCSB-IS'!C:C,B39,'Report-PCSB-IS'!D:D)</f>
        <v>225102</v>
      </c>
      <c r="E39" s="55"/>
      <c r="F39" s="55"/>
      <c r="G39" s="55"/>
      <c r="H39" s="64">
        <f>SUMIF('Report-PCSB-CF'!$C:$C,$B39,'Report-PCSB-CF'!E:E)</f>
        <v>19634.30078125</v>
      </c>
      <c r="I39" s="64">
        <f>SUMIF('Report-PCSB-CF'!$C:$C,$B39,'Report-PCSB-CF'!F:F)</f>
        <v>19634.30078125</v>
      </c>
      <c r="J39" s="64">
        <f>SUMIF('Report-PCSB-CF'!$C:$C,$B39,'Report-PCSB-CF'!G:G)</f>
        <v>19634.30078125</v>
      </c>
      <c r="K39" s="56">
        <f t="shared" si="16"/>
        <v>58902.90234375</v>
      </c>
      <c r="L39" s="64">
        <f>SUMIF('Report-PCSB-CF'!$C:$C,$B39,'Report-PCSB-CF'!H:H)</f>
        <v>19634.30078125</v>
      </c>
      <c r="M39" s="64">
        <f>SUMIF('Report-PCSB-CF'!$C:$C,$B39,'Report-PCSB-CF'!I:I)</f>
        <v>19634.30078125</v>
      </c>
      <c r="N39" s="64">
        <f>SUMIF('Report-PCSB-CF'!$C:$C,$B39,'Report-PCSB-CF'!J:J)</f>
        <v>19634.30078125</v>
      </c>
      <c r="O39" s="56">
        <f t="shared" si="17"/>
        <v>58902.90234375</v>
      </c>
      <c r="P39" s="64">
        <f>SUMIF('Report-PCSB-CF'!$C:$C,$B39,'Report-PCSB-CF'!K:K)</f>
        <v>19634.30078125</v>
      </c>
      <c r="Q39" s="64">
        <f>SUMIF('Report-PCSB-CF'!$C:$C,$B39,'Report-PCSB-CF'!L:L)</f>
        <v>19634.30078125</v>
      </c>
      <c r="R39" s="64">
        <f>SUMIF('Report-PCSB-CF'!$C:$C,$B39,'Report-PCSB-CF'!M:M)</f>
        <v>19634.30078125</v>
      </c>
      <c r="S39" s="56">
        <f t="shared" si="18"/>
        <v>58902.90234375</v>
      </c>
      <c r="T39" s="64">
        <f>SUMIF('Report-PCSB-CF'!$C:$C,$B39,'Report-PCSB-CF'!N:N)</f>
        <v>19634.30078125</v>
      </c>
      <c r="U39" s="64">
        <f>SUMIF('Report-PCSB-CF'!$C:$C,$B39,'Report-PCSB-CF'!O:O)</f>
        <v>19634.30078125</v>
      </c>
      <c r="V39" s="64">
        <f>SUMIF('Report-PCSB-CF'!$C:$C,$B39,'Report-PCSB-CF'!P:P)</f>
        <v>19634.30078125</v>
      </c>
      <c r="W39" s="56">
        <f t="shared" si="19"/>
        <v>58902.90234375</v>
      </c>
      <c r="X39" s="134"/>
      <c r="Y39" s="37">
        <f t="shared" si="20"/>
        <v>235611.609375</v>
      </c>
    </row>
    <row r="40" spans="1:25" ht="13" x14ac:dyDescent="0.15">
      <c r="A40" s="36"/>
      <c r="B40" s="36" t="s">
        <v>109</v>
      </c>
      <c r="C40" s="35"/>
      <c r="D40" s="64">
        <f>SUMIF('Report-PCSB-IS'!C:C,B40,'Report-PCSB-IS'!D:D)</f>
        <v>149199.00191406248</v>
      </c>
      <c r="E40" s="55"/>
      <c r="F40" s="55"/>
      <c r="G40" s="55"/>
      <c r="H40" s="64">
        <f>SUMIF('Report-PCSB-CF'!$C:$C,$B40,'Report-PCSB-CF'!E:E)</f>
        <v>12048.763254971309</v>
      </c>
      <c r="I40" s="64">
        <f>SUMIF('Report-PCSB-CF'!$C:$C,$B40,'Report-PCSB-CF'!F:F)</f>
        <v>11979.77988586742</v>
      </c>
      <c r="J40" s="64">
        <f>SUMIF('Report-PCSB-CF'!$C:$C,$B40,'Report-PCSB-CF'!G:G)</f>
        <v>11910.796516763547</v>
      </c>
      <c r="K40" s="56">
        <f t="shared" si="16"/>
        <v>35939.339657602279</v>
      </c>
      <c r="L40" s="64">
        <f>SUMIF('Report-PCSB-CF'!$C:$C,$B40,'Report-PCSB-CF'!H:H)</f>
        <v>11841.813147659675</v>
      </c>
      <c r="M40" s="64">
        <f>SUMIF('Report-PCSB-CF'!$C:$C,$B40,'Report-PCSB-CF'!I:I)</f>
        <v>11772.829778555802</v>
      </c>
      <c r="N40" s="64">
        <f>SUMIF('Report-PCSB-CF'!$C:$C,$B40,'Report-PCSB-CF'!J:J)</f>
        <v>11703.846409451931</v>
      </c>
      <c r="O40" s="56">
        <f t="shared" si="17"/>
        <v>35318.489335667407</v>
      </c>
      <c r="P40" s="64">
        <f>SUMIF('Report-PCSB-CF'!$C:$C,$B40,'Report-PCSB-CF'!K:K)</f>
        <v>11634.863040348057</v>
      </c>
      <c r="Q40" s="64">
        <f>SUMIF('Report-PCSB-CF'!$C:$C,$B40,'Report-PCSB-CF'!L:L)</f>
        <v>11561.238599657512</v>
      </c>
      <c r="R40" s="64">
        <f>SUMIF('Report-PCSB-CF'!$C:$C,$B40,'Report-PCSB-CF'!M:M)</f>
        <v>11487.61415896697</v>
      </c>
      <c r="S40" s="56">
        <f t="shared" si="18"/>
        <v>34683.715798972538</v>
      </c>
      <c r="T40" s="64">
        <f>SUMIF('Report-PCSB-CF'!$C:$C,$B40,'Report-PCSB-CF'!N:N)</f>
        <v>11413.98971827646</v>
      </c>
      <c r="U40" s="64">
        <f>SUMIF('Report-PCSB-CF'!$C:$C,$B40,'Report-PCSB-CF'!O:O)</f>
        <v>11340.365277585915</v>
      </c>
      <c r="V40" s="64">
        <f>SUMIF('Report-PCSB-CF'!$C:$C,$B40,'Report-PCSB-CF'!P:P)</f>
        <v>11266.740836895406</v>
      </c>
      <c r="W40" s="56">
        <f t="shared" si="19"/>
        <v>34021.095832757783</v>
      </c>
      <c r="X40" s="134"/>
      <c r="Y40" s="37">
        <f t="shared" si="20"/>
        <v>139962.640625</v>
      </c>
    </row>
    <row r="41" spans="1:25" ht="13" x14ac:dyDescent="0.15">
      <c r="A41" s="36"/>
      <c r="B41" s="36" t="s">
        <v>19</v>
      </c>
      <c r="C41" s="35"/>
      <c r="D41" s="54">
        <f>SUMIF('Report-PCSB-IS'!C:C,B41,'Report-PCSB-IS'!D:D)</f>
        <v>261119.99931640626</v>
      </c>
      <c r="E41" s="55"/>
      <c r="F41" s="55"/>
      <c r="G41" s="55"/>
      <c r="H41" s="54">
        <f>SUMIF('Report-PCSB-CF'!$C:$C,$B41,'Report-PCSB-CF'!E:E)</f>
        <v>30580.054687499996</v>
      </c>
      <c r="I41" s="54">
        <f>SUMIF('Report-PCSB-CF'!$C:$C,$B41,'Report-PCSB-CF'!F:F)</f>
        <v>30580.054687499996</v>
      </c>
      <c r="J41" s="54">
        <f>SUMIF('Report-PCSB-CF'!$C:$C,$B41,'Report-PCSB-CF'!G:G)</f>
        <v>30580.054687499996</v>
      </c>
      <c r="K41" s="56">
        <f t="shared" si="16"/>
        <v>91740.164062499985</v>
      </c>
      <c r="L41" s="54">
        <f>SUMIF('Report-PCSB-CF'!$C:$C,$B41,'Report-PCSB-CF'!H:H)</f>
        <v>30580.054687499996</v>
      </c>
      <c r="M41" s="54">
        <f>SUMIF('Report-PCSB-CF'!$C:$C,$B41,'Report-PCSB-CF'!I:I)</f>
        <v>30580.054687499996</v>
      </c>
      <c r="N41" s="54">
        <f>SUMIF('Report-PCSB-CF'!$C:$C,$B41,'Report-PCSB-CF'!J:J)</f>
        <v>30580.054687499996</v>
      </c>
      <c r="O41" s="56">
        <f t="shared" si="17"/>
        <v>91740.164062499985</v>
      </c>
      <c r="P41" s="54">
        <f>SUMIF('Report-PCSB-CF'!$C:$C,$B41,'Report-PCSB-CF'!K:K)</f>
        <v>30580.054687499996</v>
      </c>
      <c r="Q41" s="54">
        <f>SUMIF('Report-PCSB-CF'!$C:$C,$B41,'Report-PCSB-CF'!L:L)</f>
        <v>30580.054687499996</v>
      </c>
      <c r="R41" s="54">
        <f>SUMIF('Report-PCSB-CF'!$C:$C,$B41,'Report-PCSB-CF'!M:M)</f>
        <v>30580.054687499996</v>
      </c>
      <c r="S41" s="56">
        <f t="shared" si="18"/>
        <v>91740.164062499985</v>
      </c>
      <c r="T41" s="54">
        <f>SUMIF('Report-PCSB-CF'!$C:$C,$B41,'Report-PCSB-CF'!N:N)</f>
        <v>30580.054687499996</v>
      </c>
      <c r="U41" s="54">
        <f>SUMIF('Report-PCSB-CF'!$C:$C,$B41,'Report-PCSB-CF'!O:O)</f>
        <v>30580.054687499996</v>
      </c>
      <c r="V41" s="54">
        <f>SUMIF('Report-PCSB-CF'!$C:$C,$B41,'Report-PCSB-CF'!P:P)</f>
        <v>30580.054687499996</v>
      </c>
      <c r="W41" s="56">
        <f t="shared" si="19"/>
        <v>91740.164062499985</v>
      </c>
      <c r="X41" s="134"/>
      <c r="Y41" s="37">
        <f t="shared" si="20"/>
        <v>366960.65624999994</v>
      </c>
    </row>
    <row r="42" spans="1:25" ht="13" x14ac:dyDescent="0.15">
      <c r="A42" s="36"/>
      <c r="B42" s="36" t="s">
        <v>20</v>
      </c>
      <c r="C42" s="35"/>
      <c r="D42" s="54">
        <f>SUMIF('Report-PCSB-IS'!C:C,B42,'Report-PCSB-IS'!D:D)</f>
        <v>195840.00023437501</v>
      </c>
      <c r="E42" s="55"/>
      <c r="F42" s="55"/>
      <c r="G42" s="55"/>
      <c r="H42" s="54">
        <f>SUMIF('Report-PCSB-CF'!$C:$C,$B42,'Report-PCSB-CF'!E:E)</f>
        <v>16732.255208333332</v>
      </c>
      <c r="I42" s="54">
        <f>SUMIF('Report-PCSB-CF'!$C:$C,$B42,'Report-PCSB-CF'!F:F)</f>
        <v>16732.255208333332</v>
      </c>
      <c r="J42" s="54">
        <f>SUMIF('Report-PCSB-CF'!$C:$C,$B42,'Report-PCSB-CF'!G:G)</f>
        <v>16732.255208333332</v>
      </c>
      <c r="K42" s="56">
        <f t="shared" si="16"/>
        <v>50196.765625</v>
      </c>
      <c r="L42" s="54">
        <f>SUMIF('Report-PCSB-CF'!$C:$C,$B42,'Report-PCSB-CF'!H:H)</f>
        <v>16732.255208333332</v>
      </c>
      <c r="M42" s="54">
        <f>SUMIF('Report-PCSB-CF'!$C:$C,$B42,'Report-PCSB-CF'!I:I)</f>
        <v>16732.255208333332</v>
      </c>
      <c r="N42" s="54">
        <f>SUMIF('Report-PCSB-CF'!$C:$C,$B42,'Report-PCSB-CF'!J:J)</f>
        <v>16732.255208333332</v>
      </c>
      <c r="O42" s="56">
        <f t="shared" si="17"/>
        <v>50196.765625</v>
      </c>
      <c r="P42" s="54">
        <f>SUMIF('Report-PCSB-CF'!$C:$C,$B42,'Report-PCSB-CF'!K:K)</f>
        <v>16732.255208333332</v>
      </c>
      <c r="Q42" s="54">
        <f>SUMIF('Report-PCSB-CF'!$C:$C,$B42,'Report-PCSB-CF'!L:L)</f>
        <v>16732.255208333332</v>
      </c>
      <c r="R42" s="54">
        <f>SUMIF('Report-PCSB-CF'!$C:$C,$B42,'Report-PCSB-CF'!M:M)</f>
        <v>16732.255208333332</v>
      </c>
      <c r="S42" s="56">
        <f t="shared" si="18"/>
        <v>50196.765625</v>
      </c>
      <c r="T42" s="54">
        <f>SUMIF('Report-PCSB-CF'!$C:$C,$B42,'Report-PCSB-CF'!N:N)</f>
        <v>16732.255208333332</v>
      </c>
      <c r="U42" s="54">
        <f>SUMIF('Report-PCSB-CF'!$C:$C,$B42,'Report-PCSB-CF'!O:O)</f>
        <v>16732.255208333332</v>
      </c>
      <c r="V42" s="54">
        <f>SUMIF('Report-PCSB-CF'!$C:$C,$B42,'Report-PCSB-CF'!P:P)</f>
        <v>16732.255208333332</v>
      </c>
      <c r="W42" s="56">
        <f t="shared" si="19"/>
        <v>50196.765625</v>
      </c>
      <c r="X42" s="134"/>
      <c r="Y42" s="37">
        <f t="shared" si="20"/>
        <v>200787.0625</v>
      </c>
    </row>
    <row r="43" spans="1:25" ht="13" x14ac:dyDescent="0.15">
      <c r="A43" s="36"/>
      <c r="B43" s="36" t="s">
        <v>110</v>
      </c>
      <c r="C43" s="35"/>
      <c r="D43" s="54">
        <f>SUMIF('Report-PCSB-IS'!C:C,B43,'Report-PCSB-IS'!D:D)</f>
        <v>171508.91515625</v>
      </c>
      <c r="E43" s="55"/>
      <c r="F43" s="55"/>
      <c r="G43" s="55"/>
      <c r="H43" s="54">
        <f>SUMIF('Report-PCSB-CF'!$C:$C,$B43,'Report-PCSB-CF'!E:E)</f>
        <v>15146.885416666666</v>
      </c>
      <c r="I43" s="54">
        <f>SUMIF('Report-PCSB-CF'!$C:$C,$B43,'Report-PCSB-CF'!F:F)</f>
        <v>15146.885416666666</v>
      </c>
      <c r="J43" s="54">
        <f>SUMIF('Report-PCSB-CF'!$C:$C,$B43,'Report-PCSB-CF'!G:G)</f>
        <v>15146.885416666666</v>
      </c>
      <c r="K43" s="56">
        <f t="shared" si="16"/>
        <v>45440.65625</v>
      </c>
      <c r="L43" s="54">
        <f>SUMIF('Report-PCSB-CF'!$C:$C,$B43,'Report-PCSB-CF'!H:H)</f>
        <v>15146.885416666666</v>
      </c>
      <c r="M43" s="54">
        <f>SUMIF('Report-PCSB-CF'!$C:$C,$B43,'Report-PCSB-CF'!I:I)</f>
        <v>15146.885416666666</v>
      </c>
      <c r="N43" s="54">
        <f>SUMIF('Report-PCSB-CF'!$C:$C,$B43,'Report-PCSB-CF'!J:J)</f>
        <v>15146.885416666666</v>
      </c>
      <c r="O43" s="56">
        <f t="shared" si="17"/>
        <v>45440.65625</v>
      </c>
      <c r="P43" s="54">
        <f>SUMIF('Report-PCSB-CF'!$C:$C,$B43,'Report-PCSB-CF'!K:K)</f>
        <v>15146.885416666666</v>
      </c>
      <c r="Q43" s="54">
        <f>SUMIF('Report-PCSB-CF'!$C:$C,$B43,'Report-PCSB-CF'!L:L)</f>
        <v>15146.885416666666</v>
      </c>
      <c r="R43" s="54">
        <f>SUMIF('Report-PCSB-CF'!$C:$C,$B43,'Report-PCSB-CF'!M:M)</f>
        <v>15146.885416666666</v>
      </c>
      <c r="S43" s="56">
        <f t="shared" si="18"/>
        <v>45440.65625</v>
      </c>
      <c r="T43" s="54">
        <f>SUMIF('Report-PCSB-CF'!$C:$C,$B43,'Report-PCSB-CF'!N:N)</f>
        <v>15146.885416666666</v>
      </c>
      <c r="U43" s="54">
        <f>SUMIF('Report-PCSB-CF'!$C:$C,$B43,'Report-PCSB-CF'!O:O)</f>
        <v>15146.885416666666</v>
      </c>
      <c r="V43" s="54">
        <f>SUMIF('Report-PCSB-CF'!$C:$C,$B43,'Report-PCSB-CF'!P:P)</f>
        <v>15146.885416666666</v>
      </c>
      <c r="W43" s="56">
        <f t="shared" si="19"/>
        <v>45440.65625</v>
      </c>
      <c r="X43" s="134"/>
      <c r="Y43" s="38">
        <f t="shared" si="20"/>
        <v>181762.625</v>
      </c>
    </row>
    <row r="44" spans="1:25" ht="13" x14ac:dyDescent="0.15">
      <c r="A44" s="36"/>
      <c r="B44" s="46" t="s">
        <v>21</v>
      </c>
      <c r="C44" s="35"/>
      <c r="D44" s="114">
        <f>SUM(D38:D43)</f>
        <v>1002769.9166210938</v>
      </c>
      <c r="E44" s="48"/>
      <c r="F44" s="48"/>
      <c r="G44" s="48"/>
      <c r="H44" s="47">
        <f>SUM(H38:H43)</f>
        <v>94142.259348721302</v>
      </c>
      <c r="I44" s="47">
        <f>SUM(I38:I43)</f>
        <v>94073.275979617421</v>
      </c>
      <c r="J44" s="47">
        <f>SUM(J38:J43)</f>
        <v>94004.292610513541</v>
      </c>
      <c r="K44" s="47">
        <f>SUM(H44:J44)</f>
        <v>282219.82793885225</v>
      </c>
      <c r="L44" s="47">
        <f>SUM(L38:L43)</f>
        <v>93935.309241409675</v>
      </c>
      <c r="M44" s="47">
        <f>SUM(M38:M43)</f>
        <v>93866.325872305795</v>
      </c>
      <c r="N44" s="47">
        <f>SUM(N38:N43)</f>
        <v>93797.34250320193</v>
      </c>
      <c r="O44" s="47">
        <f>SUM(L44:N44)</f>
        <v>281598.9776169174</v>
      </c>
      <c r="P44" s="47">
        <f>SUM(P38:P43)</f>
        <v>93728.359134098049</v>
      </c>
      <c r="Q44" s="47">
        <f>SUM(Q38:Q43)</f>
        <v>93654.734693407503</v>
      </c>
      <c r="R44" s="47">
        <f>SUM(R38:R43)</f>
        <v>93581.110252716971</v>
      </c>
      <c r="S44" s="47">
        <f>SUM(P44:R44)</f>
        <v>280964.20408022252</v>
      </c>
      <c r="T44" s="47">
        <f>SUM(T38:T43)</f>
        <v>93507.485812026454</v>
      </c>
      <c r="U44" s="47">
        <f>SUM(U38:U43)</f>
        <v>93433.861371335908</v>
      </c>
      <c r="V44" s="47">
        <f>SUM(V38:V43)</f>
        <v>93360.236930645406</v>
      </c>
      <c r="W44" s="47">
        <f>SUM(T44:V44)</f>
        <v>280301.58411400777</v>
      </c>
      <c r="X44" s="134"/>
      <c r="Y44" s="37">
        <f t="shared" si="20"/>
        <v>1125084.59375</v>
      </c>
    </row>
    <row r="45" spans="1:25" ht="13" x14ac:dyDescent="0.15">
      <c r="A45" s="36"/>
      <c r="B45" s="43"/>
      <c r="C45" s="35"/>
      <c r="D45" s="116"/>
      <c r="E45" s="50"/>
      <c r="F45" s="50"/>
      <c r="G45" s="50"/>
      <c r="H45" s="48"/>
      <c r="I45" s="48"/>
      <c r="J45" s="48"/>
      <c r="K45" s="48"/>
      <c r="L45" s="48"/>
      <c r="M45" s="48"/>
      <c r="N45" s="48"/>
      <c r="O45" s="48"/>
      <c r="P45" s="48"/>
      <c r="Q45" s="48"/>
      <c r="R45" s="48"/>
      <c r="S45" s="48"/>
      <c r="T45" s="48"/>
      <c r="U45" s="48"/>
      <c r="V45" s="48"/>
      <c r="W45" s="48"/>
      <c r="X45" s="134"/>
      <c r="Y45" s="37"/>
    </row>
    <row r="46" spans="1:25" ht="13" x14ac:dyDescent="0.15">
      <c r="A46" s="57" t="s">
        <v>112</v>
      </c>
      <c r="B46" s="36"/>
      <c r="C46" s="35"/>
      <c r="D46" s="56"/>
      <c r="F46" s="1"/>
      <c r="H46" s="138"/>
      <c r="I46" s="138"/>
      <c r="J46" s="138"/>
      <c r="K46" s="138"/>
      <c r="L46" s="138"/>
      <c r="M46" s="138"/>
      <c r="N46" s="138"/>
      <c r="O46" s="138"/>
      <c r="P46" s="138"/>
      <c r="Q46" s="138"/>
      <c r="R46" s="138"/>
      <c r="S46" s="138"/>
      <c r="T46" s="138"/>
      <c r="U46" s="138"/>
      <c r="V46" s="138"/>
      <c r="W46" s="138"/>
      <c r="X46" s="134"/>
      <c r="Y46" s="37"/>
    </row>
    <row r="47" spans="1:25" ht="13" x14ac:dyDescent="0.15">
      <c r="A47" s="36"/>
      <c r="B47" s="36" t="s">
        <v>22</v>
      </c>
      <c r="C47" s="35"/>
      <c r="D47" s="54">
        <f>SUMIF('Report-PCSB-IS'!C:C,B47,'Report-PCSB-IS'!D:D)</f>
        <v>47759.948710937497</v>
      </c>
      <c r="E47" s="55"/>
      <c r="F47" s="55"/>
      <c r="G47" s="55"/>
      <c r="H47" s="54">
        <f>SUMIF('Report-PCSB-CF'!$C:$C,$B47,'Report-PCSB-CF'!E:E)</f>
        <v>5658.5322672526045</v>
      </c>
      <c r="I47" s="54">
        <f>SUMIF('Report-PCSB-CF'!$C:$C,$B47,'Report-PCSB-CF'!F:F)</f>
        <v>5658.5322672526045</v>
      </c>
      <c r="J47" s="54">
        <f>SUMIF('Report-PCSB-CF'!$C:$C,$B47,'Report-PCSB-CF'!G:G)</f>
        <v>5658.5322672526045</v>
      </c>
      <c r="K47" s="56">
        <f t="shared" ref="K47:K58" si="21">SUM(H47:J47)</f>
        <v>16975.596801757812</v>
      </c>
      <c r="L47" s="54">
        <f>SUMIF('Report-PCSB-CF'!$C:$C,$B47,'Report-PCSB-CF'!H:H)</f>
        <v>5658.5322672526045</v>
      </c>
      <c r="M47" s="54">
        <f>SUMIF('Report-PCSB-CF'!$C:$C,$B47,'Report-PCSB-CF'!I:I)</f>
        <v>5658.5322672526045</v>
      </c>
      <c r="N47" s="54">
        <f>SUMIF('Report-PCSB-CF'!$C:$C,$B47,'Report-PCSB-CF'!J:J)</f>
        <v>5658.5322672526045</v>
      </c>
      <c r="O47" s="56">
        <f t="shared" ref="O47:O58" si="22">SUM(L47:N47)</f>
        <v>16975.596801757812</v>
      </c>
      <c r="P47" s="54">
        <f>SUMIF('Report-PCSB-CF'!$C:$C,$B47,'Report-PCSB-CF'!K:K)</f>
        <v>5658.5322672526045</v>
      </c>
      <c r="Q47" s="54">
        <f>SUMIF('Report-PCSB-CF'!$C:$C,$B47,'Report-PCSB-CF'!L:L)</f>
        <v>5658.5322672526045</v>
      </c>
      <c r="R47" s="54">
        <f>SUMIF('Report-PCSB-CF'!$C:$C,$B47,'Report-PCSB-CF'!M:M)</f>
        <v>5658.5322672526045</v>
      </c>
      <c r="S47" s="56">
        <f t="shared" ref="S47:S58" si="23">SUM(P47:R47)</f>
        <v>16975.596801757812</v>
      </c>
      <c r="T47" s="54">
        <f>SUMIF('Report-PCSB-CF'!$C:$C,$B47,'Report-PCSB-CF'!N:N)</f>
        <v>5658.5322672526045</v>
      </c>
      <c r="U47" s="54">
        <f>SUMIF('Report-PCSB-CF'!$C:$C,$B47,'Report-PCSB-CF'!O:O)</f>
        <v>5658.5322672526045</v>
      </c>
      <c r="V47" s="54">
        <f>SUMIF('Report-PCSB-CF'!$C:$C,$B47,'Report-PCSB-CF'!P:P)</f>
        <v>5658.5322672526045</v>
      </c>
      <c r="W47" s="56">
        <f t="shared" ref="W47:W58" si="24">SUM(T47:V47)</f>
        <v>16975.596801757812</v>
      </c>
      <c r="X47" s="134"/>
      <c r="Y47" s="37">
        <f t="shared" ref="Y47:Y59" si="25">SUM(K47,O47,S47,W47)</f>
        <v>67902.38720703125</v>
      </c>
    </row>
    <row r="48" spans="1:25" ht="13" x14ac:dyDescent="0.15">
      <c r="A48" s="36"/>
      <c r="B48" s="36" t="s">
        <v>23</v>
      </c>
      <c r="C48" s="35"/>
      <c r="D48" s="54">
        <f>SUMIF('Report-PCSB-IS'!C:C,B48,'Report-PCSB-IS'!D:D)</f>
        <v>31619.99904296875</v>
      </c>
      <c r="E48" s="55"/>
      <c r="F48" s="55"/>
      <c r="G48" s="55"/>
      <c r="H48" s="54">
        <f>SUMIF('Report-PCSB-CF'!$C:$C,$B48,'Report-PCSB-CF'!E:E)</f>
        <v>2687.6998697916665</v>
      </c>
      <c r="I48" s="54">
        <f>SUMIF('Report-PCSB-CF'!$C:$C,$B48,'Report-PCSB-CF'!F:F)</f>
        <v>2687.6998697916665</v>
      </c>
      <c r="J48" s="54">
        <f>SUMIF('Report-PCSB-CF'!$C:$C,$B48,'Report-PCSB-CF'!G:G)</f>
        <v>2687.6998697916665</v>
      </c>
      <c r="K48" s="56">
        <f t="shared" si="21"/>
        <v>8063.099609375</v>
      </c>
      <c r="L48" s="54">
        <f>SUMIF('Report-PCSB-CF'!$C:$C,$B48,'Report-PCSB-CF'!H:H)</f>
        <v>2687.6998697916665</v>
      </c>
      <c r="M48" s="54">
        <f>SUMIF('Report-PCSB-CF'!$C:$C,$B48,'Report-PCSB-CF'!I:I)</f>
        <v>2687.6998697916665</v>
      </c>
      <c r="N48" s="54">
        <f>SUMIF('Report-PCSB-CF'!$C:$C,$B48,'Report-PCSB-CF'!J:J)</f>
        <v>2687.6998697916665</v>
      </c>
      <c r="O48" s="56">
        <f t="shared" si="22"/>
        <v>8063.099609375</v>
      </c>
      <c r="P48" s="54">
        <f>SUMIF('Report-PCSB-CF'!$C:$C,$B48,'Report-PCSB-CF'!K:K)</f>
        <v>2687.6998697916665</v>
      </c>
      <c r="Q48" s="54">
        <f>SUMIF('Report-PCSB-CF'!$C:$C,$B48,'Report-PCSB-CF'!L:L)</f>
        <v>2687.6998697916665</v>
      </c>
      <c r="R48" s="54">
        <f>SUMIF('Report-PCSB-CF'!$C:$C,$B48,'Report-PCSB-CF'!M:M)</f>
        <v>2687.6998697916665</v>
      </c>
      <c r="S48" s="56">
        <f t="shared" si="23"/>
        <v>8063.099609375</v>
      </c>
      <c r="T48" s="54">
        <f>SUMIF('Report-PCSB-CF'!$C:$C,$B48,'Report-PCSB-CF'!N:N)</f>
        <v>2687.6998697916665</v>
      </c>
      <c r="U48" s="54">
        <f>SUMIF('Report-PCSB-CF'!$C:$C,$B48,'Report-PCSB-CF'!O:O)</f>
        <v>2687.6998697916665</v>
      </c>
      <c r="V48" s="54">
        <f>SUMIF('Report-PCSB-CF'!$C:$C,$B48,'Report-PCSB-CF'!P:P)</f>
        <v>2687.6998697916665</v>
      </c>
      <c r="W48" s="56">
        <f t="shared" si="24"/>
        <v>8063.099609375</v>
      </c>
      <c r="X48" s="134"/>
      <c r="Y48" s="37">
        <f t="shared" si="25"/>
        <v>32252.3984375</v>
      </c>
    </row>
    <row r="49" spans="1:25" ht="13" x14ac:dyDescent="0.15">
      <c r="A49" s="36"/>
      <c r="B49" s="36" t="s">
        <v>24</v>
      </c>
      <c r="C49" s="35"/>
      <c r="D49" s="54">
        <f>SUMIF('Report-PCSB-IS'!C:C,B49,'Report-PCSB-IS'!D:D)</f>
        <v>33370.789999999994</v>
      </c>
      <c r="E49" s="55"/>
      <c r="F49" s="55"/>
      <c r="G49" s="55"/>
      <c r="H49" s="54">
        <f>SUMIF('Report-PCSB-CF'!$C:$C,$B49,'Report-PCSB-CF'!E:E)</f>
        <v>10974.30859375</v>
      </c>
      <c r="I49" s="54">
        <f>SUMIF('Report-PCSB-CF'!$C:$C,$B49,'Report-PCSB-CF'!F:F)</f>
        <v>10974.30859375</v>
      </c>
      <c r="J49" s="54">
        <f>SUMIF('Report-PCSB-CF'!$C:$C,$B49,'Report-PCSB-CF'!G:G)</f>
        <v>10974.30859375</v>
      </c>
      <c r="K49" s="56">
        <f t="shared" si="21"/>
        <v>32922.92578125</v>
      </c>
      <c r="L49" s="54">
        <f>SUMIF('Report-PCSB-CF'!$C:$C,$B49,'Report-PCSB-CF'!H:H)</f>
        <v>10974.30859375</v>
      </c>
      <c r="M49" s="54">
        <f>SUMIF('Report-PCSB-CF'!$C:$C,$B49,'Report-PCSB-CF'!I:I)</f>
        <v>10974.30859375</v>
      </c>
      <c r="N49" s="54">
        <f>SUMIF('Report-PCSB-CF'!$C:$C,$B49,'Report-PCSB-CF'!J:J)</f>
        <v>10974.30859375</v>
      </c>
      <c r="O49" s="56">
        <f t="shared" si="22"/>
        <v>32922.92578125</v>
      </c>
      <c r="P49" s="54">
        <f>SUMIF('Report-PCSB-CF'!$C:$C,$B49,'Report-PCSB-CF'!K:K)</f>
        <v>10974.30859375</v>
      </c>
      <c r="Q49" s="54">
        <f>SUMIF('Report-PCSB-CF'!$C:$C,$B49,'Report-PCSB-CF'!L:L)</f>
        <v>10974.30859375</v>
      </c>
      <c r="R49" s="54">
        <f>SUMIF('Report-PCSB-CF'!$C:$C,$B49,'Report-PCSB-CF'!M:M)</f>
        <v>10974.30859375</v>
      </c>
      <c r="S49" s="56">
        <f t="shared" si="23"/>
        <v>32922.92578125</v>
      </c>
      <c r="T49" s="54">
        <f>SUMIF('Report-PCSB-CF'!$C:$C,$B49,'Report-PCSB-CF'!N:N)</f>
        <v>10974.30859375</v>
      </c>
      <c r="U49" s="54">
        <f>SUMIF('Report-PCSB-CF'!$C:$C,$B49,'Report-PCSB-CF'!O:O)</f>
        <v>10974.30859375</v>
      </c>
      <c r="V49" s="54">
        <f>SUMIF('Report-PCSB-CF'!$C:$C,$B49,'Report-PCSB-CF'!P:P)</f>
        <v>10974.30859375</v>
      </c>
      <c r="W49" s="56">
        <f t="shared" si="24"/>
        <v>32922.92578125</v>
      </c>
      <c r="X49" s="134"/>
      <c r="Y49" s="37">
        <f t="shared" si="25"/>
        <v>131691.703125</v>
      </c>
    </row>
    <row r="50" spans="1:25" ht="13" x14ac:dyDescent="0.15">
      <c r="A50" s="36"/>
      <c r="B50" s="36" t="s">
        <v>25</v>
      </c>
      <c r="C50" s="35"/>
      <c r="D50" s="54">
        <f>SUMIF('Report-PCSB-IS'!C:C,B50,'Report-PCSB-IS'!D:D)</f>
        <v>192102.63</v>
      </c>
      <c r="E50" s="55"/>
      <c r="F50" s="55"/>
      <c r="G50" s="55"/>
      <c r="H50" s="54">
        <f>SUMIF('Report-PCSB-CF'!$C:$C,$B50,'Report-PCSB-CF'!E:E)</f>
        <v>16321.59375</v>
      </c>
      <c r="I50" s="54">
        <f>SUMIF('Report-PCSB-CF'!$C:$C,$B50,'Report-PCSB-CF'!F:F)</f>
        <v>16321.59375</v>
      </c>
      <c r="J50" s="54">
        <f>SUMIF('Report-PCSB-CF'!$C:$C,$B50,'Report-PCSB-CF'!G:G)</f>
        <v>16321.59375</v>
      </c>
      <c r="K50" s="56">
        <f t="shared" si="21"/>
        <v>48964.78125</v>
      </c>
      <c r="L50" s="54">
        <f>SUMIF('Report-PCSB-CF'!$C:$C,$B50,'Report-PCSB-CF'!H:H)</f>
        <v>16321.59375</v>
      </c>
      <c r="M50" s="54">
        <f>SUMIF('Report-PCSB-CF'!$C:$C,$B50,'Report-PCSB-CF'!I:I)</f>
        <v>16321.59375</v>
      </c>
      <c r="N50" s="54">
        <f>SUMIF('Report-PCSB-CF'!$C:$C,$B50,'Report-PCSB-CF'!J:J)</f>
        <v>16321.59375</v>
      </c>
      <c r="O50" s="56">
        <f t="shared" si="22"/>
        <v>48964.78125</v>
      </c>
      <c r="P50" s="54">
        <f>SUMIF('Report-PCSB-CF'!$C:$C,$B50,'Report-PCSB-CF'!K:K)</f>
        <v>16321.59375</v>
      </c>
      <c r="Q50" s="54">
        <f>SUMIF('Report-PCSB-CF'!$C:$C,$B50,'Report-PCSB-CF'!L:L)</f>
        <v>16321.59375</v>
      </c>
      <c r="R50" s="54">
        <f>SUMIF('Report-PCSB-CF'!$C:$C,$B50,'Report-PCSB-CF'!M:M)</f>
        <v>16321.59375</v>
      </c>
      <c r="S50" s="56">
        <f t="shared" si="23"/>
        <v>48964.78125</v>
      </c>
      <c r="T50" s="54">
        <f>SUMIF('Report-PCSB-CF'!$C:$C,$B50,'Report-PCSB-CF'!N:N)</f>
        <v>16321.59375</v>
      </c>
      <c r="U50" s="54">
        <f>SUMIF('Report-PCSB-CF'!$C:$C,$B50,'Report-PCSB-CF'!O:O)</f>
        <v>16321.59375</v>
      </c>
      <c r="V50" s="54">
        <f>SUMIF('Report-PCSB-CF'!$C:$C,$B50,'Report-PCSB-CF'!P:P)</f>
        <v>16321.59375</v>
      </c>
      <c r="W50" s="56">
        <f t="shared" si="24"/>
        <v>48964.78125</v>
      </c>
      <c r="X50" s="134"/>
      <c r="Y50" s="37">
        <f t="shared" si="25"/>
        <v>195859.125</v>
      </c>
    </row>
    <row r="51" spans="1:25" ht="13" x14ac:dyDescent="0.15">
      <c r="A51" s="36"/>
      <c r="B51" s="36" t="s">
        <v>26</v>
      </c>
      <c r="C51" s="35"/>
      <c r="D51" s="64">
        <f>SUMIF('Report-PCSB-IS'!C:C,B51,'Report-PCSB-IS'!D:D)</f>
        <v>28757.519804687498</v>
      </c>
      <c r="E51" s="55"/>
      <c r="F51" s="55"/>
      <c r="G51" s="55"/>
      <c r="H51" s="64">
        <f>SUMIF('Report-PCSB-CF'!$C:$C,$B51,'Report-PCSB-CF'!E:E)</f>
        <v>3103.305989583333</v>
      </c>
      <c r="I51" s="64">
        <f>SUMIF('Report-PCSB-CF'!$C:$C,$B51,'Report-PCSB-CF'!F:F)</f>
        <v>3103.305989583333</v>
      </c>
      <c r="J51" s="64">
        <f>SUMIF('Report-PCSB-CF'!$C:$C,$B51,'Report-PCSB-CF'!G:G)</f>
        <v>3103.305989583333</v>
      </c>
      <c r="K51" s="56">
        <f t="shared" si="21"/>
        <v>9309.91796875</v>
      </c>
      <c r="L51" s="64">
        <f>SUMIF('Report-PCSB-CF'!$C:$C,$B51,'Report-PCSB-CF'!H:H)</f>
        <v>3103.305989583333</v>
      </c>
      <c r="M51" s="64">
        <f>SUMIF('Report-PCSB-CF'!$C:$C,$B51,'Report-PCSB-CF'!I:I)</f>
        <v>3103.305989583333</v>
      </c>
      <c r="N51" s="64">
        <f>SUMIF('Report-PCSB-CF'!$C:$C,$B51,'Report-PCSB-CF'!J:J)</f>
        <v>3103.305989583333</v>
      </c>
      <c r="O51" s="56">
        <f t="shared" si="22"/>
        <v>9309.91796875</v>
      </c>
      <c r="P51" s="64">
        <f>SUMIF('Report-PCSB-CF'!$C:$C,$B51,'Report-PCSB-CF'!K:K)</f>
        <v>3103.305989583333</v>
      </c>
      <c r="Q51" s="64">
        <f>SUMIF('Report-PCSB-CF'!$C:$C,$B51,'Report-PCSB-CF'!L:L)</f>
        <v>3103.305989583333</v>
      </c>
      <c r="R51" s="64">
        <f>SUMIF('Report-PCSB-CF'!$C:$C,$B51,'Report-PCSB-CF'!M:M)</f>
        <v>3103.305989583333</v>
      </c>
      <c r="S51" s="56">
        <f t="shared" si="23"/>
        <v>9309.91796875</v>
      </c>
      <c r="T51" s="64">
        <f>SUMIF('Report-PCSB-CF'!$C:$C,$B51,'Report-PCSB-CF'!N:N)</f>
        <v>3103.305989583333</v>
      </c>
      <c r="U51" s="64">
        <f>SUMIF('Report-PCSB-CF'!$C:$C,$B51,'Report-PCSB-CF'!O:O)</f>
        <v>3103.305989583333</v>
      </c>
      <c r="V51" s="64">
        <f>SUMIF('Report-PCSB-CF'!$C:$C,$B51,'Report-PCSB-CF'!P:P)</f>
        <v>3103.305989583333</v>
      </c>
      <c r="W51" s="56">
        <f t="shared" si="24"/>
        <v>9309.91796875</v>
      </c>
      <c r="X51" s="134"/>
      <c r="Y51" s="37">
        <f t="shared" si="25"/>
        <v>37239.671875</v>
      </c>
    </row>
    <row r="52" spans="1:25" ht="13" x14ac:dyDescent="0.15">
      <c r="A52" s="36"/>
      <c r="B52" s="36" t="s">
        <v>27</v>
      </c>
      <c r="C52" s="35"/>
      <c r="D52" s="64">
        <f>SUMIF('Report-PCSB-IS'!C:C,B52,'Report-PCSB-IS'!D:D)</f>
        <v>0</v>
      </c>
      <c r="E52" s="55"/>
      <c r="F52" s="55"/>
      <c r="G52" s="55"/>
      <c r="H52" s="64">
        <f>SUMIF('Report-PCSB-CF'!$C:$C,$B52,'Report-PCSB-CF'!E:E)</f>
        <v>0</v>
      </c>
      <c r="I52" s="64">
        <f>SUMIF('Report-PCSB-CF'!$C:$C,$B52,'Report-PCSB-CF'!F:F)</f>
        <v>0</v>
      </c>
      <c r="J52" s="64">
        <f>SUMIF('Report-PCSB-CF'!$C:$C,$B52,'Report-PCSB-CF'!G:G)</f>
        <v>0</v>
      </c>
      <c r="K52" s="56">
        <f t="shared" si="21"/>
        <v>0</v>
      </c>
      <c r="L52" s="64">
        <f>SUMIF('Report-PCSB-CF'!$C:$C,$B52,'Report-PCSB-CF'!H:H)</f>
        <v>0</v>
      </c>
      <c r="M52" s="64">
        <f>SUMIF('Report-PCSB-CF'!$C:$C,$B52,'Report-PCSB-CF'!I:I)</f>
        <v>0</v>
      </c>
      <c r="N52" s="64">
        <f>SUMIF('Report-PCSB-CF'!$C:$C,$B52,'Report-PCSB-CF'!J:J)</f>
        <v>0</v>
      </c>
      <c r="O52" s="56">
        <f t="shared" si="22"/>
        <v>0</v>
      </c>
      <c r="P52" s="64">
        <f>SUMIF('Report-PCSB-CF'!$C:$C,$B52,'Report-PCSB-CF'!K:K)</f>
        <v>0</v>
      </c>
      <c r="Q52" s="64">
        <f>SUMIF('Report-PCSB-CF'!$C:$C,$B52,'Report-PCSB-CF'!L:L)</f>
        <v>0</v>
      </c>
      <c r="R52" s="64">
        <f>SUMIF('Report-PCSB-CF'!$C:$C,$B52,'Report-PCSB-CF'!M:M)</f>
        <v>0</v>
      </c>
      <c r="S52" s="56">
        <f t="shared" si="23"/>
        <v>0</v>
      </c>
      <c r="T52" s="64">
        <f>SUMIF('Report-PCSB-CF'!$C:$C,$B52,'Report-PCSB-CF'!N:N)</f>
        <v>0</v>
      </c>
      <c r="U52" s="64">
        <f>SUMIF('Report-PCSB-CF'!$C:$C,$B52,'Report-PCSB-CF'!O:O)</f>
        <v>0</v>
      </c>
      <c r="V52" s="64">
        <f>SUMIF('Report-PCSB-CF'!$C:$C,$B52,'Report-PCSB-CF'!P:P)</f>
        <v>0</v>
      </c>
      <c r="W52" s="56">
        <f t="shared" si="24"/>
        <v>0</v>
      </c>
      <c r="X52" s="134"/>
      <c r="Y52" s="37">
        <f t="shared" si="25"/>
        <v>0</v>
      </c>
    </row>
    <row r="53" spans="1:25" ht="13" x14ac:dyDescent="0.15">
      <c r="A53" s="36"/>
      <c r="B53" s="36" t="s">
        <v>113</v>
      </c>
      <c r="C53" s="35"/>
      <c r="D53" s="64">
        <f>SUMIF('Report-PCSB-IS'!C:C,B53,'Report-PCSB-IS'!D:D)</f>
        <v>234240.93162109377</v>
      </c>
      <c r="E53" s="55"/>
      <c r="F53" s="55"/>
      <c r="G53" s="55"/>
      <c r="H53" s="64">
        <f>SUMIF('Report-PCSB-CF'!$C:$C,$B53,'Report-PCSB-CF'!E:E)</f>
        <v>17155.267496744789</v>
      </c>
      <c r="I53" s="64">
        <f>SUMIF('Report-PCSB-CF'!$C:$C,$B53,'Report-PCSB-CF'!F:F)</f>
        <v>17155.267496744789</v>
      </c>
      <c r="J53" s="64">
        <f>SUMIF('Report-PCSB-CF'!$C:$C,$B53,'Report-PCSB-CF'!G:G)</f>
        <v>17155.267496744789</v>
      </c>
      <c r="K53" s="56">
        <f t="shared" si="21"/>
        <v>51465.802490234368</v>
      </c>
      <c r="L53" s="64">
        <f>SUMIF('Report-PCSB-CF'!$C:$C,$B53,'Report-PCSB-CF'!H:H)</f>
        <v>17155.267496744789</v>
      </c>
      <c r="M53" s="64">
        <f>SUMIF('Report-PCSB-CF'!$C:$C,$B53,'Report-PCSB-CF'!I:I)</f>
        <v>17155.267496744789</v>
      </c>
      <c r="N53" s="64">
        <f>SUMIF('Report-PCSB-CF'!$C:$C,$B53,'Report-PCSB-CF'!J:J)</f>
        <v>17155.267496744789</v>
      </c>
      <c r="O53" s="56">
        <f t="shared" si="22"/>
        <v>51465.802490234368</v>
      </c>
      <c r="P53" s="64">
        <f>SUMIF('Report-PCSB-CF'!$C:$C,$B53,'Report-PCSB-CF'!K:K)</f>
        <v>17155.267496744789</v>
      </c>
      <c r="Q53" s="64">
        <f>SUMIF('Report-PCSB-CF'!$C:$C,$B53,'Report-PCSB-CF'!L:L)</f>
        <v>17155.267496744789</v>
      </c>
      <c r="R53" s="64">
        <f>SUMIF('Report-PCSB-CF'!$C:$C,$B53,'Report-PCSB-CF'!M:M)</f>
        <v>17155.267496744789</v>
      </c>
      <c r="S53" s="56">
        <f t="shared" si="23"/>
        <v>51465.802490234368</v>
      </c>
      <c r="T53" s="64">
        <f>SUMIF('Report-PCSB-CF'!$C:$C,$B53,'Report-PCSB-CF'!N:N)</f>
        <v>17155.267496744789</v>
      </c>
      <c r="U53" s="64">
        <f>SUMIF('Report-PCSB-CF'!$C:$C,$B53,'Report-PCSB-CF'!O:O)</f>
        <v>17155.267496744789</v>
      </c>
      <c r="V53" s="64">
        <f>SUMIF('Report-PCSB-CF'!$C:$C,$B53,'Report-PCSB-CF'!P:P)</f>
        <v>17155.267496744789</v>
      </c>
      <c r="W53" s="56">
        <f t="shared" si="24"/>
        <v>51465.802490234368</v>
      </c>
      <c r="X53" s="134"/>
      <c r="Y53" s="37">
        <f t="shared" si="25"/>
        <v>205863.20996093747</v>
      </c>
    </row>
    <row r="54" spans="1:25" ht="13" x14ac:dyDescent="0.15">
      <c r="A54" s="36"/>
      <c r="B54" s="36" t="s">
        <v>114</v>
      </c>
      <c r="C54" s="35"/>
      <c r="D54" s="64">
        <f>SUMIF('Report-PCSB-IS'!C:C,B54,'Report-PCSB-IS'!D:D)</f>
        <v>73910.001074218744</v>
      </c>
      <c r="E54" s="55"/>
      <c r="F54" s="55"/>
      <c r="G54" s="55"/>
      <c r="H54" s="64">
        <f>SUMIF('Report-PCSB-CF'!$C:$C,$B54,'Report-PCSB-CF'!E:E)</f>
        <v>7324.2819010416661</v>
      </c>
      <c r="I54" s="64">
        <f>SUMIF('Report-PCSB-CF'!$C:$C,$B54,'Report-PCSB-CF'!F:F)</f>
        <v>7324.2819010416661</v>
      </c>
      <c r="J54" s="64">
        <f>SUMIF('Report-PCSB-CF'!$C:$C,$B54,'Report-PCSB-CF'!G:G)</f>
        <v>7324.2819010416661</v>
      </c>
      <c r="K54" s="56">
        <f t="shared" si="21"/>
        <v>21972.845703125</v>
      </c>
      <c r="L54" s="64">
        <f>SUMIF('Report-PCSB-CF'!$C:$C,$B54,'Report-PCSB-CF'!H:H)</f>
        <v>7324.2819010416661</v>
      </c>
      <c r="M54" s="64">
        <f>SUMIF('Report-PCSB-CF'!$C:$C,$B54,'Report-PCSB-CF'!I:I)</f>
        <v>7324.2819010416661</v>
      </c>
      <c r="N54" s="64">
        <f>SUMIF('Report-PCSB-CF'!$C:$C,$B54,'Report-PCSB-CF'!J:J)</f>
        <v>7324.2819010416661</v>
      </c>
      <c r="O54" s="56">
        <f t="shared" si="22"/>
        <v>21972.845703125</v>
      </c>
      <c r="P54" s="64">
        <f>SUMIF('Report-PCSB-CF'!$C:$C,$B54,'Report-PCSB-CF'!K:K)</f>
        <v>7324.2819010416661</v>
      </c>
      <c r="Q54" s="64">
        <f>SUMIF('Report-PCSB-CF'!$C:$C,$B54,'Report-PCSB-CF'!L:L)</f>
        <v>7324.2819010416661</v>
      </c>
      <c r="R54" s="64">
        <f>SUMIF('Report-PCSB-CF'!$C:$C,$B54,'Report-PCSB-CF'!M:M)</f>
        <v>7324.2819010416661</v>
      </c>
      <c r="S54" s="56">
        <f t="shared" si="23"/>
        <v>21972.845703125</v>
      </c>
      <c r="T54" s="64">
        <f>SUMIF('Report-PCSB-CF'!$C:$C,$B54,'Report-PCSB-CF'!N:N)</f>
        <v>7324.2819010416661</v>
      </c>
      <c r="U54" s="64">
        <f>SUMIF('Report-PCSB-CF'!$C:$C,$B54,'Report-PCSB-CF'!O:O)</f>
        <v>7324.2819010416661</v>
      </c>
      <c r="V54" s="64">
        <f>SUMIF('Report-PCSB-CF'!$C:$C,$B54,'Report-PCSB-CF'!P:P)</f>
        <v>7324.2819010416661</v>
      </c>
      <c r="W54" s="56">
        <f t="shared" si="24"/>
        <v>21972.845703125</v>
      </c>
      <c r="X54" s="134"/>
      <c r="Y54" s="37">
        <f t="shared" si="25"/>
        <v>87891.3828125</v>
      </c>
    </row>
    <row r="55" spans="1:25" ht="13" x14ac:dyDescent="0.15">
      <c r="A55" s="36"/>
      <c r="B55" s="36" t="s">
        <v>29</v>
      </c>
      <c r="C55" s="35"/>
      <c r="D55" s="64">
        <f>SUMIF('Report-PCSB-IS'!C:C,B55,'Report-PCSB-IS'!D:D)</f>
        <v>0</v>
      </c>
      <c r="E55" s="55"/>
      <c r="F55" s="55"/>
      <c r="G55" s="55"/>
      <c r="H55" s="64">
        <f>SUMIF('Report-PCSB-CF'!$C:$C,$B55,'Report-PCSB-CF'!E:E)</f>
        <v>0</v>
      </c>
      <c r="I55" s="64">
        <f>SUMIF('Report-PCSB-CF'!$C:$C,$B55,'Report-PCSB-CF'!F:F)</f>
        <v>0</v>
      </c>
      <c r="J55" s="64">
        <f>SUMIF('Report-PCSB-CF'!$C:$C,$B55,'Report-PCSB-CF'!G:G)</f>
        <v>0</v>
      </c>
      <c r="K55" s="56">
        <f t="shared" si="21"/>
        <v>0</v>
      </c>
      <c r="L55" s="64">
        <f>SUMIF('Report-PCSB-CF'!$C:$C,$B55,'Report-PCSB-CF'!H:H)</f>
        <v>0</v>
      </c>
      <c r="M55" s="64">
        <f>SUMIF('Report-PCSB-CF'!$C:$C,$B55,'Report-PCSB-CF'!I:I)</f>
        <v>0</v>
      </c>
      <c r="N55" s="64">
        <f>SUMIF('Report-PCSB-CF'!$C:$C,$B55,'Report-PCSB-CF'!J:J)</f>
        <v>0</v>
      </c>
      <c r="O55" s="56">
        <f t="shared" si="22"/>
        <v>0</v>
      </c>
      <c r="P55" s="64">
        <f>SUMIF('Report-PCSB-CF'!$C:$C,$B55,'Report-PCSB-CF'!K:K)</f>
        <v>0</v>
      </c>
      <c r="Q55" s="64">
        <f>SUMIF('Report-PCSB-CF'!$C:$C,$B55,'Report-PCSB-CF'!L:L)</f>
        <v>0</v>
      </c>
      <c r="R55" s="64">
        <f>SUMIF('Report-PCSB-CF'!$C:$C,$B55,'Report-PCSB-CF'!M:M)</f>
        <v>0</v>
      </c>
      <c r="S55" s="56">
        <f t="shared" si="23"/>
        <v>0</v>
      </c>
      <c r="T55" s="64">
        <f>SUMIF('Report-PCSB-CF'!$C:$C,$B55,'Report-PCSB-CF'!N:N)</f>
        <v>0</v>
      </c>
      <c r="U55" s="64">
        <f>SUMIF('Report-PCSB-CF'!$C:$C,$B55,'Report-PCSB-CF'!O:O)</f>
        <v>0</v>
      </c>
      <c r="V55" s="64">
        <f>SUMIF('Report-PCSB-CF'!$C:$C,$B55,'Report-PCSB-CF'!P:P)</f>
        <v>0</v>
      </c>
      <c r="W55" s="56">
        <f t="shared" si="24"/>
        <v>0</v>
      </c>
      <c r="X55" s="134"/>
      <c r="Y55" s="37">
        <f t="shared" si="25"/>
        <v>0</v>
      </c>
    </row>
    <row r="56" spans="1:25" ht="13" x14ac:dyDescent="0.15">
      <c r="A56" s="36"/>
      <c r="B56" s="36" t="s">
        <v>115</v>
      </c>
      <c r="C56" s="35"/>
      <c r="D56" s="64">
        <f>SUMIF('Report-PCSB-IS'!C:C,B56,'Report-PCSB-IS'!D:D)</f>
        <v>0</v>
      </c>
      <c r="E56" s="55"/>
      <c r="F56" s="55"/>
      <c r="G56" s="55"/>
      <c r="H56" s="64">
        <f>SUMIF('Report-PCSB-CF'!$C:$C,$B56,'Report-PCSB-CF'!E:E)</f>
        <v>0</v>
      </c>
      <c r="I56" s="64">
        <f>SUMIF('Report-PCSB-CF'!$C:$C,$B56,'Report-PCSB-CF'!F:F)</f>
        <v>0</v>
      </c>
      <c r="J56" s="64">
        <f>SUMIF('Report-PCSB-CF'!$C:$C,$B56,'Report-PCSB-CF'!G:G)</f>
        <v>0</v>
      </c>
      <c r="K56" s="56">
        <f t="shared" si="21"/>
        <v>0</v>
      </c>
      <c r="L56" s="64">
        <f>SUMIF('Report-PCSB-CF'!$C:$C,$B56,'Report-PCSB-CF'!H:H)</f>
        <v>0</v>
      </c>
      <c r="M56" s="64">
        <f>SUMIF('Report-PCSB-CF'!$C:$C,$B56,'Report-PCSB-CF'!I:I)</f>
        <v>0</v>
      </c>
      <c r="N56" s="64">
        <f>SUMIF('Report-PCSB-CF'!$C:$C,$B56,'Report-PCSB-CF'!J:J)</f>
        <v>0</v>
      </c>
      <c r="O56" s="56">
        <f t="shared" si="22"/>
        <v>0</v>
      </c>
      <c r="P56" s="64">
        <f>SUMIF('Report-PCSB-CF'!$C:$C,$B56,'Report-PCSB-CF'!K:K)</f>
        <v>0</v>
      </c>
      <c r="Q56" s="64">
        <f>SUMIF('Report-PCSB-CF'!$C:$C,$B56,'Report-PCSB-CF'!L:L)</f>
        <v>0</v>
      </c>
      <c r="R56" s="64">
        <f>SUMIF('Report-PCSB-CF'!$C:$C,$B56,'Report-PCSB-CF'!M:M)</f>
        <v>0</v>
      </c>
      <c r="S56" s="56">
        <f t="shared" si="23"/>
        <v>0</v>
      </c>
      <c r="T56" s="64">
        <f>SUMIF('Report-PCSB-CF'!$C:$C,$B56,'Report-PCSB-CF'!N:N)</f>
        <v>0</v>
      </c>
      <c r="U56" s="64">
        <f>SUMIF('Report-PCSB-CF'!$C:$C,$B56,'Report-PCSB-CF'!O:O)</f>
        <v>0</v>
      </c>
      <c r="V56" s="64">
        <f>SUMIF('Report-PCSB-CF'!$C:$C,$B56,'Report-PCSB-CF'!P:P)</f>
        <v>0</v>
      </c>
      <c r="W56" s="56">
        <f t="shared" si="24"/>
        <v>0</v>
      </c>
      <c r="X56" s="134"/>
      <c r="Y56" s="37">
        <f t="shared" si="25"/>
        <v>0</v>
      </c>
    </row>
    <row r="57" spans="1:25" ht="13" x14ac:dyDescent="0.15">
      <c r="A57" s="36"/>
      <c r="B57" s="36" t="s">
        <v>116</v>
      </c>
      <c r="C57" s="35"/>
      <c r="D57" s="54">
        <f>SUMIF('Report-PCSB-IS'!C:C,B57,'Report-PCSB-IS'!D:D)</f>
        <v>71776.99951171875</v>
      </c>
      <c r="E57" s="55"/>
      <c r="F57" s="55"/>
      <c r="G57" s="55"/>
      <c r="H57" s="54">
        <f>SUMIF('Report-PCSB-CF'!$C:$C,$B57,'Report-PCSB-CF'!E:E)</f>
        <v>8207.3131510416661</v>
      </c>
      <c r="I57" s="54">
        <f>SUMIF('Report-PCSB-CF'!$C:$C,$B57,'Report-PCSB-CF'!F:F)</f>
        <v>8207.3131510416661</v>
      </c>
      <c r="J57" s="54">
        <f>SUMIF('Report-PCSB-CF'!$C:$C,$B57,'Report-PCSB-CF'!G:G)</f>
        <v>8207.3131510416661</v>
      </c>
      <c r="K57" s="56">
        <f t="shared" si="21"/>
        <v>24621.939453125</v>
      </c>
      <c r="L57" s="54">
        <f>SUMIF('Report-PCSB-CF'!$C:$C,$B57,'Report-PCSB-CF'!H:H)</f>
        <v>8207.3131510416661</v>
      </c>
      <c r="M57" s="54">
        <f>SUMIF('Report-PCSB-CF'!$C:$C,$B57,'Report-PCSB-CF'!I:I)</f>
        <v>8207.3131510416661</v>
      </c>
      <c r="N57" s="54">
        <f>SUMIF('Report-PCSB-CF'!$C:$C,$B57,'Report-PCSB-CF'!J:J)</f>
        <v>8207.3131510416661</v>
      </c>
      <c r="O57" s="56">
        <f t="shared" si="22"/>
        <v>24621.939453125</v>
      </c>
      <c r="P57" s="54">
        <f>SUMIF('Report-PCSB-CF'!$C:$C,$B57,'Report-PCSB-CF'!K:K)</f>
        <v>8207.3131510416661</v>
      </c>
      <c r="Q57" s="54">
        <f>SUMIF('Report-PCSB-CF'!$C:$C,$B57,'Report-PCSB-CF'!L:L)</f>
        <v>8207.3131510416661</v>
      </c>
      <c r="R57" s="54">
        <f>SUMIF('Report-PCSB-CF'!$C:$C,$B57,'Report-PCSB-CF'!M:M)</f>
        <v>8207.3131510416661</v>
      </c>
      <c r="S57" s="56">
        <f t="shared" si="23"/>
        <v>24621.939453125</v>
      </c>
      <c r="T57" s="54">
        <f>SUMIF('Report-PCSB-CF'!$C:$C,$B57,'Report-PCSB-CF'!N:N)</f>
        <v>8207.3131510416661</v>
      </c>
      <c r="U57" s="54">
        <f>SUMIF('Report-PCSB-CF'!$C:$C,$B57,'Report-PCSB-CF'!O:O)</f>
        <v>8207.3131510416661</v>
      </c>
      <c r="V57" s="54">
        <f>SUMIF('Report-PCSB-CF'!$C:$C,$B57,'Report-PCSB-CF'!P:P)</f>
        <v>8207.3131510416661</v>
      </c>
      <c r="W57" s="56">
        <f t="shared" si="24"/>
        <v>24621.939453125</v>
      </c>
      <c r="X57" s="134"/>
      <c r="Y57" s="37">
        <f t="shared" si="25"/>
        <v>98487.7578125</v>
      </c>
    </row>
    <row r="58" spans="1:25" ht="13" x14ac:dyDescent="0.15">
      <c r="A58" s="36"/>
      <c r="B58" s="36" t="s">
        <v>30</v>
      </c>
      <c r="C58" s="35"/>
      <c r="D58" s="54">
        <f>SUMIF('Report-PCSB-IS'!C:C,B58,'Report-PCSB-IS'!D:D)</f>
        <v>263794.99998840335</v>
      </c>
      <c r="E58" s="55"/>
      <c r="F58" s="55"/>
      <c r="G58" s="55"/>
      <c r="H58" s="54">
        <f>SUMIF('Report-PCSB-CF'!$C:$C,$B58,'Report-PCSB-CF'!E:E)</f>
        <v>16532.536946614582</v>
      </c>
      <c r="I58" s="54">
        <f>SUMIF('Report-PCSB-CF'!$C:$C,$B58,'Report-PCSB-CF'!F:F)</f>
        <v>16532.536946614582</v>
      </c>
      <c r="J58" s="54">
        <f>SUMIF('Report-PCSB-CF'!$C:$C,$B58,'Report-PCSB-CF'!G:G)</f>
        <v>16532.536946614582</v>
      </c>
      <c r="K58" s="56">
        <f t="shared" si="21"/>
        <v>49597.61083984375</v>
      </c>
      <c r="L58" s="54">
        <f>SUMIF('Report-PCSB-CF'!$C:$C,$B58,'Report-PCSB-CF'!H:H)</f>
        <v>16532.536946614582</v>
      </c>
      <c r="M58" s="54">
        <f>SUMIF('Report-PCSB-CF'!$C:$C,$B58,'Report-PCSB-CF'!I:I)</f>
        <v>16532.536946614582</v>
      </c>
      <c r="N58" s="54">
        <f>SUMIF('Report-PCSB-CF'!$C:$C,$B58,'Report-PCSB-CF'!J:J)</f>
        <v>16532.536946614582</v>
      </c>
      <c r="O58" s="56">
        <f t="shared" si="22"/>
        <v>49597.61083984375</v>
      </c>
      <c r="P58" s="54">
        <f>SUMIF('Report-PCSB-CF'!$C:$C,$B58,'Report-PCSB-CF'!K:K)</f>
        <v>16532.536946614582</v>
      </c>
      <c r="Q58" s="54">
        <f>SUMIF('Report-PCSB-CF'!$C:$C,$B58,'Report-PCSB-CF'!L:L)</f>
        <v>16532.536946614582</v>
      </c>
      <c r="R58" s="54">
        <f>SUMIF('Report-PCSB-CF'!$C:$C,$B58,'Report-PCSB-CF'!M:M)</f>
        <v>16532.536946614582</v>
      </c>
      <c r="S58" s="56">
        <f t="shared" si="23"/>
        <v>49597.61083984375</v>
      </c>
      <c r="T58" s="54">
        <f>SUMIF('Report-PCSB-CF'!$C:$C,$B58,'Report-PCSB-CF'!N:N)</f>
        <v>16532.536946614582</v>
      </c>
      <c r="U58" s="54">
        <f>SUMIF('Report-PCSB-CF'!$C:$C,$B58,'Report-PCSB-CF'!O:O)</f>
        <v>16532.536946614582</v>
      </c>
      <c r="V58" s="54">
        <f>SUMIF('Report-PCSB-CF'!$C:$C,$B58,'Report-PCSB-CF'!P:P)</f>
        <v>16532.536946614582</v>
      </c>
      <c r="W58" s="56">
        <f t="shared" si="24"/>
        <v>49597.61083984375</v>
      </c>
      <c r="X58" s="134"/>
      <c r="Y58" s="38">
        <f t="shared" si="25"/>
        <v>198390.443359375</v>
      </c>
    </row>
    <row r="59" spans="1:25" ht="13" x14ac:dyDescent="0.15">
      <c r="A59" s="36"/>
      <c r="B59" s="46" t="s">
        <v>31</v>
      </c>
      <c r="C59" s="35"/>
      <c r="D59" s="114">
        <f>SUM(D47:D58)</f>
        <v>977333.81975402823</v>
      </c>
      <c r="E59" s="48"/>
      <c r="F59" s="48"/>
      <c r="G59" s="48"/>
      <c r="H59" s="47">
        <f>SUM(H47:H58)</f>
        <v>87964.839965820312</v>
      </c>
      <c r="I59" s="47">
        <f>SUM(I47:I58)</f>
        <v>87964.839965820312</v>
      </c>
      <c r="J59" s="47">
        <f>SUM(J47:J58)</f>
        <v>87964.839965820312</v>
      </c>
      <c r="K59" s="47">
        <f>SUM(H59:J59)</f>
        <v>263894.51989746094</v>
      </c>
      <c r="L59" s="47">
        <f>SUM(L47:L58)</f>
        <v>87964.839965820312</v>
      </c>
      <c r="M59" s="47">
        <f>SUM(M47:M58)</f>
        <v>87964.839965820312</v>
      </c>
      <c r="N59" s="47">
        <f>SUM(N47:N58)</f>
        <v>87964.839965820312</v>
      </c>
      <c r="O59" s="47">
        <f>SUM(L59:N59)</f>
        <v>263894.51989746094</v>
      </c>
      <c r="P59" s="47">
        <f>SUM(P47:P58)</f>
        <v>87964.839965820312</v>
      </c>
      <c r="Q59" s="47">
        <f>SUM(Q47:Q58)</f>
        <v>87964.839965820312</v>
      </c>
      <c r="R59" s="47">
        <f>SUM(R47:R58)</f>
        <v>87964.839965820312</v>
      </c>
      <c r="S59" s="47">
        <f>SUM(P59:R59)</f>
        <v>263894.51989746094</v>
      </c>
      <c r="T59" s="47">
        <f>SUM(T47:T58)</f>
        <v>87964.839965820312</v>
      </c>
      <c r="U59" s="47">
        <f>SUM(U47:U58)</f>
        <v>87964.839965820312</v>
      </c>
      <c r="V59" s="47">
        <f>SUM(V47:V58)</f>
        <v>87964.839965820312</v>
      </c>
      <c r="W59" s="47">
        <f>SUM(T59:V59)</f>
        <v>263894.51989746094</v>
      </c>
      <c r="X59" s="134"/>
      <c r="Y59" s="37">
        <f t="shared" si="25"/>
        <v>1055578.0795898438</v>
      </c>
    </row>
    <row r="60" spans="1:25" ht="13" x14ac:dyDescent="0.15">
      <c r="A60" s="36"/>
      <c r="B60" s="43"/>
      <c r="C60" s="35"/>
      <c r="D60" s="116"/>
      <c r="E60" s="50"/>
      <c r="F60" s="50"/>
      <c r="G60" s="50"/>
      <c r="H60" s="48"/>
      <c r="I60" s="48"/>
      <c r="J60" s="48"/>
      <c r="K60" s="48"/>
      <c r="L60" s="48"/>
      <c r="M60" s="48"/>
      <c r="N60" s="48"/>
      <c r="O60" s="48"/>
      <c r="P60" s="48"/>
      <c r="Q60" s="48"/>
      <c r="R60" s="48"/>
      <c r="S60" s="48"/>
      <c r="T60" s="48"/>
      <c r="U60" s="48"/>
      <c r="V60" s="48"/>
      <c r="W60" s="48"/>
      <c r="X60" s="134"/>
      <c r="Y60" s="37"/>
    </row>
    <row r="61" spans="1:25" ht="13" x14ac:dyDescent="0.15">
      <c r="A61" s="36"/>
      <c r="B61" s="46" t="s">
        <v>117</v>
      </c>
      <c r="C61" s="35"/>
      <c r="D61" s="114">
        <f>D59+D44+D35+D27</f>
        <v>8461781.0712153055</v>
      </c>
      <c r="E61" s="48"/>
      <c r="F61" s="48"/>
      <c r="G61" s="48"/>
      <c r="H61" s="47">
        <f t="shared" ref="H61:W61" si="26">H59+H44+H35+H27</f>
        <v>658751.26116053597</v>
      </c>
      <c r="I61" s="47">
        <f t="shared" si="26"/>
        <v>828540.42936001671</v>
      </c>
      <c r="J61" s="47">
        <f t="shared" si="26"/>
        <v>930697.08085200621</v>
      </c>
      <c r="K61" s="47">
        <f t="shared" si="26"/>
        <v>2417988.7713725585</v>
      </c>
      <c r="L61" s="47">
        <f t="shared" si="26"/>
        <v>799712.9991756106</v>
      </c>
      <c r="M61" s="47">
        <f t="shared" si="26"/>
        <v>785608.24799400673</v>
      </c>
      <c r="N61" s="47">
        <f t="shared" si="26"/>
        <v>785539.26462490286</v>
      </c>
      <c r="O61" s="47">
        <f t="shared" si="26"/>
        <v>2370860.5117945205</v>
      </c>
      <c r="P61" s="47">
        <f t="shared" si="26"/>
        <v>791485.61031829903</v>
      </c>
      <c r="Q61" s="47">
        <f t="shared" si="26"/>
        <v>795422.20525260852</v>
      </c>
      <c r="R61" s="47">
        <f t="shared" si="26"/>
        <v>803369.01956191799</v>
      </c>
      <c r="S61" s="47">
        <f t="shared" si="26"/>
        <v>2390276.8351328252</v>
      </c>
      <c r="T61" s="47">
        <f t="shared" si="26"/>
        <v>791264.73699622741</v>
      </c>
      <c r="U61" s="47">
        <f t="shared" si="26"/>
        <v>797206.44161803694</v>
      </c>
      <c r="V61" s="47">
        <f t="shared" si="26"/>
        <v>951627.83760731644</v>
      </c>
      <c r="W61" s="58">
        <f t="shared" si="26"/>
        <v>2540099.0162215806</v>
      </c>
      <c r="X61" s="134"/>
      <c r="Y61" s="38">
        <f>SUM(K61,O61,S61,W61)</f>
        <v>9719225.1345214844</v>
      </c>
    </row>
    <row r="62" spans="1:25" ht="12.75" customHeight="1" x14ac:dyDescent="0.15">
      <c r="A62" s="49" t="s">
        <v>118</v>
      </c>
      <c r="B62" s="46"/>
      <c r="C62" s="35"/>
      <c r="D62" s="114">
        <f>D16-D61</f>
        <v>207074.12633025274</v>
      </c>
      <c r="E62" s="48"/>
      <c r="F62" s="48"/>
      <c r="G62" s="48"/>
      <c r="H62" s="47">
        <f t="shared" ref="H62:W62" si="27">H16-H61</f>
        <v>73634.98487156292</v>
      </c>
      <c r="I62" s="47">
        <f t="shared" si="27"/>
        <v>-62037.685359167866</v>
      </c>
      <c r="J62" s="47">
        <f t="shared" si="27"/>
        <v>-132503.90531208809</v>
      </c>
      <c r="K62" s="47">
        <f t="shared" si="27"/>
        <v>-120906.60579969268</v>
      </c>
      <c r="L62" s="47">
        <f t="shared" si="27"/>
        <v>-22535.543850536225</v>
      </c>
      <c r="M62" s="47">
        <f t="shared" si="27"/>
        <v>183498.69437030773</v>
      </c>
      <c r="N62" s="47">
        <f t="shared" si="27"/>
        <v>28426.086563985329</v>
      </c>
      <c r="O62" s="47">
        <f t="shared" si="27"/>
        <v>189389.23708375636</v>
      </c>
      <c r="P62" s="47">
        <f t="shared" si="27"/>
        <v>20481.637625146541</v>
      </c>
      <c r="Q62" s="47">
        <f t="shared" si="27"/>
        <v>20809.604936930817</v>
      </c>
      <c r="R62" s="47">
        <f t="shared" si="27"/>
        <v>21391.915119808866</v>
      </c>
      <c r="S62" s="47">
        <f t="shared" si="27"/>
        <v>62683.157681886572</v>
      </c>
      <c r="T62" s="47">
        <f t="shared" si="27"/>
        <v>20702.510947218165</v>
      </c>
      <c r="U62" s="47">
        <f t="shared" si="27"/>
        <v>21157.649694549269</v>
      </c>
      <c r="V62" s="47">
        <f t="shared" si="27"/>
        <v>-126541.61424981512</v>
      </c>
      <c r="W62" s="47">
        <f t="shared" si="27"/>
        <v>-84681.453608047217</v>
      </c>
      <c r="X62" s="134"/>
      <c r="Y62" s="37">
        <f>SUM(K62,O62,S62,W62)</f>
        <v>46484.335357903037</v>
      </c>
    </row>
    <row r="63" spans="1:25" ht="12.75" customHeight="1" x14ac:dyDescent="0.15">
      <c r="A63" s="49"/>
      <c r="B63" s="43"/>
      <c r="C63" s="35"/>
      <c r="D63" s="117"/>
      <c r="E63" s="48"/>
      <c r="F63" s="48"/>
      <c r="G63" s="48"/>
      <c r="H63" s="59"/>
      <c r="I63" s="59"/>
      <c r="J63" s="59"/>
      <c r="K63" s="48"/>
      <c r="L63" s="59"/>
      <c r="M63" s="59"/>
      <c r="N63" s="59"/>
      <c r="O63" s="48"/>
      <c r="P63" s="59"/>
      <c r="Q63" s="59"/>
      <c r="R63" s="59"/>
      <c r="S63" s="48"/>
      <c r="T63" s="59"/>
      <c r="U63" s="59"/>
      <c r="V63" s="59"/>
      <c r="W63" s="48"/>
      <c r="X63" s="134"/>
      <c r="Y63" s="37"/>
    </row>
    <row r="64" spans="1:25" ht="13" x14ac:dyDescent="0.15">
      <c r="A64" s="49" t="s">
        <v>32</v>
      </c>
      <c r="B64" s="46"/>
      <c r="C64" s="35"/>
      <c r="D64" s="114">
        <f>D62</f>
        <v>207074.12633025274</v>
      </c>
      <c r="E64" s="62"/>
      <c r="F64" s="62"/>
      <c r="G64" s="62"/>
      <c r="H64" s="139">
        <f>H62</f>
        <v>73634.98487156292</v>
      </c>
      <c r="I64" s="139">
        <f t="shared" ref="I64:W64" si="28">I62</f>
        <v>-62037.685359167866</v>
      </c>
      <c r="J64" s="139">
        <f t="shared" si="28"/>
        <v>-132503.90531208809</v>
      </c>
      <c r="K64" s="139">
        <f t="shared" si="28"/>
        <v>-120906.60579969268</v>
      </c>
      <c r="L64" s="139">
        <f t="shared" si="28"/>
        <v>-22535.543850536225</v>
      </c>
      <c r="M64" s="139">
        <f t="shared" si="28"/>
        <v>183498.69437030773</v>
      </c>
      <c r="N64" s="139">
        <f t="shared" si="28"/>
        <v>28426.086563985329</v>
      </c>
      <c r="O64" s="139">
        <f t="shared" si="28"/>
        <v>189389.23708375636</v>
      </c>
      <c r="P64" s="139">
        <f t="shared" si="28"/>
        <v>20481.637625146541</v>
      </c>
      <c r="Q64" s="139">
        <f t="shared" si="28"/>
        <v>20809.604936930817</v>
      </c>
      <c r="R64" s="139">
        <f t="shared" si="28"/>
        <v>21391.915119808866</v>
      </c>
      <c r="S64" s="139">
        <f t="shared" si="28"/>
        <v>62683.157681886572</v>
      </c>
      <c r="T64" s="139">
        <f t="shared" si="28"/>
        <v>20702.510947218165</v>
      </c>
      <c r="U64" s="139">
        <f t="shared" si="28"/>
        <v>21157.649694549269</v>
      </c>
      <c r="V64" s="139">
        <f t="shared" si="28"/>
        <v>-126541.61424981512</v>
      </c>
      <c r="W64" s="139">
        <f t="shared" si="28"/>
        <v>-84681.453608047217</v>
      </c>
      <c r="X64" s="140"/>
      <c r="Y64" s="141">
        <f>SUM(K64,O64,S64,W64)</f>
        <v>46484.335357903037</v>
      </c>
    </row>
  </sheetData>
  <pageMargins left="0.75" right="0.35" top="0.5" bottom="0.5" header="0.5" footer="0.5"/>
  <pageSetup scale="32" orientation="portrait" horizontalDpi="300" verticalDpi="300" r:id="rId1"/>
  <headerFooter alignWithMargins="0">
    <oddHeader xml:space="preserve">&amp;C&amp;"Arial,Bold"&amp;11
</oddHeader>
    <oddFooter>&amp;RPage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sheetPr>
  <dimension ref="A1:DA226"/>
  <sheetViews>
    <sheetView topLeftCell="A99" workbookViewId="0">
      <selection activeCell="A120" sqref="A120:XFD120"/>
    </sheetView>
  </sheetViews>
  <sheetFormatPr baseColWidth="10" defaultColWidth="8.83203125" defaultRowHeight="15" outlineLevelRow="1" x14ac:dyDescent="0.2"/>
  <cols>
    <col min="1" max="1" width="10.6640625" customWidth="1"/>
    <col min="2" max="2" width="25.6640625" customWidth="1"/>
    <col min="3" max="7" width="2.83203125" hidden="1" customWidth="1"/>
    <col min="8" max="11" width="8.1640625" customWidth="1"/>
    <col min="12" max="12" width="8.1640625" style="70" customWidth="1"/>
    <col min="13" max="48" width="8.1640625" hidden="1" customWidth="1"/>
    <col min="49" max="52" width="7.1640625" hidden="1" customWidth="1"/>
    <col min="53" max="53" width="2" customWidth="1"/>
    <col min="54" max="54" width="7.33203125" customWidth="1"/>
    <col min="55" max="55" width="15.5" customWidth="1"/>
    <col min="56" max="59" width="9.1640625" customWidth="1"/>
    <col min="60" max="60" width="13.5" customWidth="1"/>
    <col min="61" max="86" width="9.1640625" customWidth="1"/>
  </cols>
  <sheetData>
    <row r="1" spans="1:105" x14ac:dyDescent="0.2">
      <c r="A1" s="70"/>
      <c r="B1" s="142" t="s">
        <v>127</v>
      </c>
      <c r="C1" s="142"/>
      <c r="D1" s="142"/>
      <c r="E1" s="142"/>
      <c r="F1" s="142"/>
      <c r="G1" s="142"/>
      <c r="H1" s="143">
        <v>1</v>
      </c>
      <c r="I1" s="143">
        <v>2</v>
      </c>
      <c r="J1" s="143">
        <v>3</v>
      </c>
      <c r="K1" s="143">
        <v>4</v>
      </c>
      <c r="L1" s="143">
        <f>K1+1</f>
        <v>5</v>
      </c>
      <c r="M1" s="143">
        <f>L1+1</f>
        <v>6</v>
      </c>
      <c r="N1" s="143">
        <v>7</v>
      </c>
      <c r="O1" s="143">
        <v>8</v>
      </c>
      <c r="P1" s="143">
        <v>9</v>
      </c>
      <c r="Q1" s="143">
        <v>10</v>
      </c>
      <c r="R1" s="143">
        <f>Q1+1</f>
        <v>11</v>
      </c>
      <c r="S1" s="143">
        <f t="shared" ref="S1:AZ1" si="0">R1+1</f>
        <v>12</v>
      </c>
      <c r="T1" s="143">
        <f t="shared" si="0"/>
        <v>13</v>
      </c>
      <c r="U1" s="143">
        <f t="shared" si="0"/>
        <v>14</v>
      </c>
      <c r="V1" s="143">
        <f t="shared" si="0"/>
        <v>15</v>
      </c>
      <c r="W1" s="143">
        <f t="shared" si="0"/>
        <v>16</v>
      </c>
      <c r="X1" s="143">
        <f t="shared" si="0"/>
        <v>17</v>
      </c>
      <c r="Y1" s="143">
        <f t="shared" si="0"/>
        <v>18</v>
      </c>
      <c r="Z1" s="143">
        <f t="shared" si="0"/>
        <v>19</v>
      </c>
      <c r="AA1" s="143">
        <f t="shared" si="0"/>
        <v>20</v>
      </c>
      <c r="AB1" s="143">
        <f t="shared" si="0"/>
        <v>21</v>
      </c>
      <c r="AC1" s="143">
        <f t="shared" si="0"/>
        <v>22</v>
      </c>
      <c r="AD1" s="143">
        <f t="shared" si="0"/>
        <v>23</v>
      </c>
      <c r="AE1" s="143">
        <f t="shared" si="0"/>
        <v>24</v>
      </c>
      <c r="AF1" s="143">
        <f t="shared" si="0"/>
        <v>25</v>
      </c>
      <c r="AG1" s="143">
        <f t="shared" si="0"/>
        <v>26</v>
      </c>
      <c r="AH1" s="143">
        <f t="shared" si="0"/>
        <v>27</v>
      </c>
      <c r="AI1" s="143">
        <f t="shared" si="0"/>
        <v>28</v>
      </c>
      <c r="AJ1" s="143">
        <f t="shared" si="0"/>
        <v>29</v>
      </c>
      <c r="AK1" s="143">
        <f t="shared" si="0"/>
        <v>30</v>
      </c>
      <c r="AL1" s="143">
        <f t="shared" si="0"/>
        <v>31</v>
      </c>
      <c r="AM1" s="143">
        <f t="shared" si="0"/>
        <v>32</v>
      </c>
      <c r="AN1" s="143">
        <f t="shared" si="0"/>
        <v>33</v>
      </c>
      <c r="AO1" s="143">
        <f t="shared" si="0"/>
        <v>34</v>
      </c>
      <c r="AP1" s="143">
        <f t="shared" si="0"/>
        <v>35</v>
      </c>
      <c r="AQ1" s="143">
        <f t="shared" si="0"/>
        <v>36</v>
      </c>
      <c r="AR1" s="143">
        <f t="shared" si="0"/>
        <v>37</v>
      </c>
      <c r="AS1" s="143">
        <f t="shared" si="0"/>
        <v>38</v>
      </c>
      <c r="AT1" s="143">
        <f t="shared" si="0"/>
        <v>39</v>
      </c>
      <c r="AU1" s="143">
        <f t="shared" si="0"/>
        <v>40</v>
      </c>
      <c r="AV1" s="143">
        <f t="shared" si="0"/>
        <v>41</v>
      </c>
      <c r="AW1" s="143">
        <f t="shared" si="0"/>
        <v>42</v>
      </c>
      <c r="AX1" s="143">
        <f t="shared" si="0"/>
        <v>43</v>
      </c>
      <c r="AY1" s="143">
        <f t="shared" si="0"/>
        <v>44</v>
      </c>
      <c r="AZ1" s="143">
        <f t="shared" si="0"/>
        <v>45</v>
      </c>
      <c r="BA1" s="143"/>
      <c r="BB1" s="142"/>
      <c r="BC1" s="142"/>
    </row>
    <row r="2" spans="1:105" ht="19" x14ac:dyDescent="0.3">
      <c r="A2" s="70"/>
      <c r="B2" s="94" t="str">
        <f>"Student Population" &amp; ", v" &amp; TEXT(BudgetVersion, "#.0")</f>
        <v>Student Population, v1.0</v>
      </c>
      <c r="C2" s="94"/>
      <c r="D2" s="94"/>
      <c r="E2" s="94"/>
      <c r="F2" s="94"/>
      <c r="G2" s="94"/>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0"/>
      <c r="BC2" s="144"/>
    </row>
    <row r="3" spans="1:105" x14ac:dyDescent="0.2">
      <c r="A3" s="70"/>
      <c r="B3" s="95" t="str">
        <f>SchoolName</f>
        <v>Cedar Tree</v>
      </c>
      <c r="C3" s="95"/>
      <c r="D3" s="95"/>
      <c r="E3" s="95"/>
      <c r="F3" s="95"/>
      <c r="G3" s="95"/>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0"/>
      <c r="BC3" s="70"/>
    </row>
    <row r="4" spans="1:105" x14ac:dyDescent="0.2">
      <c r="A4" s="70"/>
      <c r="B4" s="70"/>
      <c r="C4" s="70"/>
      <c r="D4" s="70"/>
      <c r="E4" s="70"/>
      <c r="F4" s="70"/>
      <c r="G4" s="70"/>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0"/>
      <c r="BC4" s="70"/>
    </row>
    <row r="5" spans="1:105" x14ac:dyDescent="0.2">
      <c r="A5" s="70"/>
      <c r="B5" s="70"/>
      <c r="C5" s="70"/>
      <c r="D5" s="70"/>
      <c r="E5" s="70"/>
      <c r="F5" s="70"/>
      <c r="G5" s="70"/>
      <c r="H5" s="70"/>
      <c r="I5" s="70"/>
      <c r="J5" s="70"/>
      <c r="K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1"/>
      <c r="BB5" s="70"/>
      <c r="BC5" s="70"/>
      <c r="BE5" s="126"/>
    </row>
    <row r="6" spans="1:105" ht="17" x14ac:dyDescent="0.3">
      <c r="A6" s="70"/>
      <c r="B6" s="401" t="s">
        <v>128</v>
      </c>
      <c r="C6" s="401"/>
      <c r="D6" s="401"/>
      <c r="E6" s="401"/>
      <c r="F6" s="401"/>
      <c r="G6" s="401"/>
      <c r="H6" s="402" t="str">
        <f t="shared" ref="H6:AZ6" si="1">INDEX(SetupBudgetYears,H1,1)</f>
        <v>SY16-17</v>
      </c>
      <c r="I6" s="402" t="str">
        <f t="shared" si="1"/>
        <v>SY17-18</v>
      </c>
      <c r="J6" s="402" t="str">
        <f t="shared" si="1"/>
        <v>SY18-19</v>
      </c>
      <c r="K6" s="403" t="str">
        <f t="shared" si="1"/>
        <v>SY19-20</v>
      </c>
      <c r="L6" s="404" t="str">
        <f t="shared" si="1"/>
        <v>SY20-21</v>
      </c>
      <c r="M6" s="404" t="str">
        <f t="shared" si="1"/>
        <v>SY21-22</v>
      </c>
      <c r="N6" s="404" t="str">
        <f t="shared" si="1"/>
        <v>SY22-23</v>
      </c>
      <c r="O6" s="404" t="str">
        <f t="shared" si="1"/>
        <v>SY23-24</v>
      </c>
      <c r="P6" s="404" t="str">
        <f t="shared" si="1"/>
        <v>SY24-25</v>
      </c>
      <c r="Q6" s="405" t="str">
        <f t="shared" si="1"/>
        <v>SY25-26</v>
      </c>
      <c r="R6" s="405" t="str">
        <f t="shared" si="1"/>
        <v>SY26-27</v>
      </c>
      <c r="S6" s="405" t="str">
        <f t="shared" si="1"/>
        <v>SY27-28</v>
      </c>
      <c r="T6" s="405" t="str">
        <f t="shared" si="1"/>
        <v>SY28-29</v>
      </c>
      <c r="U6" s="405" t="str">
        <f t="shared" si="1"/>
        <v>SY29-30</v>
      </c>
      <c r="V6" s="405" t="str">
        <f t="shared" si="1"/>
        <v>SY30-31</v>
      </c>
      <c r="W6" s="405" t="str">
        <f t="shared" si="1"/>
        <v>SY31-32</v>
      </c>
      <c r="X6" s="405" t="str">
        <f t="shared" si="1"/>
        <v>SY32-33</v>
      </c>
      <c r="Y6" s="405" t="str">
        <f t="shared" si="1"/>
        <v>SY33-34</v>
      </c>
      <c r="Z6" s="405" t="str">
        <f t="shared" si="1"/>
        <v>SY34-35</v>
      </c>
      <c r="AA6" s="405" t="str">
        <f t="shared" si="1"/>
        <v>SY35-36</v>
      </c>
      <c r="AB6" s="405" t="str">
        <f t="shared" si="1"/>
        <v>SY36-37</v>
      </c>
      <c r="AC6" s="405" t="str">
        <f t="shared" si="1"/>
        <v>SY37-38</v>
      </c>
      <c r="AD6" s="405" t="str">
        <f t="shared" si="1"/>
        <v>SY38-39</v>
      </c>
      <c r="AE6" s="405" t="str">
        <f t="shared" si="1"/>
        <v>SY39-40</v>
      </c>
      <c r="AF6" s="405" t="str">
        <f t="shared" si="1"/>
        <v>SY40-41</v>
      </c>
      <c r="AG6" s="405" t="str">
        <f t="shared" si="1"/>
        <v>SY41-42</v>
      </c>
      <c r="AH6" s="405" t="str">
        <f t="shared" si="1"/>
        <v>SY42-43</v>
      </c>
      <c r="AI6" s="405" t="str">
        <f t="shared" si="1"/>
        <v>SY43-44</v>
      </c>
      <c r="AJ6" s="405" t="str">
        <f t="shared" si="1"/>
        <v>SY44-45</v>
      </c>
      <c r="AK6" s="405" t="str">
        <f t="shared" si="1"/>
        <v>SY45-46</v>
      </c>
      <c r="AL6" s="405" t="str">
        <f t="shared" si="1"/>
        <v>SY46-47</v>
      </c>
      <c r="AM6" s="405" t="str">
        <f t="shared" si="1"/>
        <v>SY47-48</v>
      </c>
      <c r="AN6" s="405" t="str">
        <f t="shared" si="1"/>
        <v>SY48-49</v>
      </c>
      <c r="AO6" s="405" t="str">
        <f t="shared" si="1"/>
        <v>SY49-50</v>
      </c>
      <c r="AP6" s="405" t="str">
        <f t="shared" si="1"/>
        <v>SY50-51</v>
      </c>
      <c r="AQ6" s="405" t="str">
        <f t="shared" si="1"/>
        <v>SY51-52</v>
      </c>
      <c r="AR6" s="405" t="str">
        <f t="shared" si="1"/>
        <v>SY52-53</v>
      </c>
      <c r="AS6" s="405" t="str">
        <f t="shared" si="1"/>
        <v>SY53-54</v>
      </c>
      <c r="AT6" s="405" t="str">
        <f t="shared" si="1"/>
        <v>SY54-55</v>
      </c>
      <c r="AU6" s="405" t="str">
        <f t="shared" si="1"/>
        <v>SY55-56</v>
      </c>
      <c r="AV6" s="405" t="str">
        <f t="shared" si="1"/>
        <v>SY56-57</v>
      </c>
      <c r="AW6" s="405" t="str">
        <f t="shared" si="1"/>
        <v>SY57-58</v>
      </c>
      <c r="AX6" s="405" t="str">
        <f t="shared" si="1"/>
        <v>SY58-59</v>
      </c>
      <c r="AY6" s="405" t="str">
        <f t="shared" si="1"/>
        <v>SY59-60</v>
      </c>
      <c r="AZ6" s="406" t="str">
        <f t="shared" si="1"/>
        <v>SY60-61</v>
      </c>
      <c r="BA6" s="405"/>
      <c r="BB6" s="407" t="s">
        <v>296</v>
      </c>
      <c r="BC6" s="407" t="s">
        <v>297</v>
      </c>
    </row>
    <row r="7" spans="1:105" x14ac:dyDescent="0.2">
      <c r="A7" s="70"/>
      <c r="B7" s="119" t="s">
        <v>129</v>
      </c>
      <c r="C7" s="119"/>
      <c r="D7" s="119"/>
      <c r="E7" s="119"/>
      <c r="F7" s="119"/>
      <c r="G7" s="119"/>
      <c r="H7" s="145">
        <f t="shared" ref="H7:AZ7" si="2" xml:space="preserve"> INDEX(SetupBudgetYears,H$1,3)</f>
        <v>0</v>
      </c>
      <c r="I7" s="145">
        <f t="shared" si="2"/>
        <v>0</v>
      </c>
      <c r="J7" s="145">
        <f t="shared" si="2"/>
        <v>0</v>
      </c>
      <c r="K7" s="145">
        <f t="shared" si="2"/>
        <v>0</v>
      </c>
      <c r="L7" s="145">
        <f t="shared" si="2"/>
        <v>0</v>
      </c>
      <c r="M7" s="145">
        <f t="shared" si="2"/>
        <v>0</v>
      </c>
      <c r="N7" s="145">
        <f t="shared" si="2"/>
        <v>0</v>
      </c>
      <c r="O7" s="145">
        <f t="shared" si="2"/>
        <v>0</v>
      </c>
      <c r="P7" s="145">
        <f t="shared" si="2"/>
        <v>0</v>
      </c>
      <c r="Q7" s="145">
        <f t="shared" si="2"/>
        <v>0</v>
      </c>
      <c r="R7" s="145">
        <f t="shared" si="2"/>
        <v>0</v>
      </c>
      <c r="S7" s="145">
        <f t="shared" si="2"/>
        <v>0</v>
      </c>
      <c r="T7" s="145">
        <f t="shared" si="2"/>
        <v>0</v>
      </c>
      <c r="U7" s="145">
        <f t="shared" si="2"/>
        <v>0</v>
      </c>
      <c r="V7" s="145">
        <f t="shared" si="2"/>
        <v>0</v>
      </c>
      <c r="W7" s="145">
        <f t="shared" si="2"/>
        <v>0</v>
      </c>
      <c r="X7" s="145">
        <f t="shared" si="2"/>
        <v>0</v>
      </c>
      <c r="Y7" s="145">
        <f t="shared" si="2"/>
        <v>0</v>
      </c>
      <c r="Z7" s="145">
        <f t="shared" si="2"/>
        <v>0</v>
      </c>
      <c r="AA7" s="145">
        <f t="shared" si="2"/>
        <v>0</v>
      </c>
      <c r="AB7" s="145">
        <f t="shared" si="2"/>
        <v>0</v>
      </c>
      <c r="AC7" s="145">
        <f t="shared" si="2"/>
        <v>0</v>
      </c>
      <c r="AD7" s="145">
        <f t="shared" si="2"/>
        <v>0</v>
      </c>
      <c r="AE7" s="145">
        <f t="shared" si="2"/>
        <v>0</v>
      </c>
      <c r="AF7" s="145">
        <f t="shared" si="2"/>
        <v>0</v>
      </c>
      <c r="AG7" s="145">
        <f t="shared" si="2"/>
        <v>0</v>
      </c>
      <c r="AH7" s="145">
        <f t="shared" si="2"/>
        <v>0</v>
      </c>
      <c r="AI7" s="145">
        <f t="shared" si="2"/>
        <v>0</v>
      </c>
      <c r="AJ7" s="145">
        <f t="shared" si="2"/>
        <v>0</v>
      </c>
      <c r="AK7" s="145">
        <f t="shared" si="2"/>
        <v>0</v>
      </c>
      <c r="AL7" s="145">
        <f t="shared" si="2"/>
        <v>0</v>
      </c>
      <c r="AM7" s="145">
        <f t="shared" si="2"/>
        <v>0</v>
      </c>
      <c r="AN7" s="145">
        <f t="shared" si="2"/>
        <v>0</v>
      </c>
      <c r="AO7" s="145">
        <f t="shared" si="2"/>
        <v>0</v>
      </c>
      <c r="AP7" s="145">
        <f t="shared" si="2"/>
        <v>0</v>
      </c>
      <c r="AQ7" s="145">
        <f t="shared" si="2"/>
        <v>0</v>
      </c>
      <c r="AR7" s="145">
        <f t="shared" si="2"/>
        <v>0</v>
      </c>
      <c r="AS7" s="145">
        <f t="shared" si="2"/>
        <v>0</v>
      </c>
      <c r="AT7" s="145">
        <f t="shared" si="2"/>
        <v>0</v>
      </c>
      <c r="AU7" s="145">
        <f t="shared" si="2"/>
        <v>0</v>
      </c>
      <c r="AV7" s="145">
        <f t="shared" si="2"/>
        <v>0</v>
      </c>
      <c r="AW7" s="145">
        <f t="shared" si="2"/>
        <v>0</v>
      </c>
      <c r="AX7" s="145">
        <f t="shared" si="2"/>
        <v>0</v>
      </c>
      <c r="AY7" s="145">
        <f t="shared" si="2"/>
        <v>0</v>
      </c>
      <c r="AZ7" s="408">
        <f t="shared" si="2"/>
        <v>0</v>
      </c>
      <c r="BA7" s="145"/>
      <c r="BB7" s="145"/>
      <c r="BC7" s="145"/>
    </row>
    <row r="8" spans="1:105" x14ac:dyDescent="0.2">
      <c r="A8" s="70"/>
      <c r="B8" s="70"/>
      <c r="C8" s="70"/>
      <c r="D8" s="70"/>
      <c r="E8" s="70"/>
      <c r="F8" s="70"/>
      <c r="G8" s="70"/>
      <c r="H8" s="70"/>
      <c r="I8" s="70"/>
      <c r="J8" s="70"/>
      <c r="K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row>
    <row r="9" spans="1:105" ht="16" x14ac:dyDescent="0.2">
      <c r="A9" s="70"/>
      <c r="B9" s="66" t="s">
        <v>130</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409"/>
      <c r="BA9" s="66"/>
      <c r="BB9" s="66"/>
      <c r="BC9" s="66"/>
      <c r="BD9" s="70"/>
      <c r="BE9" s="70"/>
      <c r="BF9" s="70"/>
    </row>
    <row r="10" spans="1:105" hidden="1" outlineLevel="1" x14ac:dyDescent="0.2">
      <c r="A10" s="70"/>
      <c r="B10" s="67" t="s">
        <v>131</v>
      </c>
      <c r="C10" s="68"/>
      <c r="D10" s="68"/>
      <c r="E10" s="68"/>
      <c r="F10" s="68"/>
      <c r="G10" s="68"/>
      <c r="H10" s="69"/>
      <c r="I10" s="69"/>
      <c r="J10" s="68"/>
      <c r="K10" s="68"/>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410"/>
      <c r="BA10" s="68"/>
      <c r="BB10" s="68"/>
      <c r="BC10" s="146"/>
    </row>
    <row r="11" spans="1:105" hidden="1" outlineLevel="1" x14ac:dyDescent="0.2">
      <c r="A11" s="147"/>
      <c r="B11" s="148" t="s">
        <v>132</v>
      </c>
      <c r="C11" s="149"/>
      <c r="D11" s="149"/>
      <c r="E11" s="149"/>
      <c r="F11" s="149"/>
      <c r="G11" s="149"/>
      <c r="H11" s="150"/>
      <c r="I11" s="150"/>
      <c r="J11" s="150"/>
      <c r="K11" s="151"/>
      <c r="L11" s="152"/>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4"/>
      <c r="AZ11" s="411"/>
      <c r="BA11" s="71"/>
      <c r="BB11" s="70"/>
      <c r="BC11" s="155"/>
      <c r="DA11" s="412"/>
    </row>
    <row r="12" spans="1:105" hidden="1" outlineLevel="1" x14ac:dyDescent="0.2">
      <c r="A12" s="147"/>
      <c r="B12" s="148" t="s">
        <v>133</v>
      </c>
      <c r="C12" s="149"/>
      <c r="D12" s="149"/>
      <c r="E12" s="149"/>
      <c r="F12" s="149"/>
      <c r="G12" s="149"/>
      <c r="H12" s="150"/>
      <c r="I12" s="150"/>
      <c r="J12" s="150"/>
      <c r="K12" s="151"/>
      <c r="L12" s="152"/>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4"/>
      <c r="AZ12" s="411"/>
      <c r="BA12" s="71"/>
      <c r="BB12" s="70"/>
      <c r="BC12" s="155"/>
    </row>
    <row r="13" spans="1:105" hidden="1" outlineLevel="1" x14ac:dyDescent="0.2">
      <c r="A13" s="147"/>
      <c r="B13" s="148" t="s">
        <v>134</v>
      </c>
      <c r="C13" s="149"/>
      <c r="D13" s="149"/>
      <c r="E13" s="149"/>
      <c r="F13" s="149"/>
      <c r="G13" s="149"/>
      <c r="H13" s="150"/>
      <c r="I13" s="150"/>
      <c r="J13" s="150"/>
      <c r="K13" s="151"/>
      <c r="L13" s="152"/>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4"/>
      <c r="AZ13" s="411"/>
      <c r="BA13" s="71"/>
      <c r="BB13" s="70"/>
      <c r="BC13" s="155"/>
    </row>
    <row r="14" spans="1:105" hidden="1" outlineLevel="1" x14ac:dyDescent="0.2">
      <c r="A14" s="147"/>
      <c r="B14" s="148" t="s">
        <v>135</v>
      </c>
      <c r="C14" s="149"/>
      <c r="D14" s="149"/>
      <c r="E14" s="149"/>
      <c r="F14" s="149"/>
      <c r="G14" s="149"/>
      <c r="H14" s="150"/>
      <c r="I14" s="150"/>
      <c r="J14" s="150"/>
      <c r="K14" s="151"/>
      <c r="L14" s="152"/>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4"/>
      <c r="AZ14" s="411"/>
      <c r="BA14" s="71"/>
      <c r="BB14" s="70"/>
      <c r="BC14" s="155"/>
    </row>
    <row r="15" spans="1:105" hidden="1" outlineLevel="1" x14ac:dyDescent="0.2">
      <c r="A15" s="156"/>
      <c r="B15" s="148" t="s">
        <v>136</v>
      </c>
      <c r="C15" s="149"/>
      <c r="D15" s="149"/>
      <c r="E15" s="149"/>
      <c r="F15" s="149"/>
      <c r="G15" s="149"/>
      <c r="H15" s="150"/>
      <c r="I15" s="150"/>
      <c r="J15" s="150"/>
      <c r="K15" s="151"/>
      <c r="L15" s="152"/>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4"/>
      <c r="AZ15" s="411"/>
      <c r="BA15" s="71"/>
      <c r="BB15" s="70"/>
      <c r="BC15" s="155"/>
    </row>
    <row r="16" spans="1:105" hidden="1" outlineLevel="1" x14ac:dyDescent="0.2">
      <c r="A16" s="147"/>
      <c r="B16" s="148" t="s">
        <v>137</v>
      </c>
      <c r="C16" s="149"/>
      <c r="D16" s="149"/>
      <c r="E16" s="149"/>
      <c r="F16" s="149"/>
      <c r="G16" s="149"/>
      <c r="H16" s="150"/>
      <c r="I16" s="150"/>
      <c r="J16" s="150"/>
      <c r="K16" s="151"/>
      <c r="L16" s="152"/>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4"/>
      <c r="AZ16" s="411"/>
      <c r="BA16" s="71"/>
      <c r="BB16" s="70"/>
      <c r="BC16" s="155"/>
    </row>
    <row r="17" spans="1:55" hidden="1" outlineLevel="1" x14ac:dyDescent="0.2">
      <c r="A17" s="147"/>
      <c r="B17" s="148" t="s">
        <v>138</v>
      </c>
      <c r="C17" s="149"/>
      <c r="D17" s="149"/>
      <c r="E17" s="149"/>
      <c r="F17" s="149"/>
      <c r="G17" s="149"/>
      <c r="H17" s="150"/>
      <c r="I17" s="150"/>
      <c r="J17" s="150"/>
      <c r="K17" s="151"/>
      <c r="L17" s="152"/>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4"/>
      <c r="AZ17" s="411"/>
      <c r="BA17" s="71"/>
      <c r="BB17" s="70"/>
      <c r="BC17" s="155"/>
    </row>
    <row r="18" spans="1:55" hidden="1" outlineLevel="1" x14ac:dyDescent="0.2">
      <c r="A18" s="147"/>
      <c r="B18" s="148" t="s">
        <v>139</v>
      </c>
      <c r="C18" s="149"/>
      <c r="D18" s="149"/>
      <c r="E18" s="149"/>
      <c r="F18" s="149"/>
      <c r="G18" s="149"/>
      <c r="H18" s="150"/>
      <c r="I18" s="150"/>
      <c r="J18" s="150"/>
      <c r="K18" s="151"/>
      <c r="L18" s="152"/>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4"/>
      <c r="AZ18" s="411"/>
      <c r="BA18" s="71"/>
      <c r="BB18" s="70"/>
      <c r="BC18" s="155"/>
    </row>
    <row r="19" spans="1:55" hidden="1" outlineLevel="1" x14ac:dyDescent="0.2">
      <c r="A19" s="147"/>
      <c r="B19" s="148" t="s">
        <v>140</v>
      </c>
      <c r="C19" s="149"/>
      <c r="D19" s="149"/>
      <c r="E19" s="149"/>
      <c r="F19" s="149"/>
      <c r="G19" s="149"/>
      <c r="H19" s="150"/>
      <c r="I19" s="150"/>
      <c r="J19" s="150"/>
      <c r="K19" s="151"/>
      <c r="L19" s="152"/>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4"/>
      <c r="AZ19" s="411"/>
      <c r="BA19" s="71"/>
      <c r="BB19" s="70"/>
      <c r="BC19" s="155"/>
    </row>
    <row r="20" spans="1:55" hidden="1" outlineLevel="1" x14ac:dyDescent="0.2">
      <c r="A20" s="147"/>
      <c r="B20" s="148" t="s">
        <v>141</v>
      </c>
      <c r="C20" s="149"/>
      <c r="D20" s="149"/>
      <c r="E20" s="149"/>
      <c r="F20" s="149"/>
      <c r="G20" s="149"/>
      <c r="H20" s="150"/>
      <c r="I20" s="150"/>
      <c r="J20" s="150"/>
      <c r="K20" s="151"/>
      <c r="L20" s="152"/>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4"/>
      <c r="AZ20" s="411"/>
      <c r="BA20" s="71"/>
      <c r="BB20" s="70"/>
      <c r="BC20" s="155"/>
    </row>
    <row r="21" spans="1:55" hidden="1" outlineLevel="1" x14ac:dyDescent="0.2">
      <c r="A21" s="70"/>
      <c r="B21" s="148" t="s">
        <v>142</v>
      </c>
      <c r="C21" s="149"/>
      <c r="D21" s="149"/>
      <c r="E21" s="149"/>
      <c r="F21" s="149"/>
      <c r="G21" s="149"/>
      <c r="H21" s="150"/>
      <c r="I21" s="150"/>
      <c r="J21" s="150"/>
      <c r="K21" s="151"/>
      <c r="L21" s="152"/>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4"/>
      <c r="AZ21" s="411"/>
      <c r="BA21" s="71"/>
      <c r="BB21" s="70"/>
      <c r="BC21" s="155"/>
    </row>
    <row r="22" spans="1:55" hidden="1" outlineLevel="1" x14ac:dyDescent="0.2">
      <c r="A22" s="156"/>
      <c r="B22" s="148" t="s">
        <v>143</v>
      </c>
      <c r="C22" s="149"/>
      <c r="D22" s="149"/>
      <c r="E22" s="149"/>
      <c r="F22" s="149"/>
      <c r="G22" s="149"/>
      <c r="H22" s="150"/>
      <c r="I22" s="150"/>
      <c r="J22" s="150"/>
      <c r="K22" s="151"/>
      <c r="L22" s="152"/>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4"/>
      <c r="AZ22" s="411"/>
      <c r="BA22" s="71"/>
      <c r="BB22" s="70"/>
      <c r="BC22" s="157"/>
    </row>
    <row r="23" spans="1:55" hidden="1" outlineLevel="1" x14ac:dyDescent="0.2">
      <c r="A23" s="147"/>
      <c r="B23" s="148" t="s">
        <v>144</v>
      </c>
      <c r="C23" s="149"/>
      <c r="D23" s="149"/>
      <c r="E23" s="149"/>
      <c r="F23" s="149"/>
      <c r="G23" s="149"/>
      <c r="H23" s="150"/>
      <c r="I23" s="150"/>
      <c r="J23" s="150"/>
      <c r="K23" s="151"/>
      <c r="L23" s="152"/>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4"/>
      <c r="AZ23" s="411"/>
      <c r="BA23" s="71"/>
      <c r="BB23" s="70"/>
      <c r="BC23" s="157"/>
    </row>
    <row r="24" spans="1:55" hidden="1" outlineLevel="1" x14ac:dyDescent="0.2">
      <c r="A24" s="147"/>
      <c r="B24" s="148" t="s">
        <v>145</v>
      </c>
      <c r="C24" s="149"/>
      <c r="D24" s="149"/>
      <c r="E24" s="149"/>
      <c r="F24" s="149"/>
      <c r="G24" s="149"/>
      <c r="H24" s="150"/>
      <c r="I24" s="150"/>
      <c r="J24" s="150"/>
      <c r="K24" s="151"/>
      <c r="L24" s="152"/>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4"/>
      <c r="AZ24" s="411"/>
      <c r="BA24" s="71"/>
      <c r="BB24" s="70"/>
      <c r="BC24" s="157"/>
    </row>
    <row r="25" spans="1:55" hidden="1" outlineLevel="1" x14ac:dyDescent="0.2">
      <c r="A25" s="147"/>
      <c r="B25" s="148" t="s">
        <v>146</v>
      </c>
      <c r="C25" s="149"/>
      <c r="D25" s="149"/>
      <c r="E25" s="149"/>
      <c r="F25" s="149"/>
      <c r="G25" s="149"/>
      <c r="H25" s="150"/>
      <c r="I25" s="150"/>
      <c r="J25" s="150"/>
      <c r="K25" s="151"/>
      <c r="L25" s="152"/>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4"/>
      <c r="AZ25" s="411"/>
      <c r="BA25" s="71"/>
      <c r="BB25" s="70"/>
      <c r="BC25" s="157"/>
    </row>
    <row r="26" spans="1:55" hidden="1" outlineLevel="1" x14ac:dyDescent="0.2">
      <c r="A26" s="147"/>
      <c r="B26" s="158" t="s">
        <v>51</v>
      </c>
      <c r="C26" s="159"/>
      <c r="D26" s="159"/>
      <c r="E26" s="159"/>
      <c r="F26" s="159"/>
      <c r="G26" s="159"/>
      <c r="H26" s="160"/>
      <c r="I26" s="160"/>
      <c r="J26" s="160"/>
      <c r="K26" s="161"/>
      <c r="L26" s="162"/>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4"/>
      <c r="AZ26" s="413"/>
      <c r="BA26" s="99"/>
      <c r="BB26" s="165"/>
      <c r="BC26" s="166"/>
    </row>
    <row r="27" spans="1:55" hidden="1" outlineLevel="1" x14ac:dyDescent="0.2">
      <c r="A27" s="70"/>
      <c r="B27" s="67" t="s">
        <v>130</v>
      </c>
      <c r="C27" s="68"/>
      <c r="D27" s="68"/>
      <c r="E27" s="68"/>
      <c r="F27" s="68"/>
      <c r="G27" s="68"/>
      <c r="H27" s="69"/>
      <c r="I27" s="69"/>
      <c r="J27" s="68"/>
      <c r="K27" s="68"/>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410"/>
      <c r="BA27" s="68"/>
      <c r="BB27" s="68"/>
      <c r="BC27" s="146"/>
    </row>
    <row r="28" spans="1:55" hidden="1" outlineLevel="1" x14ac:dyDescent="0.2">
      <c r="A28" s="70"/>
      <c r="B28" s="148" t="s">
        <v>132</v>
      </c>
      <c r="C28" s="149"/>
      <c r="D28" s="149"/>
      <c r="E28" s="149"/>
      <c r="F28" s="149"/>
      <c r="G28" s="149"/>
      <c r="H28" s="150"/>
      <c r="I28" s="150"/>
      <c r="J28" s="150"/>
      <c r="K28" s="151"/>
      <c r="L28" s="152"/>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4"/>
      <c r="AZ28" s="411"/>
      <c r="BA28" s="71"/>
      <c r="BB28" s="70"/>
      <c r="BC28" s="155"/>
    </row>
    <row r="29" spans="1:55" hidden="1" outlineLevel="1" x14ac:dyDescent="0.2">
      <c r="A29" s="70"/>
      <c r="B29" s="148" t="s">
        <v>133</v>
      </c>
      <c r="C29" s="149"/>
      <c r="D29" s="149"/>
      <c r="E29" s="149"/>
      <c r="F29" s="149"/>
      <c r="G29" s="149"/>
      <c r="H29" s="150"/>
      <c r="I29" s="150"/>
      <c r="J29" s="150"/>
      <c r="K29" s="151"/>
      <c r="L29" s="152"/>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4"/>
      <c r="AZ29" s="411"/>
      <c r="BA29" s="71"/>
      <c r="BB29" s="70"/>
      <c r="BC29" s="155"/>
    </row>
    <row r="30" spans="1:55" hidden="1" outlineLevel="1" x14ac:dyDescent="0.2">
      <c r="A30" s="70"/>
      <c r="B30" s="148" t="s">
        <v>134</v>
      </c>
      <c r="C30" s="149"/>
      <c r="D30" s="149"/>
      <c r="E30" s="149"/>
      <c r="F30" s="149"/>
      <c r="G30" s="149"/>
      <c r="H30" s="150"/>
      <c r="I30" s="150"/>
      <c r="J30" s="150"/>
      <c r="K30" s="151"/>
      <c r="L30" s="152"/>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4"/>
      <c r="AZ30" s="411"/>
      <c r="BA30" s="71"/>
      <c r="BB30" s="70"/>
      <c r="BC30" s="155"/>
    </row>
    <row r="31" spans="1:55" hidden="1" outlineLevel="1" x14ac:dyDescent="0.2">
      <c r="A31" s="70"/>
      <c r="B31" s="148" t="s">
        <v>135</v>
      </c>
      <c r="C31" s="149"/>
      <c r="D31" s="149"/>
      <c r="E31" s="149"/>
      <c r="F31" s="149"/>
      <c r="G31" s="149"/>
      <c r="H31" s="150"/>
      <c r="I31" s="150"/>
      <c r="J31" s="150"/>
      <c r="K31" s="151"/>
      <c r="L31" s="152"/>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4"/>
      <c r="AZ31" s="411"/>
      <c r="BA31" s="71"/>
      <c r="BB31" s="70"/>
      <c r="BC31" s="155"/>
    </row>
    <row r="32" spans="1:55" hidden="1" outlineLevel="1" x14ac:dyDescent="0.2">
      <c r="A32" s="70"/>
      <c r="B32" s="148" t="s">
        <v>136</v>
      </c>
      <c r="C32" s="149"/>
      <c r="D32" s="149"/>
      <c r="E32" s="149"/>
      <c r="F32" s="149"/>
      <c r="G32" s="149"/>
      <c r="H32" s="150"/>
      <c r="I32" s="150"/>
      <c r="J32" s="150"/>
      <c r="K32" s="151"/>
      <c r="L32" s="152"/>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4"/>
      <c r="AZ32" s="411"/>
      <c r="BA32" s="71"/>
      <c r="BB32" s="70"/>
      <c r="BC32" s="155"/>
    </row>
    <row r="33" spans="1:55" hidden="1" outlineLevel="1" x14ac:dyDescent="0.2">
      <c r="A33" s="70"/>
      <c r="B33" s="148" t="s">
        <v>137</v>
      </c>
      <c r="C33" s="149"/>
      <c r="D33" s="149"/>
      <c r="E33" s="149"/>
      <c r="F33" s="149"/>
      <c r="G33" s="149"/>
      <c r="H33" s="150"/>
      <c r="I33" s="150"/>
      <c r="J33" s="150"/>
      <c r="K33" s="151"/>
      <c r="L33" s="152"/>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4"/>
      <c r="AZ33" s="411"/>
      <c r="BA33" s="71"/>
      <c r="BB33" s="70"/>
      <c r="BC33" s="155"/>
    </row>
    <row r="34" spans="1:55" hidden="1" outlineLevel="1" x14ac:dyDescent="0.2">
      <c r="A34" s="70"/>
      <c r="B34" s="148" t="s">
        <v>138</v>
      </c>
      <c r="C34" s="149"/>
      <c r="D34" s="149"/>
      <c r="E34" s="149"/>
      <c r="F34" s="149"/>
      <c r="G34" s="149"/>
      <c r="H34" s="150"/>
      <c r="I34" s="150"/>
      <c r="J34" s="150"/>
      <c r="K34" s="151"/>
      <c r="L34" s="152"/>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4"/>
      <c r="AZ34" s="411"/>
      <c r="BA34" s="71"/>
      <c r="BB34" s="70"/>
      <c r="BC34" s="155"/>
    </row>
    <row r="35" spans="1:55" hidden="1" outlineLevel="1" x14ac:dyDescent="0.2">
      <c r="A35" s="70"/>
      <c r="B35" s="148" t="s">
        <v>139</v>
      </c>
      <c r="C35" s="149"/>
      <c r="D35" s="149"/>
      <c r="E35" s="149"/>
      <c r="F35" s="149"/>
      <c r="G35" s="149"/>
      <c r="H35" s="150"/>
      <c r="I35" s="150"/>
      <c r="J35" s="150"/>
      <c r="K35" s="151"/>
      <c r="L35" s="152"/>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4"/>
      <c r="AZ35" s="411"/>
      <c r="BA35" s="71"/>
      <c r="BB35" s="70"/>
      <c r="BC35" s="155"/>
    </row>
    <row r="36" spans="1:55" hidden="1" outlineLevel="1" x14ac:dyDescent="0.2">
      <c r="A36" s="70"/>
      <c r="B36" s="148" t="s">
        <v>140</v>
      </c>
      <c r="C36" s="149"/>
      <c r="D36" s="149"/>
      <c r="E36" s="149"/>
      <c r="F36" s="149"/>
      <c r="G36" s="149"/>
      <c r="H36" s="150"/>
      <c r="I36" s="150"/>
      <c r="J36" s="150"/>
      <c r="K36" s="151"/>
      <c r="L36" s="152"/>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4"/>
      <c r="AZ36" s="411"/>
      <c r="BA36" s="71"/>
      <c r="BB36" s="70"/>
      <c r="BC36" s="155"/>
    </row>
    <row r="37" spans="1:55" hidden="1" outlineLevel="1" x14ac:dyDescent="0.2">
      <c r="A37" s="70"/>
      <c r="B37" s="148" t="s">
        <v>141</v>
      </c>
      <c r="C37" s="149"/>
      <c r="D37" s="149"/>
      <c r="E37" s="149"/>
      <c r="F37" s="149"/>
      <c r="G37" s="149"/>
      <c r="H37" s="150"/>
      <c r="I37" s="150"/>
      <c r="J37" s="150"/>
      <c r="K37" s="151"/>
      <c r="L37" s="152"/>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4"/>
      <c r="AZ37" s="411"/>
      <c r="BA37" s="71"/>
      <c r="BB37" s="70"/>
      <c r="BC37" s="155"/>
    </row>
    <row r="38" spans="1:55" hidden="1" outlineLevel="1" x14ac:dyDescent="0.2">
      <c r="A38" s="70"/>
      <c r="B38" s="148" t="s">
        <v>142</v>
      </c>
      <c r="C38" s="149"/>
      <c r="D38" s="149"/>
      <c r="E38" s="149"/>
      <c r="F38" s="149"/>
      <c r="G38" s="149"/>
      <c r="H38" s="150"/>
      <c r="I38" s="150"/>
      <c r="J38" s="150"/>
      <c r="K38" s="151"/>
      <c r="L38" s="152"/>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4"/>
      <c r="AZ38" s="411"/>
      <c r="BA38" s="71"/>
      <c r="BB38" s="70"/>
      <c r="BC38" s="155"/>
    </row>
    <row r="39" spans="1:55" hidden="1" outlineLevel="1" x14ac:dyDescent="0.2">
      <c r="A39" s="70"/>
      <c r="B39" s="148" t="s">
        <v>143</v>
      </c>
      <c r="C39" s="149"/>
      <c r="D39" s="149"/>
      <c r="E39" s="149"/>
      <c r="F39" s="149"/>
      <c r="G39" s="149"/>
      <c r="H39" s="150"/>
      <c r="I39" s="150"/>
      <c r="J39" s="150"/>
      <c r="K39" s="151"/>
      <c r="L39" s="152"/>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4"/>
      <c r="AZ39" s="411"/>
      <c r="BA39" s="71"/>
      <c r="BB39" s="70"/>
      <c r="BC39" s="157"/>
    </row>
    <row r="40" spans="1:55" hidden="1" outlineLevel="1" x14ac:dyDescent="0.2">
      <c r="A40" s="70"/>
      <c r="B40" s="148" t="s">
        <v>144</v>
      </c>
      <c r="C40" s="149"/>
      <c r="D40" s="149"/>
      <c r="E40" s="149"/>
      <c r="F40" s="149"/>
      <c r="G40" s="149"/>
      <c r="H40" s="150"/>
      <c r="I40" s="150"/>
      <c r="J40" s="150"/>
      <c r="K40" s="151"/>
      <c r="L40" s="152"/>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4"/>
      <c r="AZ40" s="411"/>
      <c r="BA40" s="71"/>
      <c r="BB40" s="70"/>
      <c r="BC40" s="157"/>
    </row>
    <row r="41" spans="1:55" hidden="1" outlineLevel="1" x14ac:dyDescent="0.2">
      <c r="A41" s="70"/>
      <c r="B41" s="148" t="s">
        <v>145</v>
      </c>
      <c r="C41" s="149"/>
      <c r="D41" s="149"/>
      <c r="E41" s="149"/>
      <c r="F41" s="149"/>
      <c r="G41" s="149"/>
      <c r="H41" s="150"/>
      <c r="I41" s="150"/>
      <c r="J41" s="150"/>
      <c r="K41" s="151"/>
      <c r="L41" s="152"/>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4"/>
      <c r="AZ41" s="411"/>
      <c r="BA41" s="71"/>
      <c r="BB41" s="70"/>
      <c r="BC41" s="157"/>
    </row>
    <row r="42" spans="1:55" hidden="1" outlineLevel="1" x14ac:dyDescent="0.2">
      <c r="A42" s="70"/>
      <c r="B42" s="148" t="s">
        <v>146</v>
      </c>
      <c r="C42" s="149"/>
      <c r="D42" s="149"/>
      <c r="E42" s="149"/>
      <c r="F42" s="149"/>
      <c r="G42" s="149"/>
      <c r="H42" s="150"/>
      <c r="I42" s="150"/>
      <c r="J42" s="150"/>
      <c r="K42" s="151"/>
      <c r="L42" s="152"/>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4"/>
      <c r="AZ42" s="411"/>
      <c r="BA42" s="71"/>
      <c r="BB42" s="70"/>
      <c r="BC42" s="157"/>
    </row>
    <row r="43" spans="1:55" hidden="1" outlineLevel="1" x14ac:dyDescent="0.2">
      <c r="A43" s="70"/>
      <c r="B43" s="158" t="s">
        <v>51</v>
      </c>
      <c r="C43" s="159"/>
      <c r="D43" s="159"/>
      <c r="E43" s="159"/>
      <c r="F43" s="159"/>
      <c r="G43" s="159"/>
      <c r="H43" s="160"/>
      <c r="I43" s="160"/>
      <c r="J43" s="160"/>
      <c r="K43" s="161"/>
      <c r="L43" s="162"/>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c r="AS43" s="163"/>
      <c r="AT43" s="163"/>
      <c r="AU43" s="163"/>
      <c r="AV43" s="163"/>
      <c r="AW43" s="163"/>
      <c r="AX43" s="163"/>
      <c r="AY43" s="164"/>
      <c r="AZ43" s="413"/>
      <c r="BA43" s="99"/>
      <c r="BB43" s="165"/>
      <c r="BC43" s="166"/>
    </row>
    <row r="44" spans="1:55" hidden="1" outlineLevel="1" x14ac:dyDescent="0.2">
      <c r="A44" s="70"/>
      <c r="B44" s="522" t="s">
        <v>147</v>
      </c>
      <c r="C44" s="414"/>
      <c r="D44" s="414"/>
      <c r="E44" s="414"/>
      <c r="F44" s="414"/>
      <c r="G44" s="414"/>
      <c r="H44" s="415"/>
      <c r="I44" s="415">
        <v>0</v>
      </c>
      <c r="J44" s="416"/>
      <c r="K44" s="414"/>
      <c r="L44" s="415"/>
      <c r="M44" s="415"/>
      <c r="N44" s="415"/>
      <c r="O44" s="415"/>
      <c r="P44" s="415"/>
      <c r="Q44" s="415"/>
      <c r="R44" s="415"/>
      <c r="S44" s="415"/>
      <c r="T44" s="415"/>
      <c r="U44" s="415"/>
      <c r="V44" s="415"/>
      <c r="W44" s="415"/>
      <c r="X44" s="415"/>
      <c r="Y44" s="415"/>
      <c r="Z44" s="415"/>
      <c r="AA44" s="415"/>
      <c r="AB44" s="415"/>
      <c r="AC44" s="415"/>
      <c r="AD44" s="415"/>
      <c r="AE44" s="415"/>
      <c r="AF44" s="415"/>
      <c r="AG44" s="415"/>
      <c r="AH44" s="415"/>
      <c r="AI44" s="415"/>
      <c r="AJ44" s="415"/>
      <c r="AK44" s="415"/>
      <c r="AL44" s="415"/>
      <c r="AM44" s="415"/>
      <c r="AN44" s="415"/>
      <c r="AO44" s="415"/>
      <c r="AP44" s="415"/>
      <c r="AQ44" s="415"/>
      <c r="AR44" s="415"/>
      <c r="AS44" s="415"/>
      <c r="AT44" s="415"/>
      <c r="AU44" s="415"/>
      <c r="AV44" s="415"/>
      <c r="AW44" s="415"/>
      <c r="AX44" s="415"/>
      <c r="AY44" s="415"/>
      <c r="AZ44" s="523"/>
      <c r="BA44" s="416"/>
      <c r="BB44" s="414"/>
      <c r="BC44" s="524"/>
    </row>
    <row r="45" spans="1:55" collapsed="1" x14ac:dyDescent="0.2">
      <c r="A45" s="70"/>
      <c r="B45" s="167" t="s">
        <v>148</v>
      </c>
      <c r="C45" s="168"/>
      <c r="D45" s="168"/>
      <c r="E45" s="168"/>
      <c r="F45" s="168"/>
      <c r="G45" s="168"/>
      <c r="H45" s="417">
        <v>18</v>
      </c>
      <c r="I45" s="418">
        <v>18</v>
      </c>
      <c r="J45" s="418">
        <v>18</v>
      </c>
      <c r="K45" s="419">
        <v>18</v>
      </c>
      <c r="L45" s="420">
        <v>22</v>
      </c>
      <c r="M45" s="421">
        <v>32</v>
      </c>
      <c r="N45" s="421">
        <v>32</v>
      </c>
      <c r="O45" s="421">
        <v>32</v>
      </c>
      <c r="P45" s="421">
        <v>32</v>
      </c>
      <c r="Q45" s="421">
        <v>32</v>
      </c>
      <c r="R45" s="421">
        <v>32</v>
      </c>
      <c r="S45" s="421">
        <v>32</v>
      </c>
      <c r="T45" s="421">
        <v>32</v>
      </c>
      <c r="U45" s="421">
        <v>32</v>
      </c>
      <c r="V45" s="421">
        <v>32</v>
      </c>
      <c r="W45" s="421">
        <v>32</v>
      </c>
      <c r="X45" s="421">
        <v>32</v>
      </c>
      <c r="Y45" s="421">
        <v>32</v>
      </c>
      <c r="Z45" s="421">
        <v>32</v>
      </c>
      <c r="AA45" s="421">
        <v>32</v>
      </c>
      <c r="AB45" s="421">
        <v>32</v>
      </c>
      <c r="AC45" s="421">
        <v>32</v>
      </c>
      <c r="AD45" s="421">
        <v>32</v>
      </c>
      <c r="AE45" s="421">
        <v>32</v>
      </c>
      <c r="AF45" s="421">
        <v>32</v>
      </c>
      <c r="AG45" s="421">
        <v>32</v>
      </c>
      <c r="AH45" s="421">
        <v>32</v>
      </c>
      <c r="AI45" s="421">
        <v>32</v>
      </c>
      <c r="AJ45" s="421">
        <v>32</v>
      </c>
      <c r="AK45" s="421">
        <v>32</v>
      </c>
      <c r="AL45" s="421">
        <v>32</v>
      </c>
      <c r="AM45" s="421">
        <v>32</v>
      </c>
      <c r="AN45" s="421">
        <v>32</v>
      </c>
      <c r="AO45" s="421">
        <v>32</v>
      </c>
      <c r="AP45" s="421">
        <v>32</v>
      </c>
      <c r="AQ45" s="421">
        <v>32</v>
      </c>
      <c r="AR45" s="421">
        <v>32</v>
      </c>
      <c r="AS45" s="421">
        <v>32</v>
      </c>
      <c r="AT45" s="421">
        <v>32</v>
      </c>
      <c r="AU45" s="421">
        <v>32</v>
      </c>
      <c r="AV45" s="421">
        <v>32</v>
      </c>
      <c r="AW45" s="421">
        <v>32</v>
      </c>
      <c r="AX45" s="421">
        <v>32</v>
      </c>
      <c r="AY45" s="422">
        <v>32</v>
      </c>
      <c r="AZ45" s="423">
        <v>32</v>
      </c>
      <c r="BA45" s="424">
        <v>32</v>
      </c>
      <c r="BB45" s="170"/>
      <c r="BC45" s="171"/>
    </row>
    <row r="46" spans="1:55" x14ac:dyDescent="0.2">
      <c r="A46" s="70"/>
      <c r="B46" s="148" t="s">
        <v>149</v>
      </c>
      <c r="C46" s="149"/>
      <c r="D46" s="149"/>
      <c r="E46" s="149"/>
      <c r="F46" s="149"/>
      <c r="G46" s="149"/>
      <c r="H46" s="172"/>
      <c r="I46" s="172"/>
      <c r="J46" s="172">
        <f>J45-I45</f>
        <v>0</v>
      </c>
      <c r="K46" s="173">
        <f>K45-J45</f>
        <v>0</v>
      </c>
      <c r="L46" s="174">
        <f t="shared" ref="L46:AZ46" si="3">L45-K45</f>
        <v>4</v>
      </c>
      <c r="M46" s="172">
        <f t="shared" si="3"/>
        <v>10</v>
      </c>
      <c r="N46" s="172">
        <f t="shared" si="3"/>
        <v>0</v>
      </c>
      <c r="O46" s="172">
        <f t="shared" si="3"/>
        <v>0</v>
      </c>
      <c r="P46" s="172">
        <f t="shared" si="3"/>
        <v>0</v>
      </c>
      <c r="Q46" s="172">
        <f t="shared" si="3"/>
        <v>0</v>
      </c>
      <c r="R46" s="172">
        <f t="shared" si="3"/>
        <v>0</v>
      </c>
      <c r="S46" s="172">
        <f t="shared" si="3"/>
        <v>0</v>
      </c>
      <c r="T46" s="172">
        <f t="shared" si="3"/>
        <v>0</v>
      </c>
      <c r="U46" s="172">
        <f t="shared" si="3"/>
        <v>0</v>
      </c>
      <c r="V46" s="172">
        <f t="shared" si="3"/>
        <v>0</v>
      </c>
      <c r="W46" s="172">
        <f t="shared" si="3"/>
        <v>0</v>
      </c>
      <c r="X46" s="172">
        <f t="shared" si="3"/>
        <v>0</v>
      </c>
      <c r="Y46" s="172">
        <f t="shared" si="3"/>
        <v>0</v>
      </c>
      <c r="Z46" s="172">
        <f t="shared" si="3"/>
        <v>0</v>
      </c>
      <c r="AA46" s="172">
        <f t="shared" si="3"/>
        <v>0</v>
      </c>
      <c r="AB46" s="172">
        <f t="shared" si="3"/>
        <v>0</v>
      </c>
      <c r="AC46" s="172">
        <f t="shared" si="3"/>
        <v>0</v>
      </c>
      <c r="AD46" s="172">
        <f t="shared" si="3"/>
        <v>0</v>
      </c>
      <c r="AE46" s="172">
        <f t="shared" si="3"/>
        <v>0</v>
      </c>
      <c r="AF46" s="172">
        <f t="shared" si="3"/>
        <v>0</v>
      </c>
      <c r="AG46" s="172">
        <f t="shared" si="3"/>
        <v>0</v>
      </c>
      <c r="AH46" s="172">
        <f t="shared" si="3"/>
        <v>0</v>
      </c>
      <c r="AI46" s="172">
        <f t="shared" si="3"/>
        <v>0</v>
      </c>
      <c r="AJ46" s="172">
        <f t="shared" si="3"/>
        <v>0</v>
      </c>
      <c r="AK46" s="172">
        <f t="shared" si="3"/>
        <v>0</v>
      </c>
      <c r="AL46" s="172">
        <f t="shared" si="3"/>
        <v>0</v>
      </c>
      <c r="AM46" s="172">
        <f t="shared" si="3"/>
        <v>0</v>
      </c>
      <c r="AN46" s="172">
        <f t="shared" si="3"/>
        <v>0</v>
      </c>
      <c r="AO46" s="172">
        <f t="shared" si="3"/>
        <v>0</v>
      </c>
      <c r="AP46" s="172">
        <f t="shared" si="3"/>
        <v>0</v>
      </c>
      <c r="AQ46" s="172">
        <f t="shared" si="3"/>
        <v>0</v>
      </c>
      <c r="AR46" s="172">
        <f t="shared" si="3"/>
        <v>0</v>
      </c>
      <c r="AS46" s="172">
        <f t="shared" si="3"/>
        <v>0</v>
      </c>
      <c r="AT46" s="172">
        <f t="shared" si="3"/>
        <v>0</v>
      </c>
      <c r="AU46" s="172">
        <f t="shared" si="3"/>
        <v>0</v>
      </c>
      <c r="AV46" s="172">
        <f t="shared" si="3"/>
        <v>0</v>
      </c>
      <c r="AW46" s="172">
        <f t="shared" si="3"/>
        <v>0</v>
      </c>
      <c r="AX46" s="172">
        <f t="shared" si="3"/>
        <v>0</v>
      </c>
      <c r="AY46" s="175">
        <f t="shared" si="3"/>
        <v>0</v>
      </c>
      <c r="AZ46" s="425">
        <f t="shared" si="3"/>
        <v>0</v>
      </c>
      <c r="BA46" s="71"/>
      <c r="BB46" s="70"/>
      <c r="BC46" s="157"/>
    </row>
    <row r="47" spans="1:55" x14ac:dyDescent="0.2">
      <c r="A47" s="70"/>
      <c r="B47" s="176" t="s">
        <v>150</v>
      </c>
      <c r="C47" s="177"/>
      <c r="D47" s="177"/>
      <c r="E47" s="177"/>
      <c r="F47" s="177"/>
      <c r="G47" s="177"/>
      <c r="H47" s="178"/>
      <c r="I47" s="178"/>
      <c r="J47" s="178">
        <f>J45/I45</f>
        <v>1</v>
      </c>
      <c r="K47" s="179">
        <f>K45/J45</f>
        <v>1</v>
      </c>
      <c r="L47" s="180">
        <f t="shared" ref="L47:AZ47" si="4">L45/K45</f>
        <v>1.2222222222222223</v>
      </c>
      <c r="M47" s="178">
        <f t="shared" si="4"/>
        <v>1.4545454545454546</v>
      </c>
      <c r="N47" s="178">
        <f t="shared" si="4"/>
        <v>1</v>
      </c>
      <c r="O47" s="178">
        <f t="shared" si="4"/>
        <v>1</v>
      </c>
      <c r="P47" s="178">
        <f t="shared" si="4"/>
        <v>1</v>
      </c>
      <c r="Q47" s="178">
        <f t="shared" si="4"/>
        <v>1</v>
      </c>
      <c r="R47" s="178">
        <f t="shared" si="4"/>
        <v>1</v>
      </c>
      <c r="S47" s="178">
        <f t="shared" si="4"/>
        <v>1</v>
      </c>
      <c r="T47" s="178">
        <f t="shared" si="4"/>
        <v>1</v>
      </c>
      <c r="U47" s="178">
        <f t="shared" si="4"/>
        <v>1</v>
      </c>
      <c r="V47" s="178">
        <f t="shared" si="4"/>
        <v>1</v>
      </c>
      <c r="W47" s="178">
        <f t="shared" si="4"/>
        <v>1</v>
      </c>
      <c r="X47" s="178">
        <f t="shared" si="4"/>
        <v>1</v>
      </c>
      <c r="Y47" s="178">
        <f t="shared" si="4"/>
        <v>1</v>
      </c>
      <c r="Z47" s="178">
        <f t="shared" si="4"/>
        <v>1</v>
      </c>
      <c r="AA47" s="178">
        <f t="shared" si="4"/>
        <v>1</v>
      </c>
      <c r="AB47" s="178">
        <f t="shared" si="4"/>
        <v>1</v>
      </c>
      <c r="AC47" s="178">
        <f t="shared" si="4"/>
        <v>1</v>
      </c>
      <c r="AD47" s="178">
        <f t="shared" si="4"/>
        <v>1</v>
      </c>
      <c r="AE47" s="178">
        <f t="shared" si="4"/>
        <v>1</v>
      </c>
      <c r="AF47" s="178">
        <f t="shared" si="4"/>
        <v>1</v>
      </c>
      <c r="AG47" s="178">
        <f t="shared" si="4"/>
        <v>1</v>
      </c>
      <c r="AH47" s="178">
        <f t="shared" si="4"/>
        <v>1</v>
      </c>
      <c r="AI47" s="178">
        <f t="shared" si="4"/>
        <v>1</v>
      </c>
      <c r="AJ47" s="178">
        <f t="shared" si="4"/>
        <v>1</v>
      </c>
      <c r="AK47" s="178">
        <f t="shared" si="4"/>
        <v>1</v>
      </c>
      <c r="AL47" s="178">
        <f t="shared" si="4"/>
        <v>1</v>
      </c>
      <c r="AM47" s="178">
        <f t="shared" si="4"/>
        <v>1</v>
      </c>
      <c r="AN47" s="178">
        <f t="shared" si="4"/>
        <v>1</v>
      </c>
      <c r="AO47" s="178">
        <f t="shared" si="4"/>
        <v>1</v>
      </c>
      <c r="AP47" s="178">
        <f t="shared" si="4"/>
        <v>1</v>
      </c>
      <c r="AQ47" s="178">
        <f t="shared" si="4"/>
        <v>1</v>
      </c>
      <c r="AR47" s="178">
        <f t="shared" si="4"/>
        <v>1</v>
      </c>
      <c r="AS47" s="178">
        <f t="shared" si="4"/>
        <v>1</v>
      </c>
      <c r="AT47" s="178">
        <f t="shared" si="4"/>
        <v>1</v>
      </c>
      <c r="AU47" s="178">
        <f t="shared" si="4"/>
        <v>1</v>
      </c>
      <c r="AV47" s="178">
        <f t="shared" si="4"/>
        <v>1</v>
      </c>
      <c r="AW47" s="178">
        <f t="shared" si="4"/>
        <v>1</v>
      </c>
      <c r="AX47" s="178">
        <f t="shared" si="4"/>
        <v>1</v>
      </c>
      <c r="AY47" s="181">
        <f t="shared" si="4"/>
        <v>1</v>
      </c>
      <c r="AZ47" s="426">
        <f t="shared" si="4"/>
        <v>1</v>
      </c>
      <c r="BA47" s="182"/>
      <c r="BB47" s="73"/>
      <c r="BC47" s="183"/>
    </row>
    <row r="48" spans="1:55" x14ac:dyDescent="0.2">
      <c r="A48" s="70"/>
      <c r="B48" s="70"/>
      <c r="C48" s="70"/>
      <c r="D48" s="70"/>
      <c r="E48" s="70"/>
      <c r="F48" s="70"/>
      <c r="G48" s="70"/>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399"/>
      <c r="BA48" s="71"/>
      <c r="BB48" s="70"/>
      <c r="BC48" s="70"/>
    </row>
    <row r="49" spans="1:59" ht="16" x14ac:dyDescent="0.2">
      <c r="A49" s="70"/>
      <c r="B49" s="66" t="s">
        <v>151</v>
      </c>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409"/>
      <c r="BA49" s="66"/>
      <c r="BB49" s="66"/>
      <c r="BC49" s="66"/>
    </row>
    <row r="50" spans="1:59" x14ac:dyDescent="0.2">
      <c r="A50" s="70"/>
      <c r="B50" s="67" t="s">
        <v>152</v>
      </c>
      <c r="C50" s="68"/>
      <c r="D50" s="68"/>
      <c r="E50" s="68"/>
      <c r="F50" s="68"/>
      <c r="G50" s="68"/>
      <c r="H50" s="69"/>
      <c r="I50" s="69"/>
      <c r="J50" s="68"/>
      <c r="K50" s="68"/>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410"/>
      <c r="BA50" s="68"/>
      <c r="BB50" s="68"/>
      <c r="BC50" s="146"/>
    </row>
    <row r="51" spans="1:59" ht="16" thickBot="1" x14ac:dyDescent="0.25">
      <c r="A51" s="70"/>
      <c r="B51" s="184" t="str">
        <f>"&gt; NOTE: Please fill in at least " &amp;J6 &amp; " and " &amp;K6 &amp; " enrollment figures. ESEA/IDEA calculations depend upon them"</f>
        <v>&gt; NOTE: Please fill in at least SY18-19 and SY19-20 enrollment figures. ESEA/IDEA calculations depend upon them</v>
      </c>
      <c r="C51" s="70"/>
      <c r="D51" s="70"/>
      <c r="E51" s="70"/>
      <c r="F51" s="70"/>
      <c r="G51" s="70"/>
      <c r="H51" s="71"/>
      <c r="I51" s="71"/>
      <c r="J51" s="70"/>
      <c r="K51" s="70"/>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399"/>
      <c r="BA51" s="70"/>
      <c r="BB51" s="70"/>
      <c r="BC51" s="185"/>
    </row>
    <row r="52" spans="1:59" x14ac:dyDescent="0.2">
      <c r="A52" s="70"/>
      <c r="B52" s="148" t="s">
        <v>132</v>
      </c>
      <c r="C52" s="149"/>
      <c r="D52" s="149"/>
      <c r="E52" s="149"/>
      <c r="F52" s="149"/>
      <c r="G52" s="149"/>
      <c r="H52" s="427">
        <v>141</v>
      </c>
      <c r="I52" s="428">
        <v>127</v>
      </c>
      <c r="J52" s="428">
        <v>116</v>
      </c>
      <c r="K52" s="429">
        <v>120</v>
      </c>
      <c r="L52" s="430">
        <v>104</v>
      </c>
      <c r="M52" s="431">
        <v>128</v>
      </c>
      <c r="N52" s="432">
        <v>128</v>
      </c>
      <c r="O52" s="432">
        <v>112</v>
      </c>
      <c r="P52" s="432">
        <v>112</v>
      </c>
      <c r="Q52" s="432">
        <v>112</v>
      </c>
      <c r="R52" s="432">
        <v>112</v>
      </c>
      <c r="S52" s="432">
        <v>112</v>
      </c>
      <c r="T52" s="432">
        <v>112</v>
      </c>
      <c r="U52" s="432">
        <v>112</v>
      </c>
      <c r="V52" s="432">
        <v>112</v>
      </c>
      <c r="W52" s="432">
        <v>112</v>
      </c>
      <c r="X52" s="432">
        <v>112</v>
      </c>
      <c r="Y52" s="432">
        <v>112</v>
      </c>
      <c r="Z52" s="432">
        <v>112</v>
      </c>
      <c r="AA52" s="432">
        <v>112</v>
      </c>
      <c r="AB52" s="432">
        <v>112</v>
      </c>
      <c r="AC52" s="432">
        <v>112</v>
      </c>
      <c r="AD52" s="432">
        <v>112</v>
      </c>
      <c r="AE52" s="432">
        <v>112</v>
      </c>
      <c r="AF52" s="432">
        <v>112</v>
      </c>
      <c r="AG52" s="432">
        <v>112</v>
      </c>
      <c r="AH52" s="432">
        <v>112</v>
      </c>
      <c r="AI52" s="432">
        <v>112</v>
      </c>
      <c r="AJ52" s="432">
        <v>112</v>
      </c>
      <c r="AK52" s="432">
        <v>112</v>
      </c>
      <c r="AL52" s="432">
        <v>112</v>
      </c>
      <c r="AM52" s="432">
        <v>112</v>
      </c>
      <c r="AN52" s="432">
        <v>112</v>
      </c>
      <c r="AO52" s="432">
        <v>112</v>
      </c>
      <c r="AP52" s="432">
        <v>112</v>
      </c>
      <c r="AQ52" s="432">
        <v>112</v>
      </c>
      <c r="AR52" s="432">
        <v>112</v>
      </c>
      <c r="AS52" s="432">
        <v>112</v>
      </c>
      <c r="AT52" s="432">
        <v>112</v>
      </c>
      <c r="AU52" s="432">
        <v>112</v>
      </c>
      <c r="AV52" s="432">
        <v>112</v>
      </c>
      <c r="AW52" s="432">
        <v>112</v>
      </c>
      <c r="AX52" s="432">
        <v>112</v>
      </c>
      <c r="AY52" s="432">
        <v>112</v>
      </c>
      <c r="AZ52" s="433">
        <v>112</v>
      </c>
      <c r="BA52" s="434">
        <f t="shared" ref="BA52:BA69" si="5">AZ52</f>
        <v>112</v>
      </c>
      <c r="BB52" s="70"/>
      <c r="BC52" s="155"/>
      <c r="BF52" s="96"/>
      <c r="BG52" s="96"/>
    </row>
    <row r="53" spans="1:59" x14ac:dyDescent="0.2">
      <c r="A53" s="70"/>
      <c r="B53" s="148" t="s">
        <v>133</v>
      </c>
      <c r="C53" s="149"/>
      <c r="D53" s="149"/>
      <c r="E53" s="149"/>
      <c r="F53" s="149"/>
      <c r="G53" s="149"/>
      <c r="H53" s="435">
        <v>122</v>
      </c>
      <c r="I53" s="436">
        <v>148</v>
      </c>
      <c r="J53" s="436">
        <v>136</v>
      </c>
      <c r="K53" s="437">
        <v>119</v>
      </c>
      <c r="L53" s="438">
        <v>112</v>
      </c>
      <c r="M53" s="431">
        <v>126</v>
      </c>
      <c r="N53" s="432">
        <v>128</v>
      </c>
      <c r="O53" s="432">
        <v>128</v>
      </c>
      <c r="P53" s="432">
        <v>126</v>
      </c>
      <c r="Q53" s="432">
        <v>126</v>
      </c>
      <c r="R53" s="432">
        <v>126</v>
      </c>
      <c r="S53" s="432">
        <v>126</v>
      </c>
      <c r="T53" s="432">
        <v>126</v>
      </c>
      <c r="U53" s="432">
        <v>126</v>
      </c>
      <c r="V53" s="432">
        <v>126</v>
      </c>
      <c r="W53" s="432">
        <v>126</v>
      </c>
      <c r="X53" s="432">
        <v>126</v>
      </c>
      <c r="Y53" s="432">
        <v>126</v>
      </c>
      <c r="Z53" s="432">
        <v>126</v>
      </c>
      <c r="AA53" s="432">
        <v>126</v>
      </c>
      <c r="AB53" s="432">
        <v>126</v>
      </c>
      <c r="AC53" s="432">
        <v>126</v>
      </c>
      <c r="AD53" s="432">
        <v>126</v>
      </c>
      <c r="AE53" s="432">
        <v>126</v>
      </c>
      <c r="AF53" s="432">
        <v>126</v>
      </c>
      <c r="AG53" s="432">
        <v>126</v>
      </c>
      <c r="AH53" s="432">
        <v>126</v>
      </c>
      <c r="AI53" s="432">
        <v>126</v>
      </c>
      <c r="AJ53" s="432">
        <v>126</v>
      </c>
      <c r="AK53" s="432">
        <v>126</v>
      </c>
      <c r="AL53" s="432">
        <v>126</v>
      </c>
      <c r="AM53" s="432">
        <v>126</v>
      </c>
      <c r="AN53" s="432">
        <v>126</v>
      </c>
      <c r="AO53" s="432">
        <v>126</v>
      </c>
      <c r="AP53" s="432">
        <v>126</v>
      </c>
      <c r="AQ53" s="432">
        <v>126</v>
      </c>
      <c r="AR53" s="432">
        <v>126</v>
      </c>
      <c r="AS53" s="432">
        <v>126</v>
      </c>
      <c r="AT53" s="432">
        <v>126</v>
      </c>
      <c r="AU53" s="432">
        <v>126</v>
      </c>
      <c r="AV53" s="432">
        <v>126</v>
      </c>
      <c r="AW53" s="432">
        <v>126</v>
      </c>
      <c r="AX53" s="432">
        <v>126</v>
      </c>
      <c r="AY53" s="432">
        <v>126</v>
      </c>
      <c r="AZ53" s="433">
        <v>126</v>
      </c>
      <c r="BA53" s="434">
        <f t="shared" si="5"/>
        <v>126</v>
      </c>
      <c r="BB53" s="70"/>
      <c r="BC53" s="155"/>
      <c r="BF53" s="96"/>
      <c r="BG53" s="96"/>
    </row>
    <row r="54" spans="1:59" x14ac:dyDescent="0.2">
      <c r="A54" s="70"/>
      <c r="B54" s="148" t="s">
        <v>134</v>
      </c>
      <c r="C54" s="149"/>
      <c r="D54" s="149"/>
      <c r="E54" s="149"/>
      <c r="F54" s="149"/>
      <c r="G54" s="149"/>
      <c r="H54" s="435">
        <v>122</v>
      </c>
      <c r="I54" s="436">
        <v>106</v>
      </c>
      <c r="J54" s="436">
        <v>107</v>
      </c>
      <c r="K54" s="437">
        <v>123</v>
      </c>
      <c r="L54" s="438">
        <v>112</v>
      </c>
      <c r="M54" s="431">
        <v>76</v>
      </c>
      <c r="N54" s="432">
        <v>121</v>
      </c>
      <c r="O54" s="432">
        <v>123</v>
      </c>
      <c r="P54" s="432">
        <v>123</v>
      </c>
      <c r="Q54" s="432">
        <v>121</v>
      </c>
      <c r="R54" s="432">
        <v>121</v>
      </c>
      <c r="S54" s="432">
        <v>121</v>
      </c>
      <c r="T54" s="432">
        <v>121</v>
      </c>
      <c r="U54" s="432">
        <v>121</v>
      </c>
      <c r="V54" s="432">
        <v>121</v>
      </c>
      <c r="W54" s="432">
        <v>121</v>
      </c>
      <c r="X54" s="432">
        <v>121</v>
      </c>
      <c r="Y54" s="432">
        <v>121</v>
      </c>
      <c r="Z54" s="432">
        <v>121</v>
      </c>
      <c r="AA54" s="432">
        <v>121</v>
      </c>
      <c r="AB54" s="432">
        <v>121</v>
      </c>
      <c r="AC54" s="432">
        <v>121</v>
      </c>
      <c r="AD54" s="432">
        <v>121</v>
      </c>
      <c r="AE54" s="432">
        <v>121</v>
      </c>
      <c r="AF54" s="432">
        <v>121</v>
      </c>
      <c r="AG54" s="432">
        <v>121</v>
      </c>
      <c r="AH54" s="432">
        <v>121</v>
      </c>
      <c r="AI54" s="432">
        <v>121</v>
      </c>
      <c r="AJ54" s="432">
        <v>121</v>
      </c>
      <c r="AK54" s="432">
        <v>121</v>
      </c>
      <c r="AL54" s="432">
        <v>121</v>
      </c>
      <c r="AM54" s="432">
        <v>121</v>
      </c>
      <c r="AN54" s="432">
        <v>121</v>
      </c>
      <c r="AO54" s="432">
        <v>121</v>
      </c>
      <c r="AP54" s="432">
        <v>121</v>
      </c>
      <c r="AQ54" s="432">
        <v>121</v>
      </c>
      <c r="AR54" s="432">
        <v>121</v>
      </c>
      <c r="AS54" s="432">
        <v>121</v>
      </c>
      <c r="AT54" s="432">
        <v>121</v>
      </c>
      <c r="AU54" s="432">
        <v>121</v>
      </c>
      <c r="AV54" s="432">
        <v>121</v>
      </c>
      <c r="AW54" s="432">
        <v>121</v>
      </c>
      <c r="AX54" s="432">
        <v>121</v>
      </c>
      <c r="AY54" s="432">
        <v>121</v>
      </c>
      <c r="AZ54" s="433">
        <v>121</v>
      </c>
      <c r="BA54" s="434">
        <f t="shared" si="5"/>
        <v>121</v>
      </c>
      <c r="BB54" s="70"/>
      <c r="BC54" s="155"/>
    </row>
    <row r="55" spans="1:59" x14ac:dyDescent="0.2">
      <c r="A55" s="70"/>
      <c r="B55" s="148" t="s">
        <v>135</v>
      </c>
      <c r="C55" s="149"/>
      <c r="D55" s="149"/>
      <c r="E55" s="149"/>
      <c r="F55" s="149"/>
      <c r="G55" s="149"/>
      <c r="H55" s="435">
        <v>0</v>
      </c>
      <c r="I55" s="436">
        <v>0</v>
      </c>
      <c r="J55" s="436">
        <v>0</v>
      </c>
      <c r="K55" s="437">
        <v>0</v>
      </c>
      <c r="L55" s="438">
        <v>97</v>
      </c>
      <c r="M55" s="431">
        <v>75</v>
      </c>
      <c r="N55" s="432">
        <v>73</v>
      </c>
      <c r="O55" s="432">
        <v>116</v>
      </c>
      <c r="P55" s="432">
        <v>118</v>
      </c>
      <c r="Q55" s="432">
        <v>118</v>
      </c>
      <c r="R55" s="432">
        <v>116</v>
      </c>
      <c r="S55" s="432">
        <v>116</v>
      </c>
      <c r="T55" s="432">
        <v>116</v>
      </c>
      <c r="U55" s="432">
        <v>116</v>
      </c>
      <c r="V55" s="432">
        <v>116</v>
      </c>
      <c r="W55" s="432">
        <v>116</v>
      </c>
      <c r="X55" s="432">
        <v>116</v>
      </c>
      <c r="Y55" s="432">
        <v>116</v>
      </c>
      <c r="Z55" s="432">
        <v>116</v>
      </c>
      <c r="AA55" s="432">
        <v>116</v>
      </c>
      <c r="AB55" s="432">
        <v>116</v>
      </c>
      <c r="AC55" s="432">
        <v>116</v>
      </c>
      <c r="AD55" s="432">
        <v>116</v>
      </c>
      <c r="AE55" s="432">
        <v>116</v>
      </c>
      <c r="AF55" s="432">
        <v>116</v>
      </c>
      <c r="AG55" s="432">
        <v>116</v>
      </c>
      <c r="AH55" s="432">
        <v>116</v>
      </c>
      <c r="AI55" s="432">
        <v>116</v>
      </c>
      <c r="AJ55" s="432">
        <v>116</v>
      </c>
      <c r="AK55" s="432">
        <v>116</v>
      </c>
      <c r="AL55" s="432">
        <v>116</v>
      </c>
      <c r="AM55" s="432">
        <v>116</v>
      </c>
      <c r="AN55" s="432">
        <v>116</v>
      </c>
      <c r="AO55" s="432">
        <v>116</v>
      </c>
      <c r="AP55" s="432">
        <v>116</v>
      </c>
      <c r="AQ55" s="432">
        <v>116</v>
      </c>
      <c r="AR55" s="432">
        <v>116</v>
      </c>
      <c r="AS55" s="432">
        <v>116</v>
      </c>
      <c r="AT55" s="432">
        <v>116</v>
      </c>
      <c r="AU55" s="432">
        <v>116</v>
      </c>
      <c r="AV55" s="432">
        <v>116</v>
      </c>
      <c r="AW55" s="432">
        <v>116</v>
      </c>
      <c r="AX55" s="432">
        <v>116</v>
      </c>
      <c r="AY55" s="432">
        <v>116</v>
      </c>
      <c r="AZ55" s="433">
        <v>116</v>
      </c>
      <c r="BA55" s="434">
        <f t="shared" si="5"/>
        <v>116</v>
      </c>
      <c r="BB55" s="70"/>
      <c r="BC55" s="155"/>
    </row>
    <row r="56" spans="1:59" x14ac:dyDescent="0.2">
      <c r="A56" s="70"/>
      <c r="B56" s="148" t="s">
        <v>136</v>
      </c>
      <c r="C56" s="149"/>
      <c r="D56" s="149"/>
      <c r="E56" s="149"/>
      <c r="F56" s="149"/>
      <c r="G56" s="149"/>
      <c r="H56" s="435">
        <v>0</v>
      </c>
      <c r="I56" s="436">
        <v>0</v>
      </c>
      <c r="J56" s="436">
        <v>0</v>
      </c>
      <c r="K56" s="437">
        <v>0</v>
      </c>
      <c r="L56" s="438">
        <v>0</v>
      </c>
      <c r="M56" s="431">
        <v>72</v>
      </c>
      <c r="N56" s="432">
        <v>72</v>
      </c>
      <c r="O56" s="432">
        <v>70</v>
      </c>
      <c r="P56" s="432">
        <v>111</v>
      </c>
      <c r="Q56" s="432">
        <v>113</v>
      </c>
      <c r="R56" s="432">
        <v>113</v>
      </c>
      <c r="S56" s="432">
        <v>111</v>
      </c>
      <c r="T56" s="432">
        <v>111</v>
      </c>
      <c r="U56" s="432">
        <v>111</v>
      </c>
      <c r="V56" s="432">
        <v>111</v>
      </c>
      <c r="W56" s="432">
        <v>111</v>
      </c>
      <c r="X56" s="432">
        <v>111</v>
      </c>
      <c r="Y56" s="432">
        <v>111</v>
      </c>
      <c r="Z56" s="432">
        <v>111</v>
      </c>
      <c r="AA56" s="432">
        <v>111</v>
      </c>
      <c r="AB56" s="432">
        <v>111</v>
      </c>
      <c r="AC56" s="432">
        <v>111</v>
      </c>
      <c r="AD56" s="432">
        <v>111</v>
      </c>
      <c r="AE56" s="432">
        <v>111</v>
      </c>
      <c r="AF56" s="432">
        <v>111</v>
      </c>
      <c r="AG56" s="432">
        <v>111</v>
      </c>
      <c r="AH56" s="432">
        <v>111</v>
      </c>
      <c r="AI56" s="432">
        <v>111</v>
      </c>
      <c r="AJ56" s="432">
        <v>111</v>
      </c>
      <c r="AK56" s="432">
        <v>111</v>
      </c>
      <c r="AL56" s="432">
        <v>111</v>
      </c>
      <c r="AM56" s="432">
        <v>111</v>
      </c>
      <c r="AN56" s="432">
        <v>111</v>
      </c>
      <c r="AO56" s="432">
        <v>111</v>
      </c>
      <c r="AP56" s="432">
        <v>111</v>
      </c>
      <c r="AQ56" s="432">
        <v>111</v>
      </c>
      <c r="AR56" s="432">
        <v>111</v>
      </c>
      <c r="AS56" s="432">
        <v>111</v>
      </c>
      <c r="AT56" s="432">
        <v>111</v>
      </c>
      <c r="AU56" s="432">
        <v>111</v>
      </c>
      <c r="AV56" s="432">
        <v>111</v>
      </c>
      <c r="AW56" s="432">
        <v>111</v>
      </c>
      <c r="AX56" s="432">
        <v>111</v>
      </c>
      <c r="AY56" s="432">
        <v>111</v>
      </c>
      <c r="AZ56" s="433">
        <v>111</v>
      </c>
      <c r="BA56" s="434">
        <f t="shared" si="5"/>
        <v>111</v>
      </c>
      <c r="BB56" s="70"/>
      <c r="BC56" s="155"/>
    </row>
    <row r="57" spans="1:59" x14ac:dyDescent="0.2">
      <c r="A57" s="70"/>
      <c r="B57" s="148" t="s">
        <v>137</v>
      </c>
      <c r="C57" s="149"/>
      <c r="D57" s="149"/>
      <c r="E57" s="149"/>
      <c r="F57" s="149"/>
      <c r="G57" s="149"/>
      <c r="H57" s="435">
        <v>0</v>
      </c>
      <c r="I57" s="436">
        <v>0</v>
      </c>
      <c r="J57" s="436">
        <v>0</v>
      </c>
      <c r="K57" s="437">
        <v>0</v>
      </c>
      <c r="L57" s="438">
        <v>0</v>
      </c>
      <c r="M57" s="431">
        <v>70</v>
      </c>
      <c r="N57" s="432">
        <v>69</v>
      </c>
      <c r="O57" s="432">
        <v>69</v>
      </c>
      <c r="P57" s="432">
        <v>67</v>
      </c>
      <c r="Q57" s="432">
        <v>107</v>
      </c>
      <c r="R57" s="432">
        <v>109</v>
      </c>
      <c r="S57" s="432">
        <v>109</v>
      </c>
      <c r="T57" s="432">
        <v>107</v>
      </c>
      <c r="U57" s="432">
        <v>107</v>
      </c>
      <c r="V57" s="432">
        <v>107</v>
      </c>
      <c r="W57" s="432">
        <v>107</v>
      </c>
      <c r="X57" s="432">
        <v>107</v>
      </c>
      <c r="Y57" s="432">
        <v>107</v>
      </c>
      <c r="Z57" s="432">
        <v>107</v>
      </c>
      <c r="AA57" s="432">
        <v>107</v>
      </c>
      <c r="AB57" s="432">
        <v>107</v>
      </c>
      <c r="AC57" s="432">
        <v>107</v>
      </c>
      <c r="AD57" s="432">
        <v>107</v>
      </c>
      <c r="AE57" s="432">
        <v>107</v>
      </c>
      <c r="AF57" s="432">
        <v>107</v>
      </c>
      <c r="AG57" s="432">
        <v>107</v>
      </c>
      <c r="AH57" s="432">
        <v>107</v>
      </c>
      <c r="AI57" s="432">
        <v>107</v>
      </c>
      <c r="AJ57" s="432">
        <v>107</v>
      </c>
      <c r="AK57" s="432">
        <v>107</v>
      </c>
      <c r="AL57" s="432">
        <v>107</v>
      </c>
      <c r="AM57" s="432">
        <v>107</v>
      </c>
      <c r="AN57" s="432">
        <v>107</v>
      </c>
      <c r="AO57" s="432">
        <v>107</v>
      </c>
      <c r="AP57" s="432">
        <v>107</v>
      </c>
      <c r="AQ57" s="432">
        <v>107</v>
      </c>
      <c r="AR57" s="432">
        <v>107</v>
      </c>
      <c r="AS57" s="432">
        <v>107</v>
      </c>
      <c r="AT57" s="432">
        <v>107</v>
      </c>
      <c r="AU57" s="432">
        <v>107</v>
      </c>
      <c r="AV57" s="432">
        <v>107</v>
      </c>
      <c r="AW57" s="432">
        <v>107</v>
      </c>
      <c r="AX57" s="432">
        <v>107</v>
      </c>
      <c r="AY57" s="432">
        <v>107</v>
      </c>
      <c r="AZ57" s="433">
        <v>107</v>
      </c>
      <c r="BA57" s="434">
        <f t="shared" si="5"/>
        <v>107</v>
      </c>
      <c r="BB57" s="70"/>
      <c r="BC57" s="155"/>
    </row>
    <row r="58" spans="1:59" x14ac:dyDescent="0.2">
      <c r="A58" s="70"/>
      <c r="B58" s="148" t="s">
        <v>138</v>
      </c>
      <c r="C58" s="149"/>
      <c r="D58" s="149"/>
      <c r="E58" s="149"/>
      <c r="F58" s="149"/>
      <c r="G58" s="149"/>
      <c r="H58" s="435">
        <v>0</v>
      </c>
      <c r="I58" s="436">
        <v>0</v>
      </c>
      <c r="J58" s="436">
        <v>0</v>
      </c>
      <c r="K58" s="437">
        <v>0</v>
      </c>
      <c r="L58" s="438">
        <v>0</v>
      </c>
      <c r="M58" s="431">
        <v>65</v>
      </c>
      <c r="N58" s="432">
        <v>67</v>
      </c>
      <c r="O58" s="432">
        <v>66</v>
      </c>
      <c r="P58" s="432">
        <v>66</v>
      </c>
      <c r="Q58" s="432">
        <v>65</v>
      </c>
      <c r="R58" s="432">
        <v>103</v>
      </c>
      <c r="S58" s="432">
        <v>104</v>
      </c>
      <c r="T58" s="432">
        <v>104</v>
      </c>
      <c r="U58" s="432">
        <v>103</v>
      </c>
      <c r="V58" s="432">
        <v>103</v>
      </c>
      <c r="W58" s="432">
        <v>103</v>
      </c>
      <c r="X58" s="432">
        <v>103</v>
      </c>
      <c r="Y58" s="432">
        <v>103</v>
      </c>
      <c r="Z58" s="432">
        <v>103</v>
      </c>
      <c r="AA58" s="432">
        <v>103</v>
      </c>
      <c r="AB58" s="432">
        <v>103</v>
      </c>
      <c r="AC58" s="432">
        <v>103</v>
      </c>
      <c r="AD58" s="432">
        <v>103</v>
      </c>
      <c r="AE58" s="432">
        <v>103</v>
      </c>
      <c r="AF58" s="432">
        <v>103</v>
      </c>
      <c r="AG58" s="432">
        <v>103</v>
      </c>
      <c r="AH58" s="432">
        <v>103</v>
      </c>
      <c r="AI58" s="432">
        <v>103</v>
      </c>
      <c r="AJ58" s="432">
        <v>103</v>
      </c>
      <c r="AK58" s="432">
        <v>103</v>
      </c>
      <c r="AL58" s="432">
        <v>103</v>
      </c>
      <c r="AM58" s="432">
        <v>103</v>
      </c>
      <c r="AN58" s="432">
        <v>103</v>
      </c>
      <c r="AO58" s="432">
        <v>103</v>
      </c>
      <c r="AP58" s="432">
        <v>103</v>
      </c>
      <c r="AQ58" s="432">
        <v>103</v>
      </c>
      <c r="AR58" s="432">
        <v>103</v>
      </c>
      <c r="AS58" s="432">
        <v>103</v>
      </c>
      <c r="AT58" s="432">
        <v>103</v>
      </c>
      <c r="AU58" s="432">
        <v>103</v>
      </c>
      <c r="AV58" s="432">
        <v>103</v>
      </c>
      <c r="AW58" s="432">
        <v>103</v>
      </c>
      <c r="AX58" s="432">
        <v>103</v>
      </c>
      <c r="AY58" s="432">
        <v>103</v>
      </c>
      <c r="AZ58" s="433">
        <v>103</v>
      </c>
      <c r="BA58" s="434">
        <f t="shared" si="5"/>
        <v>103</v>
      </c>
      <c r="BB58" s="70"/>
      <c r="BC58" s="155"/>
    </row>
    <row r="59" spans="1:59" x14ac:dyDescent="0.2">
      <c r="A59" s="70"/>
      <c r="B59" s="148" t="s">
        <v>139</v>
      </c>
      <c r="C59" s="149"/>
      <c r="D59" s="149"/>
      <c r="E59" s="149"/>
      <c r="F59" s="149"/>
      <c r="G59" s="149"/>
      <c r="H59" s="435">
        <v>0</v>
      </c>
      <c r="I59" s="436">
        <v>0</v>
      </c>
      <c r="J59" s="436">
        <v>0</v>
      </c>
      <c r="K59" s="437">
        <v>0</v>
      </c>
      <c r="L59" s="438">
        <v>0</v>
      </c>
      <c r="M59" s="431">
        <v>65</v>
      </c>
      <c r="N59" s="432">
        <v>62</v>
      </c>
      <c r="O59" s="432">
        <v>65</v>
      </c>
      <c r="P59" s="432">
        <v>64</v>
      </c>
      <c r="Q59" s="432">
        <v>64</v>
      </c>
      <c r="R59" s="432">
        <v>62</v>
      </c>
      <c r="S59" s="432">
        <v>99</v>
      </c>
      <c r="T59" s="432">
        <v>100</v>
      </c>
      <c r="U59" s="432">
        <v>100</v>
      </c>
      <c r="V59" s="432">
        <v>100</v>
      </c>
      <c r="W59" s="432">
        <v>100</v>
      </c>
      <c r="X59" s="432">
        <v>100</v>
      </c>
      <c r="Y59" s="432">
        <v>100</v>
      </c>
      <c r="Z59" s="432">
        <v>100</v>
      </c>
      <c r="AA59" s="432">
        <v>100</v>
      </c>
      <c r="AB59" s="432">
        <v>100</v>
      </c>
      <c r="AC59" s="432">
        <v>100</v>
      </c>
      <c r="AD59" s="432">
        <v>100</v>
      </c>
      <c r="AE59" s="432">
        <v>100</v>
      </c>
      <c r="AF59" s="432">
        <v>100</v>
      </c>
      <c r="AG59" s="432">
        <v>100</v>
      </c>
      <c r="AH59" s="432">
        <v>100</v>
      </c>
      <c r="AI59" s="432">
        <v>100</v>
      </c>
      <c r="AJ59" s="432">
        <v>100</v>
      </c>
      <c r="AK59" s="432">
        <v>100</v>
      </c>
      <c r="AL59" s="432">
        <v>100</v>
      </c>
      <c r="AM59" s="432">
        <v>100</v>
      </c>
      <c r="AN59" s="432">
        <v>100</v>
      </c>
      <c r="AO59" s="432">
        <v>100</v>
      </c>
      <c r="AP59" s="432">
        <v>100</v>
      </c>
      <c r="AQ59" s="432">
        <v>100</v>
      </c>
      <c r="AR59" s="432">
        <v>100</v>
      </c>
      <c r="AS59" s="432">
        <v>100</v>
      </c>
      <c r="AT59" s="432">
        <v>100</v>
      </c>
      <c r="AU59" s="432">
        <v>100</v>
      </c>
      <c r="AV59" s="432">
        <v>100</v>
      </c>
      <c r="AW59" s="432">
        <v>100</v>
      </c>
      <c r="AX59" s="432">
        <v>100</v>
      </c>
      <c r="AY59" s="432">
        <v>100</v>
      </c>
      <c r="AZ59" s="433">
        <v>100</v>
      </c>
      <c r="BA59" s="434">
        <f t="shared" si="5"/>
        <v>100</v>
      </c>
      <c r="BB59" s="70"/>
      <c r="BC59" s="155"/>
    </row>
    <row r="60" spans="1:59" x14ac:dyDescent="0.2">
      <c r="A60" s="70"/>
      <c r="B60" s="148" t="s">
        <v>140</v>
      </c>
      <c r="C60" s="149"/>
      <c r="D60" s="149"/>
      <c r="E60" s="149"/>
      <c r="F60" s="149"/>
      <c r="G60" s="149"/>
      <c r="H60" s="435">
        <v>0</v>
      </c>
      <c r="I60" s="436">
        <v>0</v>
      </c>
      <c r="J60" s="436">
        <v>0</v>
      </c>
      <c r="K60" s="437">
        <v>0</v>
      </c>
      <c r="L60" s="438">
        <v>0</v>
      </c>
      <c r="M60" s="431">
        <v>0</v>
      </c>
      <c r="N60" s="432">
        <v>0</v>
      </c>
      <c r="O60" s="432">
        <v>0</v>
      </c>
      <c r="P60" s="432">
        <v>0</v>
      </c>
      <c r="Q60" s="432">
        <v>0</v>
      </c>
      <c r="R60" s="432">
        <v>0</v>
      </c>
      <c r="S60" s="432">
        <v>0</v>
      </c>
      <c r="T60" s="432">
        <v>0</v>
      </c>
      <c r="U60" s="432">
        <v>0</v>
      </c>
      <c r="V60" s="432">
        <v>0</v>
      </c>
      <c r="W60" s="432">
        <v>0</v>
      </c>
      <c r="X60" s="432">
        <v>0</v>
      </c>
      <c r="Y60" s="432">
        <v>0</v>
      </c>
      <c r="Z60" s="432">
        <v>0</v>
      </c>
      <c r="AA60" s="432">
        <v>0</v>
      </c>
      <c r="AB60" s="432">
        <v>0</v>
      </c>
      <c r="AC60" s="432">
        <v>0</v>
      </c>
      <c r="AD60" s="432">
        <v>0</v>
      </c>
      <c r="AE60" s="432">
        <v>0</v>
      </c>
      <c r="AF60" s="432">
        <v>0</v>
      </c>
      <c r="AG60" s="432">
        <v>0</v>
      </c>
      <c r="AH60" s="432">
        <v>0</v>
      </c>
      <c r="AI60" s="432">
        <v>0</v>
      </c>
      <c r="AJ60" s="432">
        <v>0</v>
      </c>
      <c r="AK60" s="432">
        <v>0</v>
      </c>
      <c r="AL60" s="432">
        <v>0</v>
      </c>
      <c r="AM60" s="432">
        <v>0</v>
      </c>
      <c r="AN60" s="432">
        <v>0</v>
      </c>
      <c r="AO60" s="432">
        <v>0</v>
      </c>
      <c r="AP60" s="432">
        <v>0</v>
      </c>
      <c r="AQ60" s="432">
        <v>0</v>
      </c>
      <c r="AR60" s="432">
        <v>0</v>
      </c>
      <c r="AS60" s="432">
        <v>0</v>
      </c>
      <c r="AT60" s="432">
        <v>0</v>
      </c>
      <c r="AU60" s="432">
        <v>0</v>
      </c>
      <c r="AV60" s="432">
        <v>0</v>
      </c>
      <c r="AW60" s="432">
        <v>0</v>
      </c>
      <c r="AX60" s="432">
        <v>0</v>
      </c>
      <c r="AY60" s="432">
        <v>0</v>
      </c>
      <c r="AZ60" s="433">
        <v>0</v>
      </c>
      <c r="BA60" s="434">
        <f t="shared" si="5"/>
        <v>0</v>
      </c>
      <c r="BB60" s="70"/>
      <c r="BC60" s="155"/>
    </row>
    <row r="61" spans="1:59" x14ac:dyDescent="0.2">
      <c r="A61" s="70"/>
      <c r="B61" s="148" t="s">
        <v>141</v>
      </c>
      <c r="C61" s="149"/>
      <c r="D61" s="149"/>
      <c r="E61" s="149"/>
      <c r="F61" s="149"/>
      <c r="G61" s="149"/>
      <c r="H61" s="435">
        <v>0</v>
      </c>
      <c r="I61" s="436">
        <v>0</v>
      </c>
      <c r="J61" s="436">
        <v>0</v>
      </c>
      <c r="K61" s="437">
        <v>0</v>
      </c>
      <c r="L61" s="438">
        <v>0</v>
      </c>
      <c r="M61" s="431">
        <v>0</v>
      </c>
      <c r="N61" s="432">
        <v>0</v>
      </c>
      <c r="O61" s="432">
        <v>0</v>
      </c>
      <c r="P61" s="432">
        <v>0</v>
      </c>
      <c r="Q61" s="432">
        <v>0</v>
      </c>
      <c r="R61" s="432">
        <v>0</v>
      </c>
      <c r="S61" s="432">
        <v>0</v>
      </c>
      <c r="T61" s="432">
        <v>0</v>
      </c>
      <c r="U61" s="432">
        <v>0</v>
      </c>
      <c r="V61" s="432">
        <v>0</v>
      </c>
      <c r="W61" s="432">
        <v>0</v>
      </c>
      <c r="X61" s="432">
        <v>0</v>
      </c>
      <c r="Y61" s="432">
        <v>0</v>
      </c>
      <c r="Z61" s="432">
        <v>0</v>
      </c>
      <c r="AA61" s="432">
        <v>0</v>
      </c>
      <c r="AB61" s="432">
        <v>0</v>
      </c>
      <c r="AC61" s="432">
        <v>0</v>
      </c>
      <c r="AD61" s="432">
        <v>0</v>
      </c>
      <c r="AE61" s="432">
        <v>0</v>
      </c>
      <c r="AF61" s="432">
        <v>0</v>
      </c>
      <c r="AG61" s="432">
        <v>0</v>
      </c>
      <c r="AH61" s="432">
        <v>0</v>
      </c>
      <c r="AI61" s="432">
        <v>0</v>
      </c>
      <c r="AJ61" s="432">
        <v>0</v>
      </c>
      <c r="AK61" s="432">
        <v>0</v>
      </c>
      <c r="AL61" s="432">
        <v>0</v>
      </c>
      <c r="AM61" s="432">
        <v>0</v>
      </c>
      <c r="AN61" s="432">
        <v>0</v>
      </c>
      <c r="AO61" s="432">
        <v>0</v>
      </c>
      <c r="AP61" s="432">
        <v>0</v>
      </c>
      <c r="AQ61" s="432">
        <v>0</v>
      </c>
      <c r="AR61" s="432">
        <v>0</v>
      </c>
      <c r="AS61" s="432">
        <v>0</v>
      </c>
      <c r="AT61" s="432">
        <v>0</v>
      </c>
      <c r="AU61" s="432">
        <v>0</v>
      </c>
      <c r="AV61" s="432">
        <v>0</v>
      </c>
      <c r="AW61" s="432">
        <v>0</v>
      </c>
      <c r="AX61" s="432">
        <v>0</v>
      </c>
      <c r="AY61" s="432">
        <v>0</v>
      </c>
      <c r="AZ61" s="433">
        <v>0</v>
      </c>
      <c r="BA61" s="434">
        <f t="shared" si="5"/>
        <v>0</v>
      </c>
      <c r="BB61" s="70"/>
      <c r="BC61" s="155"/>
    </row>
    <row r="62" spans="1:59" x14ac:dyDescent="0.2">
      <c r="A62" s="70"/>
      <c r="B62" s="148" t="s">
        <v>142</v>
      </c>
      <c r="C62" s="149"/>
      <c r="D62" s="149"/>
      <c r="E62" s="149"/>
      <c r="F62" s="149"/>
      <c r="G62" s="149"/>
      <c r="H62" s="435">
        <v>0</v>
      </c>
      <c r="I62" s="436">
        <v>0</v>
      </c>
      <c r="J62" s="436">
        <v>0</v>
      </c>
      <c r="K62" s="437">
        <v>0</v>
      </c>
      <c r="L62" s="438">
        <v>0</v>
      </c>
      <c r="M62" s="431">
        <v>0</v>
      </c>
      <c r="N62" s="432">
        <v>0</v>
      </c>
      <c r="O62" s="432">
        <v>0</v>
      </c>
      <c r="P62" s="432">
        <v>0</v>
      </c>
      <c r="Q62" s="432">
        <v>0</v>
      </c>
      <c r="R62" s="432">
        <v>0</v>
      </c>
      <c r="S62" s="432">
        <v>0</v>
      </c>
      <c r="T62" s="432">
        <v>0</v>
      </c>
      <c r="U62" s="432">
        <v>0</v>
      </c>
      <c r="V62" s="432">
        <v>0</v>
      </c>
      <c r="W62" s="432">
        <v>0</v>
      </c>
      <c r="X62" s="432">
        <v>0</v>
      </c>
      <c r="Y62" s="432">
        <v>0</v>
      </c>
      <c r="Z62" s="432">
        <v>0</v>
      </c>
      <c r="AA62" s="432">
        <v>0</v>
      </c>
      <c r="AB62" s="432">
        <v>0</v>
      </c>
      <c r="AC62" s="432">
        <v>0</v>
      </c>
      <c r="AD62" s="432">
        <v>0</v>
      </c>
      <c r="AE62" s="432">
        <v>0</v>
      </c>
      <c r="AF62" s="432">
        <v>0</v>
      </c>
      <c r="AG62" s="432">
        <v>0</v>
      </c>
      <c r="AH62" s="432">
        <v>0</v>
      </c>
      <c r="AI62" s="432">
        <v>0</v>
      </c>
      <c r="AJ62" s="432">
        <v>0</v>
      </c>
      <c r="AK62" s="432">
        <v>0</v>
      </c>
      <c r="AL62" s="432">
        <v>0</v>
      </c>
      <c r="AM62" s="432">
        <v>0</v>
      </c>
      <c r="AN62" s="432">
        <v>0</v>
      </c>
      <c r="AO62" s="432">
        <v>0</v>
      </c>
      <c r="AP62" s="432">
        <v>0</v>
      </c>
      <c r="AQ62" s="432">
        <v>0</v>
      </c>
      <c r="AR62" s="432">
        <v>0</v>
      </c>
      <c r="AS62" s="432">
        <v>0</v>
      </c>
      <c r="AT62" s="432">
        <v>0</v>
      </c>
      <c r="AU62" s="432">
        <v>0</v>
      </c>
      <c r="AV62" s="432">
        <v>0</v>
      </c>
      <c r="AW62" s="432">
        <v>0</v>
      </c>
      <c r="AX62" s="432">
        <v>0</v>
      </c>
      <c r="AY62" s="432">
        <v>0</v>
      </c>
      <c r="AZ62" s="433">
        <v>0</v>
      </c>
      <c r="BA62" s="434">
        <f t="shared" si="5"/>
        <v>0</v>
      </c>
      <c r="BB62" s="70"/>
      <c r="BC62" s="155"/>
    </row>
    <row r="63" spans="1:59" x14ac:dyDescent="0.2">
      <c r="A63" s="70"/>
      <c r="B63" s="148" t="s">
        <v>143</v>
      </c>
      <c r="C63" s="149"/>
      <c r="D63" s="149"/>
      <c r="E63" s="149"/>
      <c r="F63" s="149"/>
      <c r="G63" s="149"/>
      <c r="H63" s="435">
        <v>0</v>
      </c>
      <c r="I63" s="436">
        <v>0</v>
      </c>
      <c r="J63" s="436">
        <v>0</v>
      </c>
      <c r="K63" s="437">
        <v>0</v>
      </c>
      <c r="L63" s="438">
        <v>0</v>
      </c>
      <c r="M63" s="431">
        <v>0</v>
      </c>
      <c r="N63" s="432">
        <v>0</v>
      </c>
      <c r="O63" s="432">
        <v>0</v>
      </c>
      <c r="P63" s="432">
        <v>0</v>
      </c>
      <c r="Q63" s="432">
        <v>0</v>
      </c>
      <c r="R63" s="432">
        <v>0</v>
      </c>
      <c r="S63" s="432">
        <v>0</v>
      </c>
      <c r="T63" s="432">
        <v>0</v>
      </c>
      <c r="U63" s="432">
        <v>0</v>
      </c>
      <c r="V63" s="432">
        <v>0</v>
      </c>
      <c r="W63" s="432">
        <v>0</v>
      </c>
      <c r="X63" s="432">
        <v>0</v>
      </c>
      <c r="Y63" s="432">
        <v>0</v>
      </c>
      <c r="Z63" s="432">
        <v>0</v>
      </c>
      <c r="AA63" s="432">
        <v>0</v>
      </c>
      <c r="AB63" s="432">
        <v>0</v>
      </c>
      <c r="AC63" s="432">
        <v>0</v>
      </c>
      <c r="AD63" s="432">
        <v>0</v>
      </c>
      <c r="AE63" s="432">
        <v>0</v>
      </c>
      <c r="AF63" s="432">
        <v>0</v>
      </c>
      <c r="AG63" s="432">
        <v>0</v>
      </c>
      <c r="AH63" s="432">
        <v>0</v>
      </c>
      <c r="AI63" s="432">
        <v>0</v>
      </c>
      <c r="AJ63" s="432">
        <v>0</v>
      </c>
      <c r="AK63" s="432">
        <v>0</v>
      </c>
      <c r="AL63" s="432">
        <v>0</v>
      </c>
      <c r="AM63" s="432">
        <v>0</v>
      </c>
      <c r="AN63" s="432">
        <v>0</v>
      </c>
      <c r="AO63" s="432">
        <v>0</v>
      </c>
      <c r="AP63" s="432">
        <v>0</v>
      </c>
      <c r="AQ63" s="432">
        <v>0</v>
      </c>
      <c r="AR63" s="432">
        <v>0</v>
      </c>
      <c r="AS63" s="432">
        <v>0</v>
      </c>
      <c r="AT63" s="432">
        <v>0</v>
      </c>
      <c r="AU63" s="432">
        <v>0</v>
      </c>
      <c r="AV63" s="432">
        <v>0</v>
      </c>
      <c r="AW63" s="432">
        <v>0</v>
      </c>
      <c r="AX63" s="432">
        <v>0</v>
      </c>
      <c r="AY63" s="432">
        <v>0</v>
      </c>
      <c r="AZ63" s="433">
        <v>0</v>
      </c>
      <c r="BA63" s="434">
        <f t="shared" si="5"/>
        <v>0</v>
      </c>
      <c r="BB63" s="70"/>
      <c r="BC63" s="157"/>
    </row>
    <row r="64" spans="1:59" x14ac:dyDescent="0.2">
      <c r="A64" s="70"/>
      <c r="B64" s="148" t="s">
        <v>144</v>
      </c>
      <c r="C64" s="149"/>
      <c r="D64" s="149"/>
      <c r="E64" s="149"/>
      <c r="F64" s="149"/>
      <c r="G64" s="149"/>
      <c r="H64" s="435">
        <v>0</v>
      </c>
      <c r="I64" s="436">
        <v>0</v>
      </c>
      <c r="J64" s="436">
        <v>0</v>
      </c>
      <c r="K64" s="437">
        <v>0</v>
      </c>
      <c r="L64" s="438">
        <v>0</v>
      </c>
      <c r="M64" s="431">
        <v>0</v>
      </c>
      <c r="N64" s="432">
        <v>0</v>
      </c>
      <c r="O64" s="432">
        <v>0</v>
      </c>
      <c r="P64" s="432">
        <v>0</v>
      </c>
      <c r="Q64" s="432">
        <v>0</v>
      </c>
      <c r="R64" s="432">
        <v>0</v>
      </c>
      <c r="S64" s="432">
        <v>0</v>
      </c>
      <c r="T64" s="432">
        <v>0</v>
      </c>
      <c r="U64" s="432">
        <v>0</v>
      </c>
      <c r="V64" s="432">
        <v>0</v>
      </c>
      <c r="W64" s="432">
        <v>0</v>
      </c>
      <c r="X64" s="432">
        <v>0</v>
      </c>
      <c r="Y64" s="432">
        <v>0</v>
      </c>
      <c r="Z64" s="432">
        <v>0</v>
      </c>
      <c r="AA64" s="432">
        <v>0</v>
      </c>
      <c r="AB64" s="432">
        <v>0</v>
      </c>
      <c r="AC64" s="432">
        <v>0</v>
      </c>
      <c r="AD64" s="432">
        <v>0</v>
      </c>
      <c r="AE64" s="432">
        <v>0</v>
      </c>
      <c r="AF64" s="432">
        <v>0</v>
      </c>
      <c r="AG64" s="432">
        <v>0</v>
      </c>
      <c r="AH64" s="432">
        <v>0</v>
      </c>
      <c r="AI64" s="432">
        <v>0</v>
      </c>
      <c r="AJ64" s="432">
        <v>0</v>
      </c>
      <c r="AK64" s="432">
        <v>0</v>
      </c>
      <c r="AL64" s="432">
        <v>0</v>
      </c>
      <c r="AM64" s="432">
        <v>0</v>
      </c>
      <c r="AN64" s="432">
        <v>0</v>
      </c>
      <c r="AO64" s="432">
        <v>0</v>
      </c>
      <c r="AP64" s="432">
        <v>0</v>
      </c>
      <c r="AQ64" s="432">
        <v>0</v>
      </c>
      <c r="AR64" s="432">
        <v>0</v>
      </c>
      <c r="AS64" s="432">
        <v>0</v>
      </c>
      <c r="AT64" s="432">
        <v>0</v>
      </c>
      <c r="AU64" s="432">
        <v>0</v>
      </c>
      <c r="AV64" s="432">
        <v>0</v>
      </c>
      <c r="AW64" s="432">
        <v>0</v>
      </c>
      <c r="AX64" s="432">
        <v>0</v>
      </c>
      <c r="AY64" s="432">
        <v>0</v>
      </c>
      <c r="AZ64" s="433">
        <v>0</v>
      </c>
      <c r="BA64" s="434">
        <f t="shared" si="5"/>
        <v>0</v>
      </c>
      <c r="BB64" s="70"/>
      <c r="BC64" s="157"/>
    </row>
    <row r="65" spans="1:62" x14ac:dyDescent="0.2">
      <c r="A65" s="70"/>
      <c r="B65" s="148" t="s">
        <v>145</v>
      </c>
      <c r="C65" s="149"/>
      <c r="D65" s="149"/>
      <c r="E65" s="149"/>
      <c r="F65" s="149"/>
      <c r="G65" s="149"/>
      <c r="H65" s="435">
        <v>0</v>
      </c>
      <c r="I65" s="436">
        <v>0</v>
      </c>
      <c r="J65" s="436">
        <v>0</v>
      </c>
      <c r="K65" s="437">
        <v>0</v>
      </c>
      <c r="L65" s="438">
        <v>0</v>
      </c>
      <c r="M65" s="431">
        <v>0</v>
      </c>
      <c r="N65" s="432">
        <v>0</v>
      </c>
      <c r="O65" s="432">
        <v>0</v>
      </c>
      <c r="P65" s="432">
        <v>0</v>
      </c>
      <c r="Q65" s="432">
        <v>0</v>
      </c>
      <c r="R65" s="432">
        <v>0</v>
      </c>
      <c r="S65" s="432">
        <v>0</v>
      </c>
      <c r="T65" s="432">
        <v>0</v>
      </c>
      <c r="U65" s="432">
        <v>0</v>
      </c>
      <c r="V65" s="432">
        <v>0</v>
      </c>
      <c r="W65" s="432">
        <v>0</v>
      </c>
      <c r="X65" s="432">
        <v>0</v>
      </c>
      <c r="Y65" s="432">
        <v>0</v>
      </c>
      <c r="Z65" s="432">
        <v>0</v>
      </c>
      <c r="AA65" s="432">
        <v>0</v>
      </c>
      <c r="AB65" s="432">
        <v>0</v>
      </c>
      <c r="AC65" s="432">
        <v>0</v>
      </c>
      <c r="AD65" s="432">
        <v>0</v>
      </c>
      <c r="AE65" s="432">
        <v>0</v>
      </c>
      <c r="AF65" s="432">
        <v>0</v>
      </c>
      <c r="AG65" s="432">
        <v>0</v>
      </c>
      <c r="AH65" s="432">
        <v>0</v>
      </c>
      <c r="AI65" s="432">
        <v>0</v>
      </c>
      <c r="AJ65" s="432">
        <v>0</v>
      </c>
      <c r="AK65" s="432">
        <v>0</v>
      </c>
      <c r="AL65" s="432">
        <v>0</v>
      </c>
      <c r="AM65" s="432">
        <v>0</v>
      </c>
      <c r="AN65" s="432">
        <v>0</v>
      </c>
      <c r="AO65" s="432">
        <v>0</v>
      </c>
      <c r="AP65" s="432">
        <v>0</v>
      </c>
      <c r="AQ65" s="432">
        <v>0</v>
      </c>
      <c r="AR65" s="432">
        <v>0</v>
      </c>
      <c r="AS65" s="432">
        <v>0</v>
      </c>
      <c r="AT65" s="432">
        <v>0</v>
      </c>
      <c r="AU65" s="432">
        <v>0</v>
      </c>
      <c r="AV65" s="432">
        <v>0</v>
      </c>
      <c r="AW65" s="432">
        <v>0</v>
      </c>
      <c r="AX65" s="432">
        <v>0</v>
      </c>
      <c r="AY65" s="432">
        <v>0</v>
      </c>
      <c r="AZ65" s="433">
        <v>0</v>
      </c>
      <c r="BA65" s="434">
        <f t="shared" si="5"/>
        <v>0</v>
      </c>
      <c r="BB65" s="70"/>
      <c r="BC65" s="157"/>
    </row>
    <row r="66" spans="1:62" x14ac:dyDescent="0.2">
      <c r="A66" s="70"/>
      <c r="B66" s="148" t="s">
        <v>146</v>
      </c>
      <c r="C66" s="149"/>
      <c r="D66" s="149"/>
      <c r="E66" s="149"/>
      <c r="F66" s="149"/>
      <c r="G66" s="149"/>
      <c r="H66" s="435">
        <v>0</v>
      </c>
      <c r="I66" s="436">
        <v>0</v>
      </c>
      <c r="J66" s="436">
        <v>0</v>
      </c>
      <c r="K66" s="437">
        <v>0</v>
      </c>
      <c r="L66" s="438">
        <v>0</v>
      </c>
      <c r="M66" s="439">
        <v>0</v>
      </c>
      <c r="N66" s="439">
        <v>0</v>
      </c>
      <c r="O66" s="439">
        <v>0</v>
      </c>
      <c r="P66" s="439">
        <v>0</v>
      </c>
      <c r="Q66" s="439">
        <v>0</v>
      </c>
      <c r="R66" s="439">
        <v>0</v>
      </c>
      <c r="S66" s="439">
        <v>0</v>
      </c>
      <c r="T66" s="439">
        <v>0</v>
      </c>
      <c r="U66" s="439">
        <v>0</v>
      </c>
      <c r="V66" s="439">
        <v>0</v>
      </c>
      <c r="W66" s="439">
        <v>0</v>
      </c>
      <c r="X66" s="439">
        <v>0</v>
      </c>
      <c r="Y66" s="439">
        <v>0</v>
      </c>
      <c r="Z66" s="439">
        <v>0</v>
      </c>
      <c r="AA66" s="439">
        <v>0</v>
      </c>
      <c r="AB66" s="439">
        <v>0</v>
      </c>
      <c r="AC66" s="439">
        <v>0</v>
      </c>
      <c r="AD66" s="439">
        <v>0</v>
      </c>
      <c r="AE66" s="439">
        <v>0</v>
      </c>
      <c r="AF66" s="439">
        <v>0</v>
      </c>
      <c r="AG66" s="439">
        <v>0</v>
      </c>
      <c r="AH66" s="439">
        <v>0</v>
      </c>
      <c r="AI66" s="439">
        <v>0</v>
      </c>
      <c r="AJ66" s="439">
        <v>0</v>
      </c>
      <c r="AK66" s="439">
        <v>0</v>
      </c>
      <c r="AL66" s="439">
        <v>0</v>
      </c>
      <c r="AM66" s="439">
        <v>0</v>
      </c>
      <c r="AN66" s="439">
        <v>0</v>
      </c>
      <c r="AO66" s="439">
        <v>0</v>
      </c>
      <c r="AP66" s="439">
        <v>0</v>
      </c>
      <c r="AQ66" s="439">
        <v>0</v>
      </c>
      <c r="AR66" s="439">
        <v>0</v>
      </c>
      <c r="AS66" s="439">
        <v>0</v>
      </c>
      <c r="AT66" s="439">
        <v>0</v>
      </c>
      <c r="AU66" s="439">
        <v>0</v>
      </c>
      <c r="AV66" s="439">
        <v>0</v>
      </c>
      <c r="AW66" s="439">
        <v>0</v>
      </c>
      <c r="AX66" s="439">
        <v>0</v>
      </c>
      <c r="AY66" s="439">
        <v>0</v>
      </c>
      <c r="AZ66" s="440">
        <v>0</v>
      </c>
      <c r="BA66" s="441">
        <f t="shared" si="5"/>
        <v>0</v>
      </c>
      <c r="BB66" s="186"/>
      <c r="BC66" s="187"/>
    </row>
    <row r="67" spans="1:62" x14ac:dyDescent="0.2">
      <c r="A67" s="70"/>
      <c r="B67" s="158" t="s">
        <v>49</v>
      </c>
      <c r="C67" s="159"/>
      <c r="D67" s="159"/>
      <c r="E67" s="159"/>
      <c r="F67" s="159"/>
      <c r="G67" s="159"/>
      <c r="H67" s="442">
        <v>0</v>
      </c>
      <c r="I67" s="443">
        <v>0</v>
      </c>
      <c r="J67" s="443">
        <v>0</v>
      </c>
      <c r="K67" s="444">
        <v>0</v>
      </c>
      <c r="L67" s="445">
        <v>0</v>
      </c>
      <c r="M67" s="446">
        <v>0</v>
      </c>
      <c r="N67" s="446">
        <v>0</v>
      </c>
      <c r="O67" s="446">
        <v>0</v>
      </c>
      <c r="P67" s="446">
        <v>0</v>
      </c>
      <c r="Q67" s="446">
        <v>0</v>
      </c>
      <c r="R67" s="446">
        <v>0</v>
      </c>
      <c r="S67" s="446">
        <v>0</v>
      </c>
      <c r="T67" s="446">
        <v>0</v>
      </c>
      <c r="U67" s="446">
        <v>0</v>
      </c>
      <c r="V67" s="446">
        <v>0</v>
      </c>
      <c r="W67" s="446">
        <v>0</v>
      </c>
      <c r="X67" s="446">
        <v>0</v>
      </c>
      <c r="Y67" s="446">
        <v>0</v>
      </c>
      <c r="Z67" s="446">
        <v>0</v>
      </c>
      <c r="AA67" s="446">
        <v>0</v>
      </c>
      <c r="AB67" s="446">
        <v>0</v>
      </c>
      <c r="AC67" s="446">
        <v>0</v>
      </c>
      <c r="AD67" s="446">
        <v>0</v>
      </c>
      <c r="AE67" s="446">
        <v>0</v>
      </c>
      <c r="AF67" s="446">
        <v>0</v>
      </c>
      <c r="AG67" s="446">
        <v>0</v>
      </c>
      <c r="AH67" s="446">
        <v>0</v>
      </c>
      <c r="AI67" s="446">
        <v>0</v>
      </c>
      <c r="AJ67" s="446">
        <v>0</v>
      </c>
      <c r="AK67" s="446">
        <v>0</v>
      </c>
      <c r="AL67" s="446">
        <v>0</v>
      </c>
      <c r="AM67" s="446">
        <v>0</v>
      </c>
      <c r="AN67" s="446">
        <v>0</v>
      </c>
      <c r="AO67" s="446">
        <v>0</v>
      </c>
      <c r="AP67" s="446">
        <v>0</v>
      </c>
      <c r="AQ67" s="446">
        <v>0</v>
      </c>
      <c r="AR67" s="446">
        <v>0</v>
      </c>
      <c r="AS67" s="446">
        <v>0</v>
      </c>
      <c r="AT67" s="446">
        <v>0</v>
      </c>
      <c r="AU67" s="446">
        <v>0</v>
      </c>
      <c r="AV67" s="446">
        <v>0</v>
      </c>
      <c r="AW67" s="446">
        <v>0</v>
      </c>
      <c r="AX67" s="446">
        <v>0</v>
      </c>
      <c r="AY67" s="447">
        <v>0</v>
      </c>
      <c r="AZ67" s="448">
        <v>0</v>
      </c>
      <c r="BA67" s="449">
        <f t="shared" si="5"/>
        <v>0</v>
      </c>
      <c r="BB67" s="165"/>
      <c r="BC67" s="166"/>
    </row>
    <row r="68" spans="1:62" x14ac:dyDescent="0.2">
      <c r="A68" s="70"/>
      <c r="B68" s="148" t="s">
        <v>153</v>
      </c>
      <c r="C68" s="149"/>
      <c r="D68" s="149"/>
      <c r="E68" s="149"/>
      <c r="F68" s="149"/>
      <c r="G68" s="149"/>
      <c r="H68" s="435">
        <v>0</v>
      </c>
      <c r="I68" s="436">
        <v>0</v>
      </c>
      <c r="J68" s="436">
        <v>0</v>
      </c>
      <c r="K68" s="437">
        <v>0</v>
      </c>
      <c r="L68" s="438">
        <v>0</v>
      </c>
      <c r="M68" s="432">
        <v>0</v>
      </c>
      <c r="N68" s="432">
        <v>0</v>
      </c>
      <c r="O68" s="432">
        <v>0</v>
      </c>
      <c r="P68" s="432">
        <v>0</v>
      </c>
      <c r="Q68" s="432">
        <v>0</v>
      </c>
      <c r="R68" s="432">
        <v>0</v>
      </c>
      <c r="S68" s="432">
        <v>0</v>
      </c>
      <c r="T68" s="432">
        <v>0</v>
      </c>
      <c r="U68" s="432">
        <v>0</v>
      </c>
      <c r="V68" s="432">
        <v>0</v>
      </c>
      <c r="W68" s="432">
        <v>0</v>
      </c>
      <c r="X68" s="432">
        <v>0</v>
      </c>
      <c r="Y68" s="432">
        <v>0</v>
      </c>
      <c r="Z68" s="432">
        <v>0</v>
      </c>
      <c r="AA68" s="432">
        <v>0</v>
      </c>
      <c r="AB68" s="432">
        <v>0</v>
      </c>
      <c r="AC68" s="432">
        <v>0</v>
      </c>
      <c r="AD68" s="432">
        <v>0</v>
      </c>
      <c r="AE68" s="432">
        <v>0</v>
      </c>
      <c r="AF68" s="432">
        <v>0</v>
      </c>
      <c r="AG68" s="432">
        <v>0</v>
      </c>
      <c r="AH68" s="432">
        <v>0</v>
      </c>
      <c r="AI68" s="432">
        <v>0</v>
      </c>
      <c r="AJ68" s="432">
        <v>0</v>
      </c>
      <c r="AK68" s="432">
        <v>0</v>
      </c>
      <c r="AL68" s="432">
        <v>0</v>
      </c>
      <c r="AM68" s="432">
        <v>0</v>
      </c>
      <c r="AN68" s="432">
        <v>0</v>
      </c>
      <c r="AO68" s="432">
        <v>0</v>
      </c>
      <c r="AP68" s="432">
        <v>0</v>
      </c>
      <c r="AQ68" s="432">
        <v>0</v>
      </c>
      <c r="AR68" s="432">
        <v>0</v>
      </c>
      <c r="AS68" s="432">
        <v>0</v>
      </c>
      <c r="AT68" s="432">
        <v>0</v>
      </c>
      <c r="AU68" s="432">
        <v>0</v>
      </c>
      <c r="AV68" s="432">
        <v>0</v>
      </c>
      <c r="AW68" s="432">
        <v>0</v>
      </c>
      <c r="AX68" s="432">
        <v>0</v>
      </c>
      <c r="AY68" s="450">
        <v>0</v>
      </c>
      <c r="AZ68" s="433">
        <v>0</v>
      </c>
      <c r="BA68" s="434">
        <f t="shared" si="5"/>
        <v>0</v>
      </c>
      <c r="BB68" s="70"/>
      <c r="BC68" s="157"/>
    </row>
    <row r="69" spans="1:62" ht="16" thickBot="1" x14ac:dyDescent="0.25">
      <c r="A69" s="70"/>
      <c r="B69" s="176" t="s">
        <v>51</v>
      </c>
      <c r="C69" s="177"/>
      <c r="D69" s="177"/>
      <c r="E69" s="177"/>
      <c r="F69" s="177"/>
      <c r="G69" s="177"/>
      <c r="H69" s="451">
        <v>0</v>
      </c>
      <c r="I69" s="452">
        <v>0</v>
      </c>
      <c r="J69" s="452">
        <v>0</v>
      </c>
      <c r="K69" s="453">
        <v>0</v>
      </c>
      <c r="L69" s="454">
        <v>0</v>
      </c>
      <c r="M69" s="455">
        <v>0</v>
      </c>
      <c r="N69" s="455">
        <v>0</v>
      </c>
      <c r="O69" s="455">
        <v>0</v>
      </c>
      <c r="P69" s="455">
        <v>0</v>
      </c>
      <c r="Q69" s="455">
        <v>0</v>
      </c>
      <c r="R69" s="455">
        <v>0</v>
      </c>
      <c r="S69" s="455">
        <v>0</v>
      </c>
      <c r="T69" s="455">
        <v>0</v>
      </c>
      <c r="U69" s="455">
        <v>0</v>
      </c>
      <c r="V69" s="455">
        <v>0</v>
      </c>
      <c r="W69" s="455">
        <v>0</v>
      </c>
      <c r="X69" s="455">
        <v>0</v>
      </c>
      <c r="Y69" s="455">
        <v>0</v>
      </c>
      <c r="Z69" s="455">
        <v>0</v>
      </c>
      <c r="AA69" s="455">
        <v>0</v>
      </c>
      <c r="AB69" s="455">
        <v>0</v>
      </c>
      <c r="AC69" s="455">
        <v>0</v>
      </c>
      <c r="AD69" s="455">
        <v>0</v>
      </c>
      <c r="AE69" s="455">
        <v>0</v>
      </c>
      <c r="AF69" s="455">
        <v>0</v>
      </c>
      <c r="AG69" s="455">
        <v>0</v>
      </c>
      <c r="AH69" s="455">
        <v>0</v>
      </c>
      <c r="AI69" s="455">
        <v>0</v>
      </c>
      <c r="AJ69" s="455">
        <v>0</v>
      </c>
      <c r="AK69" s="455">
        <v>0</v>
      </c>
      <c r="AL69" s="455">
        <v>0</v>
      </c>
      <c r="AM69" s="455">
        <v>0</v>
      </c>
      <c r="AN69" s="455">
        <v>0</v>
      </c>
      <c r="AO69" s="455">
        <v>0</v>
      </c>
      <c r="AP69" s="455">
        <v>0</v>
      </c>
      <c r="AQ69" s="455">
        <v>0</v>
      </c>
      <c r="AR69" s="455">
        <v>0</v>
      </c>
      <c r="AS69" s="455">
        <v>0</v>
      </c>
      <c r="AT69" s="455">
        <v>0</v>
      </c>
      <c r="AU69" s="455">
        <v>0</v>
      </c>
      <c r="AV69" s="455">
        <v>0</v>
      </c>
      <c r="AW69" s="455">
        <v>0</v>
      </c>
      <c r="AX69" s="455">
        <v>0</v>
      </c>
      <c r="AY69" s="456">
        <v>0</v>
      </c>
      <c r="AZ69" s="457">
        <v>0</v>
      </c>
      <c r="BA69" s="458">
        <f t="shared" si="5"/>
        <v>0</v>
      </c>
      <c r="BB69" s="73"/>
      <c r="BC69" s="183"/>
    </row>
    <row r="70" spans="1:62" x14ac:dyDescent="0.2">
      <c r="A70" s="70"/>
      <c r="B70" s="67" t="s">
        <v>154</v>
      </c>
      <c r="C70" s="68"/>
      <c r="D70" s="68"/>
      <c r="E70" s="68"/>
      <c r="F70" s="68"/>
      <c r="G70" s="68"/>
      <c r="H70" s="188"/>
      <c r="I70" s="188"/>
      <c r="J70" s="119"/>
      <c r="K70" s="119"/>
      <c r="L70" s="188"/>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410"/>
      <c r="BA70" s="68"/>
      <c r="BB70" s="68"/>
      <c r="BC70" s="146"/>
    </row>
    <row r="71" spans="1:62" x14ac:dyDescent="0.2">
      <c r="A71" s="70"/>
      <c r="B71" s="189" t="s">
        <v>151</v>
      </c>
      <c r="C71" s="190"/>
      <c r="D71" s="190"/>
      <c r="E71" s="190"/>
      <c r="F71" s="190"/>
      <c r="G71" s="190"/>
      <c r="H71" s="191">
        <f>SUM(H52:H69)</f>
        <v>385</v>
      </c>
      <c r="I71" s="191">
        <f t="shared" ref="I71:AZ71" si="6">SUM(I52:I69)</f>
        <v>381</v>
      </c>
      <c r="J71" s="191">
        <f t="shared" si="6"/>
        <v>359</v>
      </c>
      <c r="K71" s="192">
        <f>SUM(K52:K69)</f>
        <v>362</v>
      </c>
      <c r="L71" s="193">
        <f t="shared" si="6"/>
        <v>425</v>
      </c>
      <c r="M71" s="191">
        <f t="shared" si="6"/>
        <v>677</v>
      </c>
      <c r="N71" s="191">
        <f t="shared" si="6"/>
        <v>720</v>
      </c>
      <c r="O71" s="191">
        <f t="shared" si="6"/>
        <v>749</v>
      </c>
      <c r="P71" s="191">
        <f t="shared" si="6"/>
        <v>787</v>
      </c>
      <c r="Q71" s="191">
        <f t="shared" si="6"/>
        <v>826</v>
      </c>
      <c r="R71" s="191">
        <f t="shared" si="6"/>
        <v>862</v>
      </c>
      <c r="S71" s="191">
        <f t="shared" si="6"/>
        <v>898</v>
      </c>
      <c r="T71" s="191">
        <f t="shared" si="6"/>
        <v>897</v>
      </c>
      <c r="U71" s="191">
        <f t="shared" si="6"/>
        <v>896</v>
      </c>
      <c r="V71" s="191">
        <f t="shared" si="6"/>
        <v>896</v>
      </c>
      <c r="W71" s="191">
        <f t="shared" si="6"/>
        <v>896</v>
      </c>
      <c r="X71" s="191">
        <f t="shared" si="6"/>
        <v>896</v>
      </c>
      <c r="Y71" s="191">
        <f t="shared" si="6"/>
        <v>896</v>
      </c>
      <c r="Z71" s="191">
        <f t="shared" si="6"/>
        <v>896</v>
      </c>
      <c r="AA71" s="191">
        <f t="shared" si="6"/>
        <v>896</v>
      </c>
      <c r="AB71" s="191">
        <f t="shared" si="6"/>
        <v>896</v>
      </c>
      <c r="AC71" s="191">
        <f t="shared" si="6"/>
        <v>896</v>
      </c>
      <c r="AD71" s="191">
        <f t="shared" si="6"/>
        <v>896</v>
      </c>
      <c r="AE71" s="191">
        <f t="shared" si="6"/>
        <v>896</v>
      </c>
      <c r="AF71" s="191">
        <f t="shared" si="6"/>
        <v>896</v>
      </c>
      <c r="AG71" s="191">
        <f t="shared" si="6"/>
        <v>896</v>
      </c>
      <c r="AH71" s="191">
        <f t="shared" si="6"/>
        <v>896</v>
      </c>
      <c r="AI71" s="191">
        <f t="shared" si="6"/>
        <v>896</v>
      </c>
      <c r="AJ71" s="191">
        <f t="shared" si="6"/>
        <v>896</v>
      </c>
      <c r="AK71" s="191">
        <f t="shared" si="6"/>
        <v>896</v>
      </c>
      <c r="AL71" s="191">
        <f t="shared" si="6"/>
        <v>896</v>
      </c>
      <c r="AM71" s="191">
        <f t="shared" si="6"/>
        <v>896</v>
      </c>
      <c r="AN71" s="191">
        <f t="shared" si="6"/>
        <v>896</v>
      </c>
      <c r="AO71" s="191">
        <f t="shared" si="6"/>
        <v>896</v>
      </c>
      <c r="AP71" s="191">
        <f t="shared" si="6"/>
        <v>896</v>
      </c>
      <c r="AQ71" s="191">
        <f t="shared" si="6"/>
        <v>896</v>
      </c>
      <c r="AR71" s="191">
        <f t="shared" si="6"/>
        <v>896</v>
      </c>
      <c r="AS71" s="191">
        <f t="shared" si="6"/>
        <v>896</v>
      </c>
      <c r="AT71" s="191">
        <f t="shared" si="6"/>
        <v>896</v>
      </c>
      <c r="AU71" s="191">
        <f t="shared" si="6"/>
        <v>896</v>
      </c>
      <c r="AV71" s="191">
        <f t="shared" si="6"/>
        <v>896</v>
      </c>
      <c r="AW71" s="191">
        <f t="shared" si="6"/>
        <v>896</v>
      </c>
      <c r="AX71" s="191">
        <f t="shared" si="6"/>
        <v>896</v>
      </c>
      <c r="AY71" s="194">
        <f t="shared" si="6"/>
        <v>896</v>
      </c>
      <c r="AZ71" s="459">
        <f t="shared" si="6"/>
        <v>896</v>
      </c>
      <c r="BA71" s="71"/>
      <c r="BB71" s="70"/>
      <c r="BC71" s="155"/>
      <c r="BD71" s="221"/>
    </row>
    <row r="72" spans="1:62" x14ac:dyDescent="0.2">
      <c r="A72" s="70"/>
      <c r="B72" s="195" t="s">
        <v>155</v>
      </c>
      <c r="C72" s="196"/>
      <c r="D72" s="196"/>
      <c r="E72" s="196"/>
      <c r="F72" s="196"/>
      <c r="G72" s="196"/>
      <c r="H72" s="197"/>
      <c r="I72" s="198">
        <f t="shared" ref="I72:AZ72" si="7">I71-H71</f>
        <v>-4</v>
      </c>
      <c r="J72" s="198">
        <f>J71-I71</f>
        <v>-22</v>
      </c>
      <c r="K72" s="199">
        <f t="shared" si="7"/>
        <v>3</v>
      </c>
      <c r="L72" s="200">
        <f t="shared" si="7"/>
        <v>63</v>
      </c>
      <c r="M72" s="198">
        <f t="shared" si="7"/>
        <v>252</v>
      </c>
      <c r="N72" s="198">
        <f t="shared" si="7"/>
        <v>43</v>
      </c>
      <c r="O72" s="198">
        <f t="shared" si="7"/>
        <v>29</v>
      </c>
      <c r="P72" s="198">
        <f t="shared" si="7"/>
        <v>38</v>
      </c>
      <c r="Q72" s="201">
        <f t="shared" si="7"/>
        <v>39</v>
      </c>
      <c r="R72" s="201">
        <f t="shared" si="7"/>
        <v>36</v>
      </c>
      <c r="S72" s="201">
        <f t="shared" si="7"/>
        <v>36</v>
      </c>
      <c r="T72" s="201">
        <f t="shared" si="7"/>
        <v>-1</v>
      </c>
      <c r="U72" s="201">
        <f t="shared" si="7"/>
        <v>-1</v>
      </c>
      <c r="V72" s="201">
        <f t="shared" si="7"/>
        <v>0</v>
      </c>
      <c r="W72" s="201">
        <f t="shared" si="7"/>
        <v>0</v>
      </c>
      <c r="X72" s="201">
        <f t="shared" si="7"/>
        <v>0</v>
      </c>
      <c r="Y72" s="201">
        <f t="shared" si="7"/>
        <v>0</v>
      </c>
      <c r="Z72" s="201">
        <f t="shared" si="7"/>
        <v>0</v>
      </c>
      <c r="AA72" s="201">
        <f t="shared" si="7"/>
        <v>0</v>
      </c>
      <c r="AB72" s="201">
        <f t="shared" si="7"/>
        <v>0</v>
      </c>
      <c r="AC72" s="201">
        <f t="shared" si="7"/>
        <v>0</v>
      </c>
      <c r="AD72" s="201">
        <f t="shared" si="7"/>
        <v>0</v>
      </c>
      <c r="AE72" s="201">
        <f t="shared" si="7"/>
        <v>0</v>
      </c>
      <c r="AF72" s="201">
        <f t="shared" si="7"/>
        <v>0</v>
      </c>
      <c r="AG72" s="201">
        <f t="shared" si="7"/>
        <v>0</v>
      </c>
      <c r="AH72" s="201">
        <f t="shared" si="7"/>
        <v>0</v>
      </c>
      <c r="AI72" s="201">
        <f t="shared" si="7"/>
        <v>0</v>
      </c>
      <c r="AJ72" s="201">
        <f t="shared" si="7"/>
        <v>0</v>
      </c>
      <c r="AK72" s="201">
        <f t="shared" si="7"/>
        <v>0</v>
      </c>
      <c r="AL72" s="201">
        <f t="shared" si="7"/>
        <v>0</v>
      </c>
      <c r="AM72" s="201">
        <f t="shared" si="7"/>
        <v>0</v>
      </c>
      <c r="AN72" s="201">
        <f t="shared" si="7"/>
        <v>0</v>
      </c>
      <c r="AO72" s="201">
        <f t="shared" si="7"/>
        <v>0</v>
      </c>
      <c r="AP72" s="201">
        <f t="shared" si="7"/>
        <v>0</v>
      </c>
      <c r="AQ72" s="201">
        <f t="shared" si="7"/>
        <v>0</v>
      </c>
      <c r="AR72" s="201">
        <f t="shared" si="7"/>
        <v>0</v>
      </c>
      <c r="AS72" s="201">
        <f t="shared" si="7"/>
        <v>0</v>
      </c>
      <c r="AT72" s="201">
        <f t="shared" si="7"/>
        <v>0</v>
      </c>
      <c r="AU72" s="201">
        <f t="shared" si="7"/>
        <v>0</v>
      </c>
      <c r="AV72" s="201">
        <f t="shared" si="7"/>
        <v>0</v>
      </c>
      <c r="AW72" s="201">
        <f t="shared" si="7"/>
        <v>0</v>
      </c>
      <c r="AX72" s="201">
        <f t="shared" si="7"/>
        <v>0</v>
      </c>
      <c r="AY72" s="202">
        <f t="shared" si="7"/>
        <v>0</v>
      </c>
      <c r="AZ72" s="460">
        <f t="shared" si="7"/>
        <v>0</v>
      </c>
      <c r="BA72" s="203"/>
      <c r="BB72" s="204"/>
      <c r="BC72" s="205"/>
    </row>
    <row r="73" spans="1:62" x14ac:dyDescent="0.2">
      <c r="A73" s="70"/>
      <c r="B73" s="206" t="s">
        <v>156</v>
      </c>
      <c r="C73" s="207"/>
      <c r="D73" s="207"/>
      <c r="E73" s="207"/>
      <c r="F73" s="207"/>
      <c r="G73" s="207"/>
      <c r="H73" s="208"/>
      <c r="I73" s="208"/>
      <c r="J73" s="208"/>
      <c r="K73" s="209"/>
      <c r="L73" s="210">
        <f t="shared" ref="L73:AZ73" si="8">L71/K71</f>
        <v>1.1740331491712708</v>
      </c>
      <c r="M73" s="208">
        <f t="shared" si="8"/>
        <v>1.5929411764705883</v>
      </c>
      <c r="N73" s="208">
        <f t="shared" si="8"/>
        <v>1.0635155096011817</v>
      </c>
      <c r="O73" s="208">
        <f t="shared" si="8"/>
        <v>1.0402777777777779</v>
      </c>
      <c r="P73" s="208">
        <f t="shared" si="8"/>
        <v>1.0507343124165553</v>
      </c>
      <c r="Q73" s="208">
        <f t="shared" si="8"/>
        <v>1.0495552731893265</v>
      </c>
      <c r="R73" s="208">
        <f t="shared" si="8"/>
        <v>1.0435835351089588</v>
      </c>
      <c r="S73" s="208">
        <f t="shared" si="8"/>
        <v>1.0417633410672853</v>
      </c>
      <c r="T73" s="208">
        <f t="shared" si="8"/>
        <v>0.99888641425389757</v>
      </c>
      <c r="U73" s="208">
        <f t="shared" si="8"/>
        <v>0.99888517279821631</v>
      </c>
      <c r="V73" s="208">
        <f t="shared" si="8"/>
        <v>1</v>
      </c>
      <c r="W73" s="208">
        <f t="shared" si="8"/>
        <v>1</v>
      </c>
      <c r="X73" s="208">
        <f t="shared" si="8"/>
        <v>1</v>
      </c>
      <c r="Y73" s="208">
        <f t="shared" si="8"/>
        <v>1</v>
      </c>
      <c r="Z73" s="208">
        <f t="shared" si="8"/>
        <v>1</v>
      </c>
      <c r="AA73" s="208">
        <f t="shared" si="8"/>
        <v>1</v>
      </c>
      <c r="AB73" s="208">
        <f t="shared" si="8"/>
        <v>1</v>
      </c>
      <c r="AC73" s="208">
        <f t="shared" si="8"/>
        <v>1</v>
      </c>
      <c r="AD73" s="208">
        <f t="shared" si="8"/>
        <v>1</v>
      </c>
      <c r="AE73" s="208">
        <f t="shared" si="8"/>
        <v>1</v>
      </c>
      <c r="AF73" s="208">
        <f t="shared" si="8"/>
        <v>1</v>
      </c>
      <c r="AG73" s="208">
        <f t="shared" si="8"/>
        <v>1</v>
      </c>
      <c r="AH73" s="208">
        <f t="shared" si="8"/>
        <v>1</v>
      </c>
      <c r="AI73" s="208">
        <f t="shared" si="8"/>
        <v>1</v>
      </c>
      <c r="AJ73" s="208">
        <f t="shared" si="8"/>
        <v>1</v>
      </c>
      <c r="AK73" s="208">
        <f t="shared" si="8"/>
        <v>1</v>
      </c>
      <c r="AL73" s="208">
        <f t="shared" si="8"/>
        <v>1</v>
      </c>
      <c r="AM73" s="208">
        <f t="shared" si="8"/>
        <v>1</v>
      </c>
      <c r="AN73" s="208">
        <f t="shared" si="8"/>
        <v>1</v>
      </c>
      <c r="AO73" s="208">
        <f t="shared" si="8"/>
        <v>1</v>
      </c>
      <c r="AP73" s="208">
        <f t="shared" si="8"/>
        <v>1</v>
      </c>
      <c r="AQ73" s="208">
        <f t="shared" si="8"/>
        <v>1</v>
      </c>
      <c r="AR73" s="208">
        <f t="shared" si="8"/>
        <v>1</v>
      </c>
      <c r="AS73" s="208">
        <f t="shared" si="8"/>
        <v>1</v>
      </c>
      <c r="AT73" s="208">
        <f t="shared" si="8"/>
        <v>1</v>
      </c>
      <c r="AU73" s="208">
        <f t="shared" si="8"/>
        <v>1</v>
      </c>
      <c r="AV73" s="208">
        <f t="shared" si="8"/>
        <v>1</v>
      </c>
      <c r="AW73" s="208">
        <f t="shared" si="8"/>
        <v>1</v>
      </c>
      <c r="AX73" s="208">
        <f t="shared" si="8"/>
        <v>1</v>
      </c>
      <c r="AY73" s="211">
        <f t="shared" si="8"/>
        <v>1</v>
      </c>
      <c r="AZ73" s="461">
        <f t="shared" si="8"/>
        <v>1</v>
      </c>
      <c r="BA73" s="212"/>
      <c r="BB73" s="213"/>
      <c r="BC73" s="214"/>
    </row>
    <row r="74" spans="1:62" x14ac:dyDescent="0.2">
      <c r="A74" s="70"/>
      <c r="B74" s="195" t="s">
        <v>157</v>
      </c>
      <c r="C74" s="196"/>
      <c r="D74" s="196"/>
      <c r="E74" s="196"/>
      <c r="F74" s="196"/>
      <c r="G74" s="196"/>
      <c r="H74" s="201"/>
      <c r="I74" s="201"/>
      <c r="J74" s="201"/>
      <c r="K74" s="215"/>
      <c r="L74" s="216">
        <f>L73*(Infl)</f>
        <v>1.2092541436464088</v>
      </c>
      <c r="M74" s="201">
        <f>M73*(Infl)</f>
        <v>1.640729411764706</v>
      </c>
      <c r="N74" s="201">
        <f t="shared" ref="N74:AZ74" si="9">N73*(Infl)</f>
        <v>1.0954209748892172</v>
      </c>
      <c r="O74" s="201">
        <f t="shared" si="9"/>
        <v>1.0714861111111111</v>
      </c>
      <c r="P74" s="201">
        <f t="shared" si="9"/>
        <v>1.0822563417890521</v>
      </c>
      <c r="Q74" s="201">
        <f t="shared" si="9"/>
        <v>1.0810419313850064</v>
      </c>
      <c r="R74" s="201">
        <f t="shared" si="9"/>
        <v>1.0748910411622277</v>
      </c>
      <c r="S74" s="201">
        <f t="shared" si="9"/>
        <v>1.0730162412993038</v>
      </c>
      <c r="T74" s="201">
        <f t="shared" si="9"/>
        <v>1.0288530066815145</v>
      </c>
      <c r="U74" s="201">
        <f t="shared" si="9"/>
        <v>1.0288517279821627</v>
      </c>
      <c r="V74" s="201">
        <f t="shared" si="9"/>
        <v>1.03</v>
      </c>
      <c r="W74" s="201">
        <f t="shared" si="9"/>
        <v>1.03</v>
      </c>
      <c r="X74" s="201">
        <f t="shared" si="9"/>
        <v>1.03</v>
      </c>
      <c r="Y74" s="201">
        <f t="shared" si="9"/>
        <v>1.03</v>
      </c>
      <c r="Z74" s="201">
        <f t="shared" si="9"/>
        <v>1.03</v>
      </c>
      <c r="AA74" s="201">
        <f t="shared" si="9"/>
        <v>1.03</v>
      </c>
      <c r="AB74" s="201">
        <f t="shared" si="9"/>
        <v>1.03</v>
      </c>
      <c r="AC74" s="201">
        <f t="shared" si="9"/>
        <v>1.03</v>
      </c>
      <c r="AD74" s="201">
        <f t="shared" si="9"/>
        <v>1.03</v>
      </c>
      <c r="AE74" s="201">
        <f t="shared" si="9"/>
        <v>1.03</v>
      </c>
      <c r="AF74" s="201">
        <f t="shared" si="9"/>
        <v>1.03</v>
      </c>
      <c r="AG74" s="201">
        <f t="shared" si="9"/>
        <v>1.03</v>
      </c>
      <c r="AH74" s="201">
        <f t="shared" si="9"/>
        <v>1.03</v>
      </c>
      <c r="AI74" s="201">
        <f t="shared" si="9"/>
        <v>1.03</v>
      </c>
      <c r="AJ74" s="201">
        <f t="shared" si="9"/>
        <v>1.03</v>
      </c>
      <c r="AK74" s="201">
        <f t="shared" si="9"/>
        <v>1.03</v>
      </c>
      <c r="AL74" s="201">
        <f t="shared" si="9"/>
        <v>1.03</v>
      </c>
      <c r="AM74" s="201">
        <f t="shared" si="9"/>
        <v>1.03</v>
      </c>
      <c r="AN74" s="201">
        <f t="shared" si="9"/>
        <v>1.03</v>
      </c>
      <c r="AO74" s="201">
        <f t="shared" si="9"/>
        <v>1.03</v>
      </c>
      <c r="AP74" s="201">
        <f t="shared" si="9"/>
        <v>1.03</v>
      </c>
      <c r="AQ74" s="201">
        <f t="shared" si="9"/>
        <v>1.03</v>
      </c>
      <c r="AR74" s="201">
        <f t="shared" si="9"/>
        <v>1.03</v>
      </c>
      <c r="AS74" s="201">
        <f t="shared" si="9"/>
        <v>1.03</v>
      </c>
      <c r="AT74" s="201">
        <f t="shared" si="9"/>
        <v>1.03</v>
      </c>
      <c r="AU74" s="201">
        <f t="shared" si="9"/>
        <v>1.03</v>
      </c>
      <c r="AV74" s="201">
        <f t="shared" si="9"/>
        <v>1.03</v>
      </c>
      <c r="AW74" s="201">
        <f t="shared" si="9"/>
        <v>1.03</v>
      </c>
      <c r="AX74" s="201">
        <f t="shared" si="9"/>
        <v>1.03</v>
      </c>
      <c r="AY74" s="202">
        <f t="shared" si="9"/>
        <v>1.03</v>
      </c>
      <c r="AZ74" s="460">
        <f t="shared" si="9"/>
        <v>1.03</v>
      </c>
      <c r="BA74" s="203"/>
      <c r="BB74" s="204"/>
      <c r="BC74" s="205"/>
    </row>
    <row r="75" spans="1:62" ht="16" thickBot="1" x14ac:dyDescent="0.25">
      <c r="A75" s="70"/>
      <c r="B75" s="67" t="s">
        <v>158</v>
      </c>
      <c r="C75" s="68"/>
      <c r="D75" s="68"/>
      <c r="E75" s="68"/>
      <c r="F75" s="68"/>
      <c r="G75" s="68"/>
      <c r="H75" s="69"/>
      <c r="I75" s="69"/>
      <c r="J75" s="68"/>
      <c r="K75" s="68"/>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410"/>
      <c r="BA75" s="68"/>
      <c r="BB75" s="68"/>
      <c r="BC75" s="146"/>
    </row>
    <row r="76" spans="1:62" ht="16" thickBot="1" x14ac:dyDescent="0.25">
      <c r="A76" s="70"/>
      <c r="B76" s="148" t="s">
        <v>159</v>
      </c>
      <c r="C76" s="149"/>
      <c r="D76" s="149"/>
      <c r="E76" s="149"/>
      <c r="F76" s="149"/>
      <c r="G76" s="149"/>
      <c r="H76" s="150"/>
      <c r="I76" s="462"/>
      <c r="J76" s="150"/>
      <c r="K76" s="217"/>
      <c r="L76" s="463">
        <v>0</v>
      </c>
      <c r="M76" s="464">
        <v>-0.03</v>
      </c>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c r="AN76" s="150"/>
      <c r="AO76" s="150"/>
      <c r="AP76" s="150"/>
      <c r="AQ76" s="150"/>
      <c r="AR76" s="150"/>
      <c r="AS76" s="150"/>
      <c r="AT76" s="150"/>
      <c r="AU76" s="150"/>
      <c r="AV76" s="150"/>
      <c r="AW76" s="150"/>
      <c r="AX76" s="150"/>
      <c r="AY76" s="218"/>
      <c r="AZ76" s="465"/>
      <c r="BA76" s="71"/>
      <c r="BB76" s="70"/>
      <c r="BC76" s="155"/>
    </row>
    <row r="77" spans="1:62" x14ac:dyDescent="0.2">
      <c r="A77" s="70"/>
      <c r="B77" s="72" t="s">
        <v>160</v>
      </c>
      <c r="C77" s="73"/>
      <c r="D77" s="73"/>
      <c r="E77" s="73"/>
      <c r="F77" s="73"/>
      <c r="G77" s="73"/>
      <c r="H77" s="73"/>
      <c r="I77" s="73"/>
      <c r="J77" s="74"/>
      <c r="K77" s="75"/>
      <c r="L77" s="76">
        <f>L71*StudentsDiscountNY</f>
        <v>0</v>
      </c>
      <c r="M77" s="182">
        <f t="shared" ref="M77:AZ77" si="10">Students*StudentsDiscountOutYears</f>
        <v>-20.309999999999999</v>
      </c>
      <c r="N77" s="182">
        <f t="shared" si="10"/>
        <v>-21.599999999999998</v>
      </c>
      <c r="O77" s="182">
        <f t="shared" si="10"/>
        <v>-22.47</v>
      </c>
      <c r="P77" s="182">
        <f t="shared" si="10"/>
        <v>-23.61</v>
      </c>
      <c r="Q77" s="182">
        <f t="shared" si="10"/>
        <v>-24.779999999999998</v>
      </c>
      <c r="R77" s="182">
        <f t="shared" si="10"/>
        <v>-25.86</v>
      </c>
      <c r="S77" s="182">
        <f t="shared" si="10"/>
        <v>-26.939999999999998</v>
      </c>
      <c r="T77" s="182">
        <f t="shared" si="10"/>
        <v>-26.91</v>
      </c>
      <c r="U77" s="182">
        <f t="shared" si="10"/>
        <v>-26.88</v>
      </c>
      <c r="V77" s="182">
        <f t="shared" si="10"/>
        <v>-26.88</v>
      </c>
      <c r="W77" s="182">
        <f t="shared" si="10"/>
        <v>-26.88</v>
      </c>
      <c r="X77" s="182">
        <f t="shared" si="10"/>
        <v>-26.88</v>
      </c>
      <c r="Y77" s="182">
        <f t="shared" si="10"/>
        <v>-26.88</v>
      </c>
      <c r="Z77" s="182">
        <f t="shared" si="10"/>
        <v>-26.88</v>
      </c>
      <c r="AA77" s="182">
        <f t="shared" si="10"/>
        <v>-26.88</v>
      </c>
      <c r="AB77" s="182">
        <f t="shared" si="10"/>
        <v>-26.88</v>
      </c>
      <c r="AC77" s="182">
        <f t="shared" si="10"/>
        <v>-26.88</v>
      </c>
      <c r="AD77" s="182">
        <f t="shared" si="10"/>
        <v>-26.88</v>
      </c>
      <c r="AE77" s="182">
        <f t="shared" si="10"/>
        <v>-26.88</v>
      </c>
      <c r="AF77" s="182">
        <f t="shared" si="10"/>
        <v>-26.88</v>
      </c>
      <c r="AG77" s="182">
        <f t="shared" si="10"/>
        <v>-26.88</v>
      </c>
      <c r="AH77" s="182">
        <f t="shared" si="10"/>
        <v>-26.88</v>
      </c>
      <c r="AI77" s="182">
        <f t="shared" si="10"/>
        <v>-26.88</v>
      </c>
      <c r="AJ77" s="182">
        <f t="shared" si="10"/>
        <v>-26.88</v>
      </c>
      <c r="AK77" s="182">
        <f t="shared" si="10"/>
        <v>-26.88</v>
      </c>
      <c r="AL77" s="182">
        <f t="shared" si="10"/>
        <v>-26.88</v>
      </c>
      <c r="AM77" s="182">
        <f t="shared" si="10"/>
        <v>-26.88</v>
      </c>
      <c r="AN77" s="182">
        <f t="shared" si="10"/>
        <v>-26.88</v>
      </c>
      <c r="AO77" s="182">
        <f t="shared" si="10"/>
        <v>-26.88</v>
      </c>
      <c r="AP77" s="182">
        <f t="shared" si="10"/>
        <v>-26.88</v>
      </c>
      <c r="AQ77" s="182">
        <f t="shared" si="10"/>
        <v>-26.88</v>
      </c>
      <c r="AR77" s="182">
        <f t="shared" si="10"/>
        <v>-26.88</v>
      </c>
      <c r="AS77" s="182">
        <f t="shared" si="10"/>
        <v>-26.88</v>
      </c>
      <c r="AT77" s="182">
        <f t="shared" si="10"/>
        <v>-26.88</v>
      </c>
      <c r="AU77" s="182">
        <f t="shared" si="10"/>
        <v>-26.88</v>
      </c>
      <c r="AV77" s="182">
        <f t="shared" si="10"/>
        <v>-26.88</v>
      </c>
      <c r="AW77" s="182">
        <f t="shared" si="10"/>
        <v>-26.88</v>
      </c>
      <c r="AX77" s="182">
        <f t="shared" si="10"/>
        <v>-26.88</v>
      </c>
      <c r="AY77" s="219">
        <f t="shared" si="10"/>
        <v>-26.88</v>
      </c>
      <c r="AZ77" s="466">
        <f t="shared" si="10"/>
        <v>-26.88</v>
      </c>
      <c r="BA77" s="73"/>
      <c r="BB77" s="73"/>
      <c r="BC77" s="183"/>
    </row>
    <row r="78" spans="1:62" x14ac:dyDescent="0.2">
      <c r="A78" s="70"/>
      <c r="B78" s="70"/>
      <c r="C78" s="70"/>
      <c r="D78" s="70"/>
      <c r="E78" s="70"/>
      <c r="F78" s="70"/>
      <c r="G78" s="70"/>
      <c r="H78" s="70"/>
      <c r="I78" s="70"/>
      <c r="J78" s="77"/>
      <c r="K78" s="70"/>
      <c r="L78"/>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row>
    <row r="79" spans="1:62" ht="16" x14ac:dyDescent="0.2">
      <c r="A79" s="70"/>
      <c r="B79" s="66" t="s">
        <v>161</v>
      </c>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409"/>
      <c r="BA79" s="66"/>
      <c r="BB79" s="66"/>
      <c r="BC79" s="66"/>
    </row>
    <row r="80" spans="1:62" ht="16" thickBot="1" x14ac:dyDescent="0.25">
      <c r="A80" s="70"/>
      <c r="B80" s="67" t="s">
        <v>162</v>
      </c>
      <c r="C80" s="68"/>
      <c r="D80" s="68"/>
      <c r="E80" s="68"/>
      <c r="F80" s="68"/>
      <c r="G80" s="68"/>
      <c r="H80" s="69"/>
      <c r="I80" s="69"/>
      <c r="J80" s="68"/>
      <c r="K80" s="68"/>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410"/>
      <c r="BA80" s="68"/>
      <c r="BB80" s="68"/>
      <c r="BC80" s="146"/>
      <c r="BE80" s="220"/>
      <c r="BH80" s="126"/>
      <c r="BI80" s="221"/>
      <c r="BJ80" s="221"/>
    </row>
    <row r="81" spans="1:55" x14ac:dyDescent="0.2">
      <c r="A81" s="70"/>
      <c r="B81" s="148" t="s">
        <v>163</v>
      </c>
      <c r="C81" s="149"/>
      <c r="D81" s="149"/>
      <c r="E81" s="149"/>
      <c r="F81" s="149"/>
      <c r="G81" s="149"/>
      <c r="H81" s="427">
        <v>8</v>
      </c>
      <c r="I81" s="428">
        <v>21</v>
      </c>
      <c r="J81" s="467">
        <v>13</v>
      </c>
      <c r="K81" s="525">
        <v>29</v>
      </c>
      <c r="L81" s="483">
        <v>25</v>
      </c>
      <c r="M81" s="287">
        <f>IFERROR(ROUND(L81/L$71*M$71,0),0)</f>
        <v>40</v>
      </c>
      <c r="N81" s="287">
        <f>IFERROR(M81/M$71*N$71,0)</f>
        <v>42.540620384047266</v>
      </c>
      <c r="O81" s="287">
        <f t="shared" ref="O81:AZ81" si="11">IFERROR(N81/N$71*O$71,0)</f>
        <v>44.254062038404726</v>
      </c>
      <c r="P81" s="287">
        <f t="shared" si="11"/>
        <v>46.499261447562773</v>
      </c>
      <c r="Q81" s="222">
        <f t="shared" si="11"/>
        <v>48.80354505169867</v>
      </c>
      <c r="R81" s="222">
        <f t="shared" si="11"/>
        <v>50.930576070901033</v>
      </c>
      <c r="S81" s="222">
        <f t="shared" si="11"/>
        <v>53.057607090103396</v>
      </c>
      <c r="T81" s="222">
        <f t="shared" si="11"/>
        <v>52.998522895125554</v>
      </c>
      <c r="U81" s="222">
        <f t="shared" si="11"/>
        <v>52.939438700147704</v>
      </c>
      <c r="V81" s="222">
        <f t="shared" si="11"/>
        <v>52.939438700147704</v>
      </c>
      <c r="W81" s="222">
        <f t="shared" si="11"/>
        <v>52.939438700147704</v>
      </c>
      <c r="X81" s="222">
        <f t="shared" si="11"/>
        <v>52.939438700147704</v>
      </c>
      <c r="Y81" s="222">
        <f t="shared" si="11"/>
        <v>52.939438700147704</v>
      </c>
      <c r="Z81" s="222">
        <f t="shared" si="11"/>
        <v>52.939438700147704</v>
      </c>
      <c r="AA81" s="222">
        <f t="shared" si="11"/>
        <v>52.939438700147704</v>
      </c>
      <c r="AB81" s="222">
        <f t="shared" si="11"/>
        <v>52.939438700147704</v>
      </c>
      <c r="AC81" s="222">
        <f t="shared" si="11"/>
        <v>52.939438700147704</v>
      </c>
      <c r="AD81" s="222">
        <f t="shared" si="11"/>
        <v>52.939438700147704</v>
      </c>
      <c r="AE81" s="222">
        <f t="shared" si="11"/>
        <v>52.939438700147704</v>
      </c>
      <c r="AF81" s="222">
        <f t="shared" si="11"/>
        <v>52.939438700147704</v>
      </c>
      <c r="AG81" s="222">
        <f t="shared" si="11"/>
        <v>52.939438700147704</v>
      </c>
      <c r="AH81" s="222">
        <f t="shared" si="11"/>
        <v>52.939438700147704</v>
      </c>
      <c r="AI81" s="222">
        <f t="shared" si="11"/>
        <v>52.939438700147704</v>
      </c>
      <c r="AJ81" s="222">
        <f t="shared" si="11"/>
        <v>52.939438700147704</v>
      </c>
      <c r="AK81" s="222">
        <f t="shared" si="11"/>
        <v>52.939438700147704</v>
      </c>
      <c r="AL81" s="222">
        <f t="shared" si="11"/>
        <v>52.939438700147704</v>
      </c>
      <c r="AM81" s="222">
        <f t="shared" si="11"/>
        <v>52.939438700147704</v>
      </c>
      <c r="AN81" s="222">
        <f t="shared" si="11"/>
        <v>52.939438700147704</v>
      </c>
      <c r="AO81" s="222">
        <f t="shared" si="11"/>
        <v>52.939438700147704</v>
      </c>
      <c r="AP81" s="222">
        <f t="shared" si="11"/>
        <v>52.939438700147704</v>
      </c>
      <c r="AQ81" s="222">
        <f t="shared" si="11"/>
        <v>52.939438700147704</v>
      </c>
      <c r="AR81" s="222">
        <f t="shared" si="11"/>
        <v>52.939438700147704</v>
      </c>
      <c r="AS81" s="222">
        <f t="shared" si="11"/>
        <v>52.939438700147704</v>
      </c>
      <c r="AT81" s="222">
        <f t="shared" si="11"/>
        <v>52.939438700147704</v>
      </c>
      <c r="AU81" s="222">
        <f t="shared" si="11"/>
        <v>52.939438700147704</v>
      </c>
      <c r="AV81" s="222">
        <f t="shared" si="11"/>
        <v>52.939438700147704</v>
      </c>
      <c r="AW81" s="222">
        <f t="shared" si="11"/>
        <v>52.939438700147704</v>
      </c>
      <c r="AX81" s="287">
        <f t="shared" si="11"/>
        <v>52.939438700147704</v>
      </c>
      <c r="AY81" s="468">
        <f t="shared" si="11"/>
        <v>52.939438700147704</v>
      </c>
      <c r="AZ81" s="469">
        <f t="shared" si="11"/>
        <v>52.939438700147704</v>
      </c>
      <c r="BA81" s="71"/>
      <c r="BB81" s="70"/>
      <c r="BC81" s="155"/>
    </row>
    <row r="82" spans="1:55" x14ac:dyDescent="0.2">
      <c r="A82" s="70"/>
      <c r="B82" s="148" t="s">
        <v>164</v>
      </c>
      <c r="C82" s="149"/>
      <c r="D82" s="149"/>
      <c r="E82" s="149"/>
      <c r="F82" s="149"/>
      <c r="G82" s="149"/>
      <c r="H82" s="435">
        <v>2</v>
      </c>
      <c r="I82" s="471">
        <v>0</v>
      </c>
      <c r="J82" s="471">
        <v>0</v>
      </c>
      <c r="K82" s="526">
        <v>0</v>
      </c>
      <c r="L82" s="484">
        <v>0</v>
      </c>
      <c r="M82" s="287">
        <f t="shared" ref="M82:M84" si="12">IFERROR(ROUND(L82/L$71*M$71,0),0)</f>
        <v>0</v>
      </c>
      <c r="N82" s="287">
        <f t="shared" ref="N82:AZ84" si="13">IFERROR(M82/M$71*N$71,0)</f>
        <v>0</v>
      </c>
      <c r="O82" s="287">
        <f t="shared" si="13"/>
        <v>0</v>
      </c>
      <c r="P82" s="287">
        <f t="shared" si="13"/>
        <v>0</v>
      </c>
      <c r="Q82" s="222">
        <f t="shared" si="13"/>
        <v>0</v>
      </c>
      <c r="R82" s="222">
        <f t="shared" si="13"/>
        <v>0</v>
      </c>
      <c r="S82" s="222">
        <f t="shared" si="13"/>
        <v>0</v>
      </c>
      <c r="T82" s="222">
        <f t="shared" si="13"/>
        <v>0</v>
      </c>
      <c r="U82" s="222">
        <f t="shared" si="13"/>
        <v>0</v>
      </c>
      <c r="V82" s="222">
        <f t="shared" si="13"/>
        <v>0</v>
      </c>
      <c r="W82" s="222">
        <f t="shared" si="13"/>
        <v>0</v>
      </c>
      <c r="X82" s="222">
        <f t="shared" si="13"/>
        <v>0</v>
      </c>
      <c r="Y82" s="222">
        <f t="shared" si="13"/>
        <v>0</v>
      </c>
      <c r="Z82" s="222">
        <f t="shared" si="13"/>
        <v>0</v>
      </c>
      <c r="AA82" s="222">
        <f t="shared" si="13"/>
        <v>0</v>
      </c>
      <c r="AB82" s="222">
        <f t="shared" si="13"/>
        <v>0</v>
      </c>
      <c r="AC82" s="222">
        <f t="shared" si="13"/>
        <v>0</v>
      </c>
      <c r="AD82" s="222">
        <f t="shared" si="13"/>
        <v>0</v>
      </c>
      <c r="AE82" s="222">
        <f t="shared" si="13"/>
        <v>0</v>
      </c>
      <c r="AF82" s="222">
        <f t="shared" si="13"/>
        <v>0</v>
      </c>
      <c r="AG82" s="222">
        <f t="shared" si="13"/>
        <v>0</v>
      </c>
      <c r="AH82" s="222">
        <f t="shared" si="13"/>
        <v>0</v>
      </c>
      <c r="AI82" s="222">
        <f t="shared" si="13"/>
        <v>0</v>
      </c>
      <c r="AJ82" s="222">
        <f t="shared" si="13"/>
        <v>0</v>
      </c>
      <c r="AK82" s="222">
        <f t="shared" si="13"/>
        <v>0</v>
      </c>
      <c r="AL82" s="222">
        <f t="shared" si="13"/>
        <v>0</v>
      </c>
      <c r="AM82" s="222">
        <f t="shared" si="13"/>
        <v>0</v>
      </c>
      <c r="AN82" s="222">
        <f t="shared" si="13"/>
        <v>0</v>
      </c>
      <c r="AO82" s="222">
        <f t="shared" si="13"/>
        <v>0</v>
      </c>
      <c r="AP82" s="222">
        <f t="shared" si="13"/>
        <v>0</v>
      </c>
      <c r="AQ82" s="222">
        <f t="shared" si="13"/>
        <v>0</v>
      </c>
      <c r="AR82" s="222">
        <f t="shared" si="13"/>
        <v>0</v>
      </c>
      <c r="AS82" s="222">
        <f t="shared" si="13"/>
        <v>0</v>
      </c>
      <c r="AT82" s="222">
        <f t="shared" si="13"/>
        <v>0</v>
      </c>
      <c r="AU82" s="222">
        <f t="shared" si="13"/>
        <v>0</v>
      </c>
      <c r="AV82" s="222">
        <f t="shared" si="13"/>
        <v>0</v>
      </c>
      <c r="AW82" s="222">
        <f t="shared" si="13"/>
        <v>0</v>
      </c>
      <c r="AX82" s="287">
        <f t="shared" si="13"/>
        <v>0</v>
      </c>
      <c r="AY82" s="468">
        <f t="shared" si="13"/>
        <v>0</v>
      </c>
      <c r="AZ82" s="469">
        <f t="shared" si="13"/>
        <v>0</v>
      </c>
      <c r="BA82" s="71"/>
      <c r="BB82" s="223"/>
      <c r="BC82" s="157"/>
    </row>
    <row r="83" spans="1:55" x14ac:dyDescent="0.2">
      <c r="A83" s="70"/>
      <c r="B83" s="148" t="s">
        <v>165</v>
      </c>
      <c r="C83" s="149"/>
      <c r="D83" s="149"/>
      <c r="E83" s="149"/>
      <c r="F83" s="149"/>
      <c r="G83" s="149"/>
      <c r="H83" s="470">
        <v>0</v>
      </c>
      <c r="I83" s="471">
        <v>0</v>
      </c>
      <c r="J83" s="471">
        <v>0</v>
      </c>
      <c r="K83" s="526">
        <v>0</v>
      </c>
      <c r="L83" s="484">
        <v>0</v>
      </c>
      <c r="M83" s="287">
        <f t="shared" si="12"/>
        <v>0</v>
      </c>
      <c r="N83" s="287">
        <f t="shared" si="13"/>
        <v>0</v>
      </c>
      <c r="O83" s="287">
        <f t="shared" si="13"/>
        <v>0</v>
      </c>
      <c r="P83" s="287">
        <f t="shared" si="13"/>
        <v>0</v>
      </c>
      <c r="Q83" s="222">
        <f t="shared" si="13"/>
        <v>0</v>
      </c>
      <c r="R83" s="222">
        <f t="shared" si="13"/>
        <v>0</v>
      </c>
      <c r="S83" s="222">
        <f t="shared" si="13"/>
        <v>0</v>
      </c>
      <c r="T83" s="222">
        <f t="shared" si="13"/>
        <v>0</v>
      </c>
      <c r="U83" s="222">
        <f t="shared" si="13"/>
        <v>0</v>
      </c>
      <c r="V83" s="222">
        <f t="shared" si="13"/>
        <v>0</v>
      </c>
      <c r="W83" s="222">
        <f t="shared" si="13"/>
        <v>0</v>
      </c>
      <c r="X83" s="222">
        <f t="shared" si="13"/>
        <v>0</v>
      </c>
      <c r="Y83" s="222">
        <f t="shared" si="13"/>
        <v>0</v>
      </c>
      <c r="Z83" s="222">
        <f t="shared" si="13"/>
        <v>0</v>
      </c>
      <c r="AA83" s="222">
        <f t="shared" si="13"/>
        <v>0</v>
      </c>
      <c r="AB83" s="222">
        <f t="shared" si="13"/>
        <v>0</v>
      </c>
      <c r="AC83" s="222">
        <f t="shared" si="13"/>
        <v>0</v>
      </c>
      <c r="AD83" s="222">
        <f t="shared" si="13"/>
        <v>0</v>
      </c>
      <c r="AE83" s="222">
        <f t="shared" si="13"/>
        <v>0</v>
      </c>
      <c r="AF83" s="222">
        <f t="shared" si="13"/>
        <v>0</v>
      </c>
      <c r="AG83" s="222">
        <f t="shared" si="13"/>
        <v>0</v>
      </c>
      <c r="AH83" s="222">
        <f t="shared" si="13"/>
        <v>0</v>
      </c>
      <c r="AI83" s="222">
        <f t="shared" si="13"/>
        <v>0</v>
      </c>
      <c r="AJ83" s="222">
        <f t="shared" si="13"/>
        <v>0</v>
      </c>
      <c r="AK83" s="222">
        <f t="shared" si="13"/>
        <v>0</v>
      </c>
      <c r="AL83" s="222">
        <f t="shared" si="13"/>
        <v>0</v>
      </c>
      <c r="AM83" s="222">
        <f t="shared" si="13"/>
        <v>0</v>
      </c>
      <c r="AN83" s="222">
        <f t="shared" si="13"/>
        <v>0</v>
      </c>
      <c r="AO83" s="222">
        <f t="shared" si="13"/>
        <v>0</v>
      </c>
      <c r="AP83" s="222">
        <f t="shared" si="13"/>
        <v>0</v>
      </c>
      <c r="AQ83" s="222">
        <f t="shared" si="13"/>
        <v>0</v>
      </c>
      <c r="AR83" s="222">
        <f t="shared" si="13"/>
        <v>0</v>
      </c>
      <c r="AS83" s="222">
        <f t="shared" si="13"/>
        <v>0</v>
      </c>
      <c r="AT83" s="222">
        <f t="shared" si="13"/>
        <v>0</v>
      </c>
      <c r="AU83" s="222">
        <f t="shared" si="13"/>
        <v>0</v>
      </c>
      <c r="AV83" s="222">
        <f t="shared" si="13"/>
        <v>0</v>
      </c>
      <c r="AW83" s="222">
        <f t="shared" si="13"/>
        <v>0</v>
      </c>
      <c r="AX83" s="287">
        <f t="shared" si="13"/>
        <v>0</v>
      </c>
      <c r="AY83" s="468">
        <f t="shared" si="13"/>
        <v>0</v>
      </c>
      <c r="AZ83" s="469">
        <f t="shared" si="13"/>
        <v>0</v>
      </c>
      <c r="BA83" s="71"/>
      <c r="BB83" s="223"/>
      <c r="BC83" s="157"/>
    </row>
    <row r="84" spans="1:55" ht="16" thickBot="1" x14ac:dyDescent="0.25">
      <c r="A84" s="70"/>
      <c r="B84" s="148" t="s">
        <v>166</v>
      </c>
      <c r="C84" s="149"/>
      <c r="D84" s="149"/>
      <c r="E84" s="149"/>
      <c r="F84" s="149"/>
      <c r="G84" s="149"/>
      <c r="H84" s="472">
        <v>0</v>
      </c>
      <c r="I84" s="473">
        <v>0</v>
      </c>
      <c r="J84" s="473">
        <v>3</v>
      </c>
      <c r="K84" s="527">
        <v>0</v>
      </c>
      <c r="L84" s="485">
        <v>0</v>
      </c>
      <c r="M84" s="287">
        <f t="shared" si="12"/>
        <v>0</v>
      </c>
      <c r="N84" s="287">
        <f t="shared" si="13"/>
        <v>0</v>
      </c>
      <c r="O84" s="287">
        <f t="shared" si="13"/>
        <v>0</v>
      </c>
      <c r="P84" s="287">
        <f t="shared" si="13"/>
        <v>0</v>
      </c>
      <c r="Q84" s="222">
        <f t="shared" si="13"/>
        <v>0</v>
      </c>
      <c r="R84" s="222">
        <f t="shared" si="13"/>
        <v>0</v>
      </c>
      <c r="S84" s="222">
        <f t="shared" si="13"/>
        <v>0</v>
      </c>
      <c r="T84" s="222">
        <f t="shared" si="13"/>
        <v>0</v>
      </c>
      <c r="U84" s="222">
        <f t="shared" si="13"/>
        <v>0</v>
      </c>
      <c r="V84" s="222">
        <f t="shared" si="13"/>
        <v>0</v>
      </c>
      <c r="W84" s="222">
        <f t="shared" si="13"/>
        <v>0</v>
      </c>
      <c r="X84" s="222">
        <f t="shared" si="13"/>
        <v>0</v>
      </c>
      <c r="Y84" s="222">
        <f t="shared" si="13"/>
        <v>0</v>
      </c>
      <c r="Z84" s="222">
        <f t="shared" si="13"/>
        <v>0</v>
      </c>
      <c r="AA84" s="222">
        <f t="shared" si="13"/>
        <v>0</v>
      </c>
      <c r="AB84" s="222">
        <f t="shared" si="13"/>
        <v>0</v>
      </c>
      <c r="AC84" s="222">
        <f t="shared" si="13"/>
        <v>0</v>
      </c>
      <c r="AD84" s="222">
        <f t="shared" si="13"/>
        <v>0</v>
      </c>
      <c r="AE84" s="222">
        <f t="shared" si="13"/>
        <v>0</v>
      </c>
      <c r="AF84" s="222">
        <f t="shared" si="13"/>
        <v>0</v>
      </c>
      <c r="AG84" s="222">
        <f t="shared" si="13"/>
        <v>0</v>
      </c>
      <c r="AH84" s="222">
        <f t="shared" si="13"/>
        <v>0</v>
      </c>
      <c r="AI84" s="222">
        <f t="shared" si="13"/>
        <v>0</v>
      </c>
      <c r="AJ84" s="222">
        <f t="shared" si="13"/>
        <v>0</v>
      </c>
      <c r="AK84" s="222">
        <f t="shared" si="13"/>
        <v>0</v>
      </c>
      <c r="AL84" s="222">
        <f t="shared" si="13"/>
        <v>0</v>
      </c>
      <c r="AM84" s="222">
        <f t="shared" si="13"/>
        <v>0</v>
      </c>
      <c r="AN84" s="222">
        <f t="shared" si="13"/>
        <v>0</v>
      </c>
      <c r="AO84" s="222">
        <f t="shared" si="13"/>
        <v>0</v>
      </c>
      <c r="AP84" s="222">
        <f t="shared" si="13"/>
        <v>0</v>
      </c>
      <c r="AQ84" s="222">
        <f t="shared" si="13"/>
        <v>0</v>
      </c>
      <c r="AR84" s="222">
        <f t="shared" si="13"/>
        <v>0</v>
      </c>
      <c r="AS84" s="222">
        <f t="shared" si="13"/>
        <v>0</v>
      </c>
      <c r="AT84" s="222">
        <f t="shared" si="13"/>
        <v>0</v>
      </c>
      <c r="AU84" s="222">
        <f t="shared" si="13"/>
        <v>0</v>
      </c>
      <c r="AV84" s="222">
        <f t="shared" si="13"/>
        <v>0</v>
      </c>
      <c r="AW84" s="222">
        <f t="shared" si="13"/>
        <v>0</v>
      </c>
      <c r="AX84" s="287">
        <f t="shared" si="13"/>
        <v>0</v>
      </c>
      <c r="AY84" s="468">
        <f t="shared" si="13"/>
        <v>0</v>
      </c>
      <c r="AZ84" s="469">
        <f t="shared" si="13"/>
        <v>0</v>
      </c>
      <c r="BA84" s="71"/>
      <c r="BB84" s="223"/>
      <c r="BC84" s="157"/>
    </row>
    <row r="85" spans="1:55" x14ac:dyDescent="0.2">
      <c r="A85" s="70"/>
      <c r="B85" s="224" t="s">
        <v>167</v>
      </c>
      <c r="C85" s="225"/>
      <c r="D85" s="225"/>
      <c r="E85" s="225"/>
      <c r="F85" s="225"/>
      <c r="G85" s="225"/>
      <c r="H85" s="191">
        <f>SUM(H81:H84)</f>
        <v>10</v>
      </c>
      <c r="I85" s="191">
        <f>SUM(I81:I84)</f>
        <v>21</v>
      </c>
      <c r="J85" s="191">
        <f>SUM(J81:J84)</f>
        <v>16</v>
      </c>
      <c r="K85" s="226">
        <f>SUM(K81:K84)</f>
        <v>29</v>
      </c>
      <c r="L85" s="227">
        <f t="shared" ref="L85:AZ85" si="14">SUM(L81:L84)</f>
        <v>25</v>
      </c>
      <c r="M85" s="228">
        <f t="shared" si="14"/>
        <v>40</v>
      </c>
      <c r="N85" s="228">
        <f t="shared" si="14"/>
        <v>42.540620384047266</v>
      </c>
      <c r="O85" s="228">
        <f t="shared" si="14"/>
        <v>44.254062038404726</v>
      </c>
      <c r="P85" s="228">
        <f t="shared" si="14"/>
        <v>46.499261447562773</v>
      </c>
      <c r="Q85" s="228">
        <f t="shared" si="14"/>
        <v>48.80354505169867</v>
      </c>
      <c r="R85" s="228">
        <f t="shared" si="14"/>
        <v>50.930576070901033</v>
      </c>
      <c r="S85" s="228">
        <f t="shared" si="14"/>
        <v>53.057607090103396</v>
      </c>
      <c r="T85" s="228">
        <f t="shared" si="14"/>
        <v>52.998522895125554</v>
      </c>
      <c r="U85" s="228">
        <f t="shared" si="14"/>
        <v>52.939438700147704</v>
      </c>
      <c r="V85" s="228">
        <f t="shared" si="14"/>
        <v>52.939438700147704</v>
      </c>
      <c r="W85" s="228">
        <f t="shared" si="14"/>
        <v>52.939438700147704</v>
      </c>
      <c r="X85" s="228">
        <f t="shared" si="14"/>
        <v>52.939438700147704</v>
      </c>
      <c r="Y85" s="228">
        <f t="shared" si="14"/>
        <v>52.939438700147704</v>
      </c>
      <c r="Z85" s="228">
        <f t="shared" si="14"/>
        <v>52.939438700147704</v>
      </c>
      <c r="AA85" s="228">
        <f t="shared" si="14"/>
        <v>52.939438700147704</v>
      </c>
      <c r="AB85" s="228">
        <f t="shared" si="14"/>
        <v>52.939438700147704</v>
      </c>
      <c r="AC85" s="228">
        <f t="shared" si="14"/>
        <v>52.939438700147704</v>
      </c>
      <c r="AD85" s="228">
        <f t="shared" si="14"/>
        <v>52.939438700147704</v>
      </c>
      <c r="AE85" s="228">
        <f t="shared" si="14"/>
        <v>52.939438700147704</v>
      </c>
      <c r="AF85" s="228">
        <f t="shared" si="14"/>
        <v>52.939438700147704</v>
      </c>
      <c r="AG85" s="228">
        <f t="shared" si="14"/>
        <v>52.939438700147704</v>
      </c>
      <c r="AH85" s="228">
        <f t="shared" si="14"/>
        <v>52.939438700147704</v>
      </c>
      <c r="AI85" s="228">
        <f t="shared" si="14"/>
        <v>52.939438700147704</v>
      </c>
      <c r="AJ85" s="228">
        <f t="shared" si="14"/>
        <v>52.939438700147704</v>
      </c>
      <c r="AK85" s="228">
        <f t="shared" si="14"/>
        <v>52.939438700147704</v>
      </c>
      <c r="AL85" s="228">
        <f t="shared" si="14"/>
        <v>52.939438700147704</v>
      </c>
      <c r="AM85" s="228">
        <f t="shared" si="14"/>
        <v>52.939438700147704</v>
      </c>
      <c r="AN85" s="228">
        <f t="shared" si="14"/>
        <v>52.939438700147704</v>
      </c>
      <c r="AO85" s="228">
        <f t="shared" si="14"/>
        <v>52.939438700147704</v>
      </c>
      <c r="AP85" s="228">
        <f t="shared" si="14"/>
        <v>52.939438700147704</v>
      </c>
      <c r="AQ85" s="228">
        <f t="shared" si="14"/>
        <v>52.939438700147704</v>
      </c>
      <c r="AR85" s="228">
        <f t="shared" si="14"/>
        <v>52.939438700147704</v>
      </c>
      <c r="AS85" s="228">
        <f t="shared" si="14"/>
        <v>52.939438700147704</v>
      </c>
      <c r="AT85" s="228">
        <f t="shared" si="14"/>
        <v>52.939438700147704</v>
      </c>
      <c r="AU85" s="228">
        <f t="shared" si="14"/>
        <v>52.939438700147704</v>
      </c>
      <c r="AV85" s="228">
        <f t="shared" si="14"/>
        <v>52.939438700147704</v>
      </c>
      <c r="AW85" s="228">
        <f t="shared" si="14"/>
        <v>52.939438700147704</v>
      </c>
      <c r="AX85" s="228">
        <f t="shared" si="14"/>
        <v>52.939438700147704</v>
      </c>
      <c r="AY85" s="228">
        <f t="shared" si="14"/>
        <v>52.939438700147704</v>
      </c>
      <c r="AZ85" s="474">
        <f t="shared" si="14"/>
        <v>52.939438700147704</v>
      </c>
      <c r="BA85" s="229"/>
      <c r="BB85" s="230"/>
      <c r="BC85" s="231"/>
    </row>
    <row r="86" spans="1:55" x14ac:dyDescent="0.2">
      <c r="A86" s="70"/>
      <c r="B86" s="232" t="s">
        <v>168</v>
      </c>
      <c r="C86" s="233"/>
      <c r="D86" s="233"/>
      <c r="E86" s="233"/>
      <c r="F86" s="233"/>
      <c r="G86" s="233"/>
      <c r="H86" s="234">
        <f>SUMPRODUCT(H81:H84,'[1]PPF Inputs'!H36:H39)</f>
        <v>10.16</v>
      </c>
      <c r="I86" s="234">
        <f>SUMPRODUCT(I81:I84,'[1]PPF Inputs'!I36:I39)</f>
        <v>20.37</v>
      </c>
      <c r="J86" s="234">
        <f>SUMPRODUCT(J81:J84,'[1]PPF Inputs'!J36:J39)</f>
        <v>23.08</v>
      </c>
      <c r="K86" s="528">
        <f>SUMPRODUCT(K81:K84,'[1]PPF Inputs'!K36:K39)</f>
        <v>28.13</v>
      </c>
      <c r="L86" s="235">
        <f>SUMPRODUCT(L81:L84,'[1]PPF Inputs'!L36:L39)</f>
        <v>24.25</v>
      </c>
      <c r="M86" s="234">
        <f>SUMPRODUCT(M81:M84,'[1]PPF Inputs'!M36:M39)</f>
        <v>38.799999999999997</v>
      </c>
      <c r="N86" s="234">
        <f>SUMPRODUCT(N81:N84,'[1]PPF Inputs'!N36:N39)</f>
        <v>41.264401772525844</v>
      </c>
      <c r="O86" s="234">
        <f>SUMPRODUCT(O81:O84,'[1]PPF Inputs'!O36:O39)</f>
        <v>42.92644017725258</v>
      </c>
      <c r="P86" s="234">
        <f>SUMPRODUCT(P81:P84,'[1]PPF Inputs'!P36:P39)</f>
        <v>45.104283604135887</v>
      </c>
      <c r="Q86" s="234">
        <f>SUMPRODUCT(Q81:Q84,'[1]PPF Inputs'!Q36:Q39)</f>
        <v>47.33943870014771</v>
      </c>
      <c r="R86" s="234">
        <f>SUMPRODUCT(R81:R84,'[1]PPF Inputs'!R36:R39)</f>
        <v>49.402658788773998</v>
      </c>
      <c r="S86" s="234">
        <f>SUMPRODUCT(S81:S84,'[1]PPF Inputs'!S36:S39)</f>
        <v>51.465878877400293</v>
      </c>
      <c r="T86" s="234">
        <f>SUMPRODUCT(T81:T84,'[1]PPF Inputs'!T36:T39)</f>
        <v>51.408567208271783</v>
      </c>
      <c r="U86" s="234">
        <f>SUMPRODUCT(U81:U84,'[1]PPF Inputs'!U36:U39)</f>
        <v>51.351255539143274</v>
      </c>
      <c r="V86" s="234">
        <f>SUMPRODUCT(V81:V84,'[1]PPF Inputs'!V36:V39)</f>
        <v>51.351255539143274</v>
      </c>
      <c r="W86" s="234">
        <f>SUMPRODUCT(W81:W84,'[1]PPF Inputs'!W36:W39)</f>
        <v>51.351255539143274</v>
      </c>
      <c r="X86" s="234">
        <f>SUMPRODUCT(X81:X84,'[1]PPF Inputs'!X36:X39)</f>
        <v>51.351255539143274</v>
      </c>
      <c r="Y86" s="234">
        <f>SUMPRODUCT(Y81:Y84,'[1]PPF Inputs'!Y36:Y39)</f>
        <v>51.351255539143274</v>
      </c>
      <c r="Z86" s="234">
        <f>SUMPRODUCT(Z81:Z84,'[1]PPF Inputs'!Z36:Z39)</f>
        <v>51.351255539143274</v>
      </c>
      <c r="AA86" s="234">
        <f>SUMPRODUCT(AA81:AA84,'[1]PPF Inputs'!AA36:AA39)</f>
        <v>51.351255539143274</v>
      </c>
      <c r="AB86" s="234">
        <f>SUMPRODUCT(AB81:AB84,'[1]PPF Inputs'!AB36:AB39)</f>
        <v>51.351255539143274</v>
      </c>
      <c r="AC86" s="234">
        <f>SUMPRODUCT(AC81:AC84,'[1]PPF Inputs'!AC36:AC39)</f>
        <v>51.351255539143274</v>
      </c>
      <c r="AD86" s="234">
        <f>SUMPRODUCT(AD81:AD84,'[1]PPF Inputs'!AD36:AD39)</f>
        <v>51.351255539143274</v>
      </c>
      <c r="AE86" s="234">
        <f>SUMPRODUCT(AE81:AE84,'[1]PPF Inputs'!AE36:AE39)</f>
        <v>51.351255539143274</v>
      </c>
      <c r="AF86" s="234">
        <f>SUMPRODUCT(AF81:AF84,'[1]PPF Inputs'!AF36:AF39)</f>
        <v>51.351255539143274</v>
      </c>
      <c r="AG86" s="234">
        <f>SUMPRODUCT(AG81:AG84,'[1]PPF Inputs'!AG36:AG39)</f>
        <v>51.351255539143274</v>
      </c>
      <c r="AH86" s="234">
        <f>SUMPRODUCT(AH81:AH84,'[1]PPF Inputs'!AH36:AH39)</f>
        <v>51.351255539143274</v>
      </c>
      <c r="AI86" s="234">
        <f>SUMPRODUCT(AI81:AI84,'[1]PPF Inputs'!AI36:AI39)</f>
        <v>51.351255539143274</v>
      </c>
      <c r="AJ86" s="234">
        <f>SUMPRODUCT(AJ81:AJ84,'[1]PPF Inputs'!AJ36:AJ39)</f>
        <v>51.351255539143274</v>
      </c>
      <c r="AK86" s="234">
        <f>SUMPRODUCT(AK81:AK84,'[1]PPF Inputs'!AK36:AK39)</f>
        <v>51.351255539143274</v>
      </c>
      <c r="AL86" s="234">
        <f>SUMPRODUCT(AL81:AL84,'[1]PPF Inputs'!AL36:AL39)</f>
        <v>51.351255539143274</v>
      </c>
      <c r="AM86" s="234">
        <f>SUMPRODUCT(AM81:AM84,'[1]PPF Inputs'!AM36:AM39)</f>
        <v>51.351255539143274</v>
      </c>
      <c r="AN86" s="234">
        <f>SUMPRODUCT(AN81:AN84,'[1]PPF Inputs'!AN36:AN39)</f>
        <v>51.351255539143274</v>
      </c>
      <c r="AO86" s="234">
        <f>SUMPRODUCT(AO81:AO84,'[1]PPF Inputs'!AO36:AO39)</f>
        <v>51.351255539143274</v>
      </c>
      <c r="AP86" s="234">
        <f>SUMPRODUCT(AP81:AP84,'[1]PPF Inputs'!AP36:AP39)</f>
        <v>51.351255539143274</v>
      </c>
      <c r="AQ86" s="234">
        <f>SUMPRODUCT(AQ81:AQ84,'[1]PPF Inputs'!AQ36:AQ39)</f>
        <v>51.351255539143274</v>
      </c>
      <c r="AR86" s="234">
        <f>SUMPRODUCT(AR81:AR84,'[1]PPF Inputs'!AR36:AR39)</f>
        <v>51.351255539143274</v>
      </c>
      <c r="AS86" s="234">
        <f>SUMPRODUCT(AS81:AS84,'[1]PPF Inputs'!AS36:AS39)</f>
        <v>51.351255539143274</v>
      </c>
      <c r="AT86" s="234">
        <f>SUMPRODUCT(AT81:AT84,'[1]PPF Inputs'!AT36:AT39)</f>
        <v>51.351255539143274</v>
      </c>
      <c r="AU86" s="234">
        <f>SUMPRODUCT(AU81:AU84,'[1]PPF Inputs'!AU36:AU39)</f>
        <v>51.351255539143274</v>
      </c>
      <c r="AV86" s="234">
        <f>SUMPRODUCT(AV81:AV84,'[1]PPF Inputs'!AV36:AV39)</f>
        <v>51.351255539143274</v>
      </c>
      <c r="AW86" s="234">
        <f>SUMPRODUCT(AW81:AW84,'[1]PPF Inputs'!AW36:AW39)</f>
        <v>51.351255539143274</v>
      </c>
      <c r="AX86" s="234">
        <f>SUMPRODUCT(AX81:AX84,'[1]PPF Inputs'!AX36:AX39)</f>
        <v>51.351255539143274</v>
      </c>
      <c r="AY86" s="234">
        <f>SUMPRODUCT(AY81:AY84,'[1]PPF Inputs'!AY36:AY39)</f>
        <v>51.351255539143274</v>
      </c>
      <c r="AZ86" s="475">
        <f>SUMPRODUCT(AZ81:AZ84,'[1]PPF Inputs'!AZ36:AZ39)</f>
        <v>51.351255539143274</v>
      </c>
      <c r="BA86" s="236"/>
      <c r="BB86" s="237"/>
      <c r="BC86" s="238"/>
    </row>
    <row r="87" spans="1:55" x14ac:dyDescent="0.2">
      <c r="A87" s="70"/>
      <c r="B87" s="239" t="s">
        <v>169</v>
      </c>
      <c r="C87" s="240"/>
      <c r="D87" s="240"/>
      <c r="E87" s="240"/>
      <c r="F87" s="240"/>
      <c r="G87" s="240"/>
      <c r="H87" s="241">
        <f t="shared" ref="H87:AZ91" si="15">IF(H$71=0, "N/A", H81/H$71)</f>
        <v>2.0779220779220779E-2</v>
      </c>
      <c r="I87" s="241">
        <f t="shared" si="15"/>
        <v>5.5118110236220472E-2</v>
      </c>
      <c r="J87" s="241">
        <f t="shared" si="15"/>
        <v>3.6211699164345405E-2</v>
      </c>
      <c r="K87" s="529">
        <f t="shared" si="15"/>
        <v>8.0110497237569064E-2</v>
      </c>
      <c r="L87" s="242">
        <f t="shared" si="15"/>
        <v>5.8823529411764705E-2</v>
      </c>
      <c r="M87" s="241">
        <f t="shared" si="15"/>
        <v>5.9084194977843424E-2</v>
      </c>
      <c r="N87" s="241">
        <f t="shared" si="15"/>
        <v>5.9084194977843424E-2</v>
      </c>
      <c r="O87" s="241">
        <f t="shared" si="15"/>
        <v>5.9084194977843424E-2</v>
      </c>
      <c r="P87" s="241">
        <f t="shared" si="15"/>
        <v>5.9084194977843424E-2</v>
      </c>
      <c r="Q87" s="241">
        <f t="shared" si="15"/>
        <v>5.9084194977843424E-2</v>
      </c>
      <c r="R87" s="241">
        <f t="shared" si="15"/>
        <v>5.9084194977843424E-2</v>
      </c>
      <c r="S87" s="241">
        <f t="shared" si="15"/>
        <v>5.9084194977843424E-2</v>
      </c>
      <c r="T87" s="241">
        <f t="shared" si="15"/>
        <v>5.9084194977843424E-2</v>
      </c>
      <c r="U87" s="241">
        <f t="shared" si="15"/>
        <v>5.9084194977843417E-2</v>
      </c>
      <c r="V87" s="241">
        <f t="shared" si="15"/>
        <v>5.9084194977843417E-2</v>
      </c>
      <c r="W87" s="241">
        <f t="shared" si="15"/>
        <v>5.9084194977843417E-2</v>
      </c>
      <c r="X87" s="241">
        <f t="shared" si="15"/>
        <v>5.9084194977843417E-2</v>
      </c>
      <c r="Y87" s="241">
        <f t="shared" si="15"/>
        <v>5.9084194977843417E-2</v>
      </c>
      <c r="Z87" s="241">
        <f t="shared" si="15"/>
        <v>5.9084194977843417E-2</v>
      </c>
      <c r="AA87" s="241">
        <f t="shared" si="15"/>
        <v>5.9084194977843417E-2</v>
      </c>
      <c r="AB87" s="241">
        <f t="shared" si="15"/>
        <v>5.9084194977843417E-2</v>
      </c>
      <c r="AC87" s="241">
        <f t="shared" si="15"/>
        <v>5.9084194977843417E-2</v>
      </c>
      <c r="AD87" s="241">
        <f t="shared" si="15"/>
        <v>5.9084194977843417E-2</v>
      </c>
      <c r="AE87" s="241">
        <f t="shared" si="15"/>
        <v>5.9084194977843417E-2</v>
      </c>
      <c r="AF87" s="241">
        <f t="shared" si="15"/>
        <v>5.9084194977843417E-2</v>
      </c>
      <c r="AG87" s="241">
        <f t="shared" si="15"/>
        <v>5.9084194977843417E-2</v>
      </c>
      <c r="AH87" s="241">
        <f t="shared" si="15"/>
        <v>5.9084194977843417E-2</v>
      </c>
      <c r="AI87" s="241">
        <f t="shared" si="15"/>
        <v>5.9084194977843417E-2</v>
      </c>
      <c r="AJ87" s="241">
        <f t="shared" si="15"/>
        <v>5.9084194977843417E-2</v>
      </c>
      <c r="AK87" s="241">
        <f t="shared" si="15"/>
        <v>5.9084194977843417E-2</v>
      </c>
      <c r="AL87" s="241">
        <f t="shared" si="15"/>
        <v>5.9084194977843417E-2</v>
      </c>
      <c r="AM87" s="241">
        <f t="shared" si="15"/>
        <v>5.9084194977843417E-2</v>
      </c>
      <c r="AN87" s="241">
        <f t="shared" si="15"/>
        <v>5.9084194977843417E-2</v>
      </c>
      <c r="AO87" s="241">
        <f t="shared" si="15"/>
        <v>5.9084194977843417E-2</v>
      </c>
      <c r="AP87" s="241">
        <f t="shared" si="15"/>
        <v>5.9084194977843417E-2</v>
      </c>
      <c r="AQ87" s="241">
        <f t="shared" si="15"/>
        <v>5.9084194977843417E-2</v>
      </c>
      <c r="AR87" s="241">
        <f t="shared" si="15"/>
        <v>5.9084194977843417E-2</v>
      </c>
      <c r="AS87" s="241">
        <f t="shared" si="15"/>
        <v>5.9084194977843417E-2</v>
      </c>
      <c r="AT87" s="241">
        <f t="shared" si="15"/>
        <v>5.9084194977843417E-2</v>
      </c>
      <c r="AU87" s="241">
        <f t="shared" si="15"/>
        <v>5.9084194977843417E-2</v>
      </c>
      <c r="AV87" s="241">
        <f t="shared" si="15"/>
        <v>5.9084194977843417E-2</v>
      </c>
      <c r="AW87" s="241">
        <f t="shared" si="15"/>
        <v>5.9084194977843417E-2</v>
      </c>
      <c r="AX87" s="241">
        <f t="shared" si="15"/>
        <v>5.9084194977843417E-2</v>
      </c>
      <c r="AY87" s="476">
        <f t="shared" si="15"/>
        <v>5.9084194977843417E-2</v>
      </c>
      <c r="AZ87" s="477">
        <f t="shared" si="15"/>
        <v>5.9084194977843417E-2</v>
      </c>
      <c r="BA87" s="243"/>
      <c r="BB87" s="244"/>
      <c r="BC87" s="245"/>
    </row>
    <row r="88" spans="1:55" x14ac:dyDescent="0.2">
      <c r="A88" s="70"/>
      <c r="B88" s="239" t="s">
        <v>170</v>
      </c>
      <c r="C88" s="240"/>
      <c r="D88" s="240"/>
      <c r="E88" s="240"/>
      <c r="F88" s="240"/>
      <c r="G88" s="240"/>
      <c r="H88" s="241">
        <f t="shared" si="15"/>
        <v>5.1948051948051948E-3</v>
      </c>
      <c r="I88" s="241">
        <f t="shared" si="15"/>
        <v>0</v>
      </c>
      <c r="J88" s="241">
        <f t="shared" si="15"/>
        <v>0</v>
      </c>
      <c r="K88" s="529">
        <f t="shared" si="15"/>
        <v>0</v>
      </c>
      <c r="L88" s="242">
        <f t="shared" si="15"/>
        <v>0</v>
      </c>
      <c r="M88" s="241">
        <f t="shared" si="15"/>
        <v>0</v>
      </c>
      <c r="N88" s="241">
        <f t="shared" si="15"/>
        <v>0</v>
      </c>
      <c r="O88" s="241">
        <f t="shared" si="15"/>
        <v>0</v>
      </c>
      <c r="P88" s="241">
        <f t="shared" si="15"/>
        <v>0</v>
      </c>
      <c r="Q88" s="241">
        <f t="shared" si="15"/>
        <v>0</v>
      </c>
      <c r="R88" s="241">
        <f t="shared" si="15"/>
        <v>0</v>
      </c>
      <c r="S88" s="241">
        <f t="shared" si="15"/>
        <v>0</v>
      </c>
      <c r="T88" s="241">
        <f t="shared" si="15"/>
        <v>0</v>
      </c>
      <c r="U88" s="241">
        <f t="shared" si="15"/>
        <v>0</v>
      </c>
      <c r="V88" s="241">
        <f t="shared" si="15"/>
        <v>0</v>
      </c>
      <c r="W88" s="241">
        <f t="shared" si="15"/>
        <v>0</v>
      </c>
      <c r="X88" s="241">
        <f t="shared" si="15"/>
        <v>0</v>
      </c>
      <c r="Y88" s="241">
        <f t="shared" si="15"/>
        <v>0</v>
      </c>
      <c r="Z88" s="241">
        <f t="shared" si="15"/>
        <v>0</v>
      </c>
      <c r="AA88" s="241">
        <f t="shared" si="15"/>
        <v>0</v>
      </c>
      <c r="AB88" s="241">
        <f t="shared" si="15"/>
        <v>0</v>
      </c>
      <c r="AC88" s="241">
        <f t="shared" si="15"/>
        <v>0</v>
      </c>
      <c r="AD88" s="241">
        <f t="shared" si="15"/>
        <v>0</v>
      </c>
      <c r="AE88" s="241">
        <f t="shared" si="15"/>
        <v>0</v>
      </c>
      <c r="AF88" s="241">
        <f t="shared" si="15"/>
        <v>0</v>
      </c>
      <c r="AG88" s="241">
        <f t="shared" si="15"/>
        <v>0</v>
      </c>
      <c r="AH88" s="241">
        <f t="shared" si="15"/>
        <v>0</v>
      </c>
      <c r="AI88" s="241">
        <f t="shared" si="15"/>
        <v>0</v>
      </c>
      <c r="AJ88" s="241">
        <f t="shared" si="15"/>
        <v>0</v>
      </c>
      <c r="AK88" s="241">
        <f t="shared" si="15"/>
        <v>0</v>
      </c>
      <c r="AL88" s="241">
        <f t="shared" si="15"/>
        <v>0</v>
      </c>
      <c r="AM88" s="241">
        <f t="shared" si="15"/>
        <v>0</v>
      </c>
      <c r="AN88" s="241">
        <f t="shared" si="15"/>
        <v>0</v>
      </c>
      <c r="AO88" s="241">
        <f t="shared" si="15"/>
        <v>0</v>
      </c>
      <c r="AP88" s="241">
        <f t="shared" si="15"/>
        <v>0</v>
      </c>
      <c r="AQ88" s="241">
        <f t="shared" si="15"/>
        <v>0</v>
      </c>
      <c r="AR88" s="241">
        <f t="shared" si="15"/>
        <v>0</v>
      </c>
      <c r="AS88" s="241">
        <f t="shared" si="15"/>
        <v>0</v>
      </c>
      <c r="AT88" s="241">
        <f t="shared" si="15"/>
        <v>0</v>
      </c>
      <c r="AU88" s="241">
        <f t="shared" si="15"/>
        <v>0</v>
      </c>
      <c r="AV88" s="241">
        <f t="shared" si="15"/>
        <v>0</v>
      </c>
      <c r="AW88" s="241">
        <f t="shared" si="15"/>
        <v>0</v>
      </c>
      <c r="AX88" s="241">
        <f t="shared" si="15"/>
        <v>0</v>
      </c>
      <c r="AY88" s="476">
        <f t="shared" si="15"/>
        <v>0</v>
      </c>
      <c r="AZ88" s="477">
        <f t="shared" si="15"/>
        <v>0</v>
      </c>
      <c r="BA88" s="243"/>
      <c r="BB88" s="244"/>
      <c r="BC88" s="245"/>
    </row>
    <row r="89" spans="1:55" x14ac:dyDescent="0.2">
      <c r="A89" s="70"/>
      <c r="B89" s="239" t="s">
        <v>171</v>
      </c>
      <c r="C89" s="240"/>
      <c r="D89" s="240"/>
      <c r="E89" s="240"/>
      <c r="F89" s="240"/>
      <c r="G89" s="240"/>
      <c r="H89" s="241">
        <f t="shared" si="15"/>
        <v>0</v>
      </c>
      <c r="I89" s="241">
        <f t="shared" si="15"/>
        <v>0</v>
      </c>
      <c r="J89" s="241">
        <f t="shared" si="15"/>
        <v>0</v>
      </c>
      <c r="K89" s="529">
        <f t="shared" si="15"/>
        <v>0</v>
      </c>
      <c r="L89" s="242">
        <f t="shared" si="15"/>
        <v>0</v>
      </c>
      <c r="M89" s="241">
        <f t="shared" si="15"/>
        <v>0</v>
      </c>
      <c r="N89" s="241">
        <f t="shared" si="15"/>
        <v>0</v>
      </c>
      <c r="O89" s="241">
        <f t="shared" si="15"/>
        <v>0</v>
      </c>
      <c r="P89" s="241">
        <f t="shared" si="15"/>
        <v>0</v>
      </c>
      <c r="Q89" s="241">
        <f t="shared" si="15"/>
        <v>0</v>
      </c>
      <c r="R89" s="241">
        <f t="shared" si="15"/>
        <v>0</v>
      </c>
      <c r="S89" s="241">
        <f t="shared" si="15"/>
        <v>0</v>
      </c>
      <c r="T89" s="241">
        <f t="shared" si="15"/>
        <v>0</v>
      </c>
      <c r="U89" s="241">
        <f t="shared" si="15"/>
        <v>0</v>
      </c>
      <c r="V89" s="241">
        <f t="shared" si="15"/>
        <v>0</v>
      </c>
      <c r="W89" s="241">
        <f t="shared" si="15"/>
        <v>0</v>
      </c>
      <c r="X89" s="241">
        <f t="shared" si="15"/>
        <v>0</v>
      </c>
      <c r="Y89" s="241">
        <f t="shared" si="15"/>
        <v>0</v>
      </c>
      <c r="Z89" s="241">
        <f t="shared" si="15"/>
        <v>0</v>
      </c>
      <c r="AA89" s="241">
        <f t="shared" si="15"/>
        <v>0</v>
      </c>
      <c r="AB89" s="241">
        <f t="shared" si="15"/>
        <v>0</v>
      </c>
      <c r="AC89" s="241">
        <f t="shared" si="15"/>
        <v>0</v>
      </c>
      <c r="AD89" s="241">
        <f t="shared" si="15"/>
        <v>0</v>
      </c>
      <c r="AE89" s="241">
        <f t="shared" si="15"/>
        <v>0</v>
      </c>
      <c r="AF89" s="241">
        <f t="shared" si="15"/>
        <v>0</v>
      </c>
      <c r="AG89" s="241">
        <f t="shared" si="15"/>
        <v>0</v>
      </c>
      <c r="AH89" s="241">
        <f t="shared" si="15"/>
        <v>0</v>
      </c>
      <c r="AI89" s="241">
        <f t="shared" si="15"/>
        <v>0</v>
      </c>
      <c r="AJ89" s="241">
        <f t="shared" si="15"/>
        <v>0</v>
      </c>
      <c r="AK89" s="241">
        <f t="shared" si="15"/>
        <v>0</v>
      </c>
      <c r="AL89" s="241">
        <f t="shared" si="15"/>
        <v>0</v>
      </c>
      <c r="AM89" s="241">
        <f t="shared" si="15"/>
        <v>0</v>
      </c>
      <c r="AN89" s="241">
        <f t="shared" si="15"/>
        <v>0</v>
      </c>
      <c r="AO89" s="241">
        <f t="shared" si="15"/>
        <v>0</v>
      </c>
      <c r="AP89" s="241">
        <f t="shared" si="15"/>
        <v>0</v>
      </c>
      <c r="AQ89" s="241">
        <f t="shared" si="15"/>
        <v>0</v>
      </c>
      <c r="AR89" s="241">
        <f t="shared" si="15"/>
        <v>0</v>
      </c>
      <c r="AS89" s="241">
        <f t="shared" si="15"/>
        <v>0</v>
      </c>
      <c r="AT89" s="241">
        <f t="shared" si="15"/>
        <v>0</v>
      </c>
      <c r="AU89" s="241">
        <f t="shared" si="15"/>
        <v>0</v>
      </c>
      <c r="AV89" s="241">
        <f t="shared" si="15"/>
        <v>0</v>
      </c>
      <c r="AW89" s="241">
        <f t="shared" si="15"/>
        <v>0</v>
      </c>
      <c r="AX89" s="241">
        <f t="shared" si="15"/>
        <v>0</v>
      </c>
      <c r="AY89" s="476">
        <f t="shared" si="15"/>
        <v>0</v>
      </c>
      <c r="AZ89" s="477">
        <f t="shared" si="15"/>
        <v>0</v>
      </c>
      <c r="BA89" s="243"/>
      <c r="BB89" s="244"/>
      <c r="BC89" s="245"/>
    </row>
    <row r="90" spans="1:55" x14ac:dyDescent="0.2">
      <c r="A90" s="70"/>
      <c r="B90" s="239" t="s">
        <v>172</v>
      </c>
      <c r="C90" s="240"/>
      <c r="D90" s="240"/>
      <c r="E90" s="240"/>
      <c r="F90" s="240"/>
      <c r="G90" s="240"/>
      <c r="H90" s="241">
        <f t="shared" si="15"/>
        <v>0</v>
      </c>
      <c r="I90" s="241">
        <f t="shared" si="15"/>
        <v>0</v>
      </c>
      <c r="J90" s="241">
        <f t="shared" si="15"/>
        <v>8.356545961002786E-3</v>
      </c>
      <c r="K90" s="529">
        <f t="shared" si="15"/>
        <v>0</v>
      </c>
      <c r="L90" s="242">
        <f t="shared" si="15"/>
        <v>0</v>
      </c>
      <c r="M90" s="241">
        <f t="shared" si="15"/>
        <v>0</v>
      </c>
      <c r="N90" s="241">
        <f t="shared" si="15"/>
        <v>0</v>
      </c>
      <c r="O90" s="241">
        <f t="shared" si="15"/>
        <v>0</v>
      </c>
      <c r="P90" s="241">
        <f t="shared" si="15"/>
        <v>0</v>
      </c>
      <c r="Q90" s="241">
        <f t="shared" si="15"/>
        <v>0</v>
      </c>
      <c r="R90" s="241">
        <f t="shared" si="15"/>
        <v>0</v>
      </c>
      <c r="S90" s="241">
        <f t="shared" si="15"/>
        <v>0</v>
      </c>
      <c r="T90" s="241">
        <f t="shared" si="15"/>
        <v>0</v>
      </c>
      <c r="U90" s="241">
        <f t="shared" si="15"/>
        <v>0</v>
      </c>
      <c r="V90" s="241">
        <f t="shared" si="15"/>
        <v>0</v>
      </c>
      <c r="W90" s="241">
        <f t="shared" si="15"/>
        <v>0</v>
      </c>
      <c r="X90" s="241">
        <f t="shared" si="15"/>
        <v>0</v>
      </c>
      <c r="Y90" s="241">
        <f t="shared" si="15"/>
        <v>0</v>
      </c>
      <c r="Z90" s="241">
        <f t="shared" si="15"/>
        <v>0</v>
      </c>
      <c r="AA90" s="241">
        <f t="shared" si="15"/>
        <v>0</v>
      </c>
      <c r="AB90" s="241">
        <f t="shared" si="15"/>
        <v>0</v>
      </c>
      <c r="AC90" s="241">
        <f t="shared" si="15"/>
        <v>0</v>
      </c>
      <c r="AD90" s="241">
        <f t="shared" si="15"/>
        <v>0</v>
      </c>
      <c r="AE90" s="241">
        <f t="shared" si="15"/>
        <v>0</v>
      </c>
      <c r="AF90" s="241">
        <f t="shared" si="15"/>
        <v>0</v>
      </c>
      <c r="AG90" s="241">
        <f t="shared" si="15"/>
        <v>0</v>
      </c>
      <c r="AH90" s="241">
        <f t="shared" si="15"/>
        <v>0</v>
      </c>
      <c r="AI90" s="241">
        <f t="shared" si="15"/>
        <v>0</v>
      </c>
      <c r="AJ90" s="241">
        <f t="shared" si="15"/>
        <v>0</v>
      </c>
      <c r="AK90" s="241">
        <f t="shared" si="15"/>
        <v>0</v>
      </c>
      <c r="AL90" s="241">
        <f t="shared" si="15"/>
        <v>0</v>
      </c>
      <c r="AM90" s="241">
        <f t="shared" si="15"/>
        <v>0</v>
      </c>
      <c r="AN90" s="241">
        <f t="shared" si="15"/>
        <v>0</v>
      </c>
      <c r="AO90" s="241">
        <f t="shared" si="15"/>
        <v>0</v>
      </c>
      <c r="AP90" s="241">
        <f t="shared" si="15"/>
        <v>0</v>
      </c>
      <c r="AQ90" s="241">
        <f t="shared" si="15"/>
        <v>0</v>
      </c>
      <c r="AR90" s="241">
        <f t="shared" si="15"/>
        <v>0</v>
      </c>
      <c r="AS90" s="241">
        <f t="shared" si="15"/>
        <v>0</v>
      </c>
      <c r="AT90" s="241">
        <f t="shared" si="15"/>
        <v>0</v>
      </c>
      <c r="AU90" s="241">
        <f t="shared" si="15"/>
        <v>0</v>
      </c>
      <c r="AV90" s="241">
        <f t="shared" si="15"/>
        <v>0</v>
      </c>
      <c r="AW90" s="241">
        <f t="shared" si="15"/>
        <v>0</v>
      </c>
      <c r="AX90" s="241">
        <f t="shared" si="15"/>
        <v>0</v>
      </c>
      <c r="AY90" s="476">
        <f t="shared" si="15"/>
        <v>0</v>
      </c>
      <c r="AZ90" s="477">
        <f t="shared" si="15"/>
        <v>0</v>
      </c>
      <c r="BA90" s="243"/>
      <c r="BB90" s="244"/>
      <c r="BC90" s="245"/>
    </row>
    <row r="91" spans="1:55" x14ac:dyDescent="0.2">
      <c r="A91" s="70"/>
      <c r="B91" s="246" t="s">
        <v>173</v>
      </c>
      <c r="C91" s="247"/>
      <c r="D91" s="247"/>
      <c r="E91" s="247"/>
      <c r="F91" s="247"/>
      <c r="G91" s="247"/>
      <c r="H91" s="248">
        <f t="shared" si="15"/>
        <v>2.5974025974025976E-2</v>
      </c>
      <c r="I91" s="248">
        <f t="shared" si="15"/>
        <v>5.5118110236220472E-2</v>
      </c>
      <c r="J91" s="248">
        <f t="shared" si="15"/>
        <v>4.456824512534819E-2</v>
      </c>
      <c r="K91" s="249">
        <f t="shared" si="15"/>
        <v>8.0110497237569064E-2</v>
      </c>
      <c r="L91" s="250">
        <f t="shared" si="15"/>
        <v>5.8823529411764705E-2</v>
      </c>
      <c r="M91" s="248">
        <f t="shared" si="15"/>
        <v>5.9084194977843424E-2</v>
      </c>
      <c r="N91" s="248">
        <f t="shared" si="15"/>
        <v>5.9084194977843424E-2</v>
      </c>
      <c r="O91" s="248">
        <f t="shared" si="15"/>
        <v>5.9084194977843424E-2</v>
      </c>
      <c r="P91" s="248">
        <f t="shared" si="15"/>
        <v>5.9084194977843424E-2</v>
      </c>
      <c r="Q91" s="248">
        <f t="shared" si="15"/>
        <v>5.9084194977843424E-2</v>
      </c>
      <c r="R91" s="248">
        <f t="shared" si="15"/>
        <v>5.9084194977843424E-2</v>
      </c>
      <c r="S91" s="248">
        <f t="shared" si="15"/>
        <v>5.9084194977843424E-2</v>
      </c>
      <c r="T91" s="248">
        <f t="shared" si="15"/>
        <v>5.9084194977843424E-2</v>
      </c>
      <c r="U91" s="248">
        <f t="shared" si="15"/>
        <v>5.9084194977843417E-2</v>
      </c>
      <c r="V91" s="248">
        <f t="shared" si="15"/>
        <v>5.9084194977843417E-2</v>
      </c>
      <c r="W91" s="248">
        <f t="shared" si="15"/>
        <v>5.9084194977843417E-2</v>
      </c>
      <c r="X91" s="248">
        <f t="shared" si="15"/>
        <v>5.9084194977843417E-2</v>
      </c>
      <c r="Y91" s="248">
        <f t="shared" si="15"/>
        <v>5.9084194977843417E-2</v>
      </c>
      <c r="Z91" s="248">
        <f t="shared" si="15"/>
        <v>5.9084194977843417E-2</v>
      </c>
      <c r="AA91" s="248">
        <f t="shared" si="15"/>
        <v>5.9084194977843417E-2</v>
      </c>
      <c r="AB91" s="248">
        <f t="shared" si="15"/>
        <v>5.9084194977843417E-2</v>
      </c>
      <c r="AC91" s="248">
        <f t="shared" si="15"/>
        <v>5.9084194977843417E-2</v>
      </c>
      <c r="AD91" s="248">
        <f t="shared" si="15"/>
        <v>5.9084194977843417E-2</v>
      </c>
      <c r="AE91" s="248">
        <f t="shared" si="15"/>
        <v>5.9084194977843417E-2</v>
      </c>
      <c r="AF91" s="248">
        <f t="shared" si="15"/>
        <v>5.9084194977843417E-2</v>
      </c>
      <c r="AG91" s="248">
        <f t="shared" si="15"/>
        <v>5.9084194977843417E-2</v>
      </c>
      <c r="AH91" s="248">
        <f t="shared" si="15"/>
        <v>5.9084194977843417E-2</v>
      </c>
      <c r="AI91" s="248">
        <f t="shared" si="15"/>
        <v>5.9084194977843417E-2</v>
      </c>
      <c r="AJ91" s="248">
        <f t="shared" si="15"/>
        <v>5.9084194977843417E-2</v>
      </c>
      <c r="AK91" s="248">
        <f t="shared" si="15"/>
        <v>5.9084194977843417E-2</v>
      </c>
      <c r="AL91" s="248">
        <f t="shared" si="15"/>
        <v>5.9084194977843417E-2</v>
      </c>
      <c r="AM91" s="248">
        <f t="shared" si="15"/>
        <v>5.9084194977843417E-2</v>
      </c>
      <c r="AN91" s="248">
        <f t="shared" si="15"/>
        <v>5.9084194977843417E-2</v>
      </c>
      <c r="AO91" s="248">
        <f t="shared" si="15"/>
        <v>5.9084194977843417E-2</v>
      </c>
      <c r="AP91" s="248">
        <f t="shared" si="15"/>
        <v>5.9084194977843417E-2</v>
      </c>
      <c r="AQ91" s="248">
        <f t="shared" si="15"/>
        <v>5.9084194977843417E-2</v>
      </c>
      <c r="AR91" s="248">
        <f t="shared" si="15"/>
        <v>5.9084194977843417E-2</v>
      </c>
      <c r="AS91" s="248">
        <f t="shared" si="15"/>
        <v>5.9084194977843417E-2</v>
      </c>
      <c r="AT91" s="248">
        <f t="shared" si="15"/>
        <v>5.9084194977843417E-2</v>
      </c>
      <c r="AU91" s="248">
        <f t="shared" si="15"/>
        <v>5.9084194977843417E-2</v>
      </c>
      <c r="AV91" s="248">
        <f t="shared" si="15"/>
        <v>5.9084194977843417E-2</v>
      </c>
      <c r="AW91" s="248">
        <f t="shared" si="15"/>
        <v>5.9084194977843417E-2</v>
      </c>
      <c r="AX91" s="248">
        <f t="shared" si="15"/>
        <v>5.9084194977843417E-2</v>
      </c>
      <c r="AY91" s="248">
        <f t="shared" si="15"/>
        <v>5.9084194977843417E-2</v>
      </c>
      <c r="AZ91" s="478">
        <f t="shared" si="15"/>
        <v>5.9084194977843417E-2</v>
      </c>
      <c r="BA91" s="251"/>
      <c r="BB91" s="252"/>
      <c r="BC91" s="253"/>
    </row>
    <row r="92" spans="1:55" x14ac:dyDescent="0.2">
      <c r="A92" s="70"/>
      <c r="B92" s="239" t="s">
        <v>174</v>
      </c>
      <c r="C92" s="240"/>
      <c r="D92" s="240"/>
      <c r="E92" s="240"/>
      <c r="F92" s="240"/>
      <c r="G92" s="240"/>
      <c r="H92" s="254">
        <f>SUMPRODUCT(H81:H84,$BH$66:$BH$69)</f>
        <v>0</v>
      </c>
      <c r="I92" s="254">
        <f>I81*1+I82*8+I83*16+I84*24</f>
        <v>21</v>
      </c>
      <c r="J92" s="254">
        <f>J81*1+J82*8+J83*16+J84*24</f>
        <v>85</v>
      </c>
      <c r="K92" s="530">
        <f>K81*1+K82*8+K83*16+K84*24</f>
        <v>29</v>
      </c>
      <c r="L92" s="255">
        <f t="shared" ref="L92:AZ92" si="16">L81*1+L82*8+L83*16+L84*24</f>
        <v>25</v>
      </c>
      <c r="M92" s="254">
        <f t="shared" si="16"/>
        <v>40</v>
      </c>
      <c r="N92" s="254">
        <f t="shared" si="16"/>
        <v>42.540620384047266</v>
      </c>
      <c r="O92" s="254">
        <f t="shared" si="16"/>
        <v>44.254062038404726</v>
      </c>
      <c r="P92" s="254">
        <f t="shared" si="16"/>
        <v>46.499261447562773</v>
      </c>
      <c r="Q92" s="256">
        <f t="shared" si="16"/>
        <v>48.80354505169867</v>
      </c>
      <c r="R92" s="256">
        <f t="shared" si="16"/>
        <v>50.930576070901033</v>
      </c>
      <c r="S92" s="256">
        <f t="shared" si="16"/>
        <v>53.057607090103396</v>
      </c>
      <c r="T92" s="256">
        <f t="shared" si="16"/>
        <v>52.998522895125554</v>
      </c>
      <c r="U92" s="256">
        <f t="shared" si="16"/>
        <v>52.939438700147704</v>
      </c>
      <c r="V92" s="256">
        <f t="shared" si="16"/>
        <v>52.939438700147704</v>
      </c>
      <c r="W92" s="256">
        <f t="shared" si="16"/>
        <v>52.939438700147704</v>
      </c>
      <c r="X92" s="256">
        <f t="shared" si="16"/>
        <v>52.939438700147704</v>
      </c>
      <c r="Y92" s="256">
        <f t="shared" si="16"/>
        <v>52.939438700147704</v>
      </c>
      <c r="Z92" s="256">
        <f t="shared" si="16"/>
        <v>52.939438700147704</v>
      </c>
      <c r="AA92" s="256">
        <f t="shared" si="16"/>
        <v>52.939438700147704</v>
      </c>
      <c r="AB92" s="256">
        <f t="shared" si="16"/>
        <v>52.939438700147704</v>
      </c>
      <c r="AC92" s="256">
        <f t="shared" si="16"/>
        <v>52.939438700147704</v>
      </c>
      <c r="AD92" s="256">
        <f t="shared" si="16"/>
        <v>52.939438700147704</v>
      </c>
      <c r="AE92" s="256">
        <f t="shared" si="16"/>
        <v>52.939438700147704</v>
      </c>
      <c r="AF92" s="256">
        <f t="shared" si="16"/>
        <v>52.939438700147704</v>
      </c>
      <c r="AG92" s="256">
        <f t="shared" si="16"/>
        <v>52.939438700147704</v>
      </c>
      <c r="AH92" s="256">
        <f t="shared" si="16"/>
        <v>52.939438700147704</v>
      </c>
      <c r="AI92" s="256">
        <f t="shared" si="16"/>
        <v>52.939438700147704</v>
      </c>
      <c r="AJ92" s="256">
        <f t="shared" si="16"/>
        <v>52.939438700147704</v>
      </c>
      <c r="AK92" s="256">
        <f t="shared" si="16"/>
        <v>52.939438700147704</v>
      </c>
      <c r="AL92" s="256">
        <f t="shared" si="16"/>
        <v>52.939438700147704</v>
      </c>
      <c r="AM92" s="256">
        <f t="shared" si="16"/>
        <v>52.939438700147704</v>
      </c>
      <c r="AN92" s="256">
        <f t="shared" si="16"/>
        <v>52.939438700147704</v>
      </c>
      <c r="AO92" s="256">
        <f t="shared" si="16"/>
        <v>52.939438700147704</v>
      </c>
      <c r="AP92" s="256">
        <f t="shared" si="16"/>
        <v>52.939438700147704</v>
      </c>
      <c r="AQ92" s="256">
        <f t="shared" si="16"/>
        <v>52.939438700147704</v>
      </c>
      <c r="AR92" s="256">
        <f t="shared" si="16"/>
        <v>52.939438700147704</v>
      </c>
      <c r="AS92" s="256">
        <f t="shared" si="16"/>
        <v>52.939438700147704</v>
      </c>
      <c r="AT92" s="256">
        <f t="shared" si="16"/>
        <v>52.939438700147704</v>
      </c>
      <c r="AU92" s="256">
        <f t="shared" si="16"/>
        <v>52.939438700147704</v>
      </c>
      <c r="AV92" s="256">
        <f t="shared" si="16"/>
        <v>52.939438700147704</v>
      </c>
      <c r="AW92" s="256">
        <f t="shared" si="16"/>
        <v>52.939438700147704</v>
      </c>
      <c r="AX92" s="256">
        <f t="shared" si="16"/>
        <v>52.939438700147704</v>
      </c>
      <c r="AY92" s="479">
        <f t="shared" si="16"/>
        <v>52.939438700147704</v>
      </c>
      <c r="AZ92" s="480">
        <f t="shared" si="16"/>
        <v>52.939438700147704</v>
      </c>
      <c r="BA92" s="243"/>
      <c r="BB92" s="257"/>
      <c r="BC92" s="245"/>
    </row>
    <row r="93" spans="1:55" x14ac:dyDescent="0.2">
      <c r="A93" s="70"/>
      <c r="B93" s="195" t="s">
        <v>175</v>
      </c>
      <c r="C93" s="196"/>
      <c r="D93" s="196"/>
      <c r="E93" s="196"/>
      <c r="F93" s="196"/>
      <c r="G93" s="196"/>
      <c r="H93" s="198">
        <f>H92/40</f>
        <v>0</v>
      </c>
      <c r="I93" s="198">
        <f>I92/40</f>
        <v>0.52500000000000002</v>
      </c>
      <c r="J93" s="198">
        <f>J92/40</f>
        <v>2.125</v>
      </c>
      <c r="K93" s="258">
        <f t="shared" ref="K93:AZ93" si="17">K92/40</f>
        <v>0.72499999999999998</v>
      </c>
      <c r="L93" s="259">
        <f t="shared" si="17"/>
        <v>0.625</v>
      </c>
      <c r="M93" s="198">
        <f t="shared" si="17"/>
        <v>1</v>
      </c>
      <c r="N93" s="198">
        <f t="shared" si="17"/>
        <v>1.0635155096011817</v>
      </c>
      <c r="O93" s="198">
        <f t="shared" si="17"/>
        <v>1.1063515509601181</v>
      </c>
      <c r="P93" s="198">
        <f t="shared" si="17"/>
        <v>1.1624815361890692</v>
      </c>
      <c r="Q93" s="260">
        <f t="shared" si="17"/>
        <v>1.2200886262924668</v>
      </c>
      <c r="R93" s="260">
        <f t="shared" si="17"/>
        <v>1.2732644017725259</v>
      </c>
      <c r="S93" s="260">
        <f t="shared" si="17"/>
        <v>1.3264401772525849</v>
      </c>
      <c r="T93" s="260">
        <f t="shared" si="17"/>
        <v>1.3249630723781389</v>
      </c>
      <c r="U93" s="260">
        <f t="shared" si="17"/>
        <v>1.3234859675036925</v>
      </c>
      <c r="V93" s="260">
        <f t="shared" si="17"/>
        <v>1.3234859675036925</v>
      </c>
      <c r="W93" s="260">
        <f t="shared" si="17"/>
        <v>1.3234859675036925</v>
      </c>
      <c r="X93" s="260">
        <f t="shared" si="17"/>
        <v>1.3234859675036925</v>
      </c>
      <c r="Y93" s="260">
        <f t="shared" si="17"/>
        <v>1.3234859675036925</v>
      </c>
      <c r="Z93" s="260">
        <f t="shared" si="17"/>
        <v>1.3234859675036925</v>
      </c>
      <c r="AA93" s="260">
        <f t="shared" si="17"/>
        <v>1.3234859675036925</v>
      </c>
      <c r="AB93" s="260">
        <f t="shared" si="17"/>
        <v>1.3234859675036925</v>
      </c>
      <c r="AC93" s="260">
        <f t="shared" si="17"/>
        <v>1.3234859675036925</v>
      </c>
      <c r="AD93" s="260">
        <f t="shared" si="17"/>
        <v>1.3234859675036925</v>
      </c>
      <c r="AE93" s="260">
        <f t="shared" si="17"/>
        <v>1.3234859675036925</v>
      </c>
      <c r="AF93" s="260">
        <f t="shared" si="17"/>
        <v>1.3234859675036925</v>
      </c>
      <c r="AG93" s="260">
        <f t="shared" si="17"/>
        <v>1.3234859675036925</v>
      </c>
      <c r="AH93" s="260">
        <f t="shared" si="17"/>
        <v>1.3234859675036925</v>
      </c>
      <c r="AI93" s="260">
        <f t="shared" si="17"/>
        <v>1.3234859675036925</v>
      </c>
      <c r="AJ93" s="260">
        <f t="shared" si="17"/>
        <v>1.3234859675036925</v>
      </c>
      <c r="AK93" s="260">
        <f t="shared" si="17"/>
        <v>1.3234859675036925</v>
      </c>
      <c r="AL93" s="260">
        <f t="shared" si="17"/>
        <v>1.3234859675036925</v>
      </c>
      <c r="AM93" s="260">
        <f t="shared" si="17"/>
        <v>1.3234859675036925</v>
      </c>
      <c r="AN93" s="260">
        <f t="shared" si="17"/>
        <v>1.3234859675036925</v>
      </c>
      <c r="AO93" s="260">
        <f t="shared" si="17"/>
        <v>1.3234859675036925</v>
      </c>
      <c r="AP93" s="260">
        <f t="shared" si="17"/>
        <v>1.3234859675036925</v>
      </c>
      <c r="AQ93" s="260">
        <f t="shared" si="17"/>
        <v>1.3234859675036925</v>
      </c>
      <c r="AR93" s="260">
        <f t="shared" si="17"/>
        <v>1.3234859675036925</v>
      </c>
      <c r="AS93" s="260">
        <f t="shared" si="17"/>
        <v>1.3234859675036925</v>
      </c>
      <c r="AT93" s="260">
        <f t="shared" si="17"/>
        <v>1.3234859675036925</v>
      </c>
      <c r="AU93" s="260">
        <f t="shared" si="17"/>
        <v>1.3234859675036925</v>
      </c>
      <c r="AV93" s="260">
        <f t="shared" si="17"/>
        <v>1.3234859675036925</v>
      </c>
      <c r="AW93" s="260">
        <f t="shared" si="17"/>
        <v>1.3234859675036925</v>
      </c>
      <c r="AX93" s="260">
        <f t="shared" si="17"/>
        <v>1.3234859675036925</v>
      </c>
      <c r="AY93" s="260">
        <f t="shared" si="17"/>
        <v>1.3234859675036925</v>
      </c>
      <c r="AZ93" s="481">
        <f t="shared" si="17"/>
        <v>1.3234859675036925</v>
      </c>
      <c r="BA93" s="203"/>
      <c r="BB93" s="204"/>
      <c r="BC93" s="205"/>
    </row>
    <row r="94" spans="1:55" ht="11.25" customHeight="1" x14ac:dyDescent="0.2">
      <c r="AZ94" s="482"/>
    </row>
    <row r="95" spans="1:55" ht="16" thickBot="1" x14ac:dyDescent="0.25">
      <c r="A95" s="70"/>
      <c r="B95" s="67" t="s">
        <v>176</v>
      </c>
      <c r="C95" s="68"/>
      <c r="D95" s="68"/>
      <c r="E95" s="68"/>
      <c r="F95" s="68"/>
      <c r="G95" s="68"/>
      <c r="H95" s="69"/>
      <c r="I95" s="69"/>
      <c r="J95" s="68"/>
      <c r="K95" s="68"/>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410"/>
      <c r="BA95" s="68"/>
      <c r="BB95" s="68"/>
      <c r="BC95" s="146"/>
    </row>
    <row r="96" spans="1:55" x14ac:dyDescent="0.2">
      <c r="A96" s="70"/>
      <c r="B96" s="148" t="s">
        <v>177</v>
      </c>
      <c r="C96" s="149"/>
      <c r="D96" s="149"/>
      <c r="E96" s="149"/>
      <c r="F96" s="149"/>
      <c r="G96" s="149"/>
      <c r="H96" s="427">
        <v>0</v>
      </c>
      <c r="I96" s="428">
        <v>6</v>
      </c>
      <c r="J96" s="428">
        <v>6</v>
      </c>
      <c r="K96" s="429">
        <v>7</v>
      </c>
      <c r="L96" s="483">
        <v>7</v>
      </c>
      <c r="M96" s="287">
        <f>L96</f>
        <v>7</v>
      </c>
      <c r="N96" s="287">
        <f t="shared" ref="N96:AZ96" si="18">M96</f>
        <v>7</v>
      </c>
      <c r="O96" s="287">
        <f t="shared" si="18"/>
        <v>7</v>
      </c>
      <c r="P96" s="287">
        <f t="shared" si="18"/>
        <v>7</v>
      </c>
      <c r="Q96" s="287">
        <f t="shared" si="18"/>
        <v>7</v>
      </c>
      <c r="R96" s="287">
        <f t="shared" si="18"/>
        <v>7</v>
      </c>
      <c r="S96" s="287">
        <f t="shared" si="18"/>
        <v>7</v>
      </c>
      <c r="T96" s="287">
        <f t="shared" si="18"/>
        <v>7</v>
      </c>
      <c r="U96" s="287">
        <f t="shared" si="18"/>
        <v>7</v>
      </c>
      <c r="V96" s="287">
        <f t="shared" si="18"/>
        <v>7</v>
      </c>
      <c r="W96" s="287">
        <f t="shared" si="18"/>
        <v>7</v>
      </c>
      <c r="X96" s="287">
        <f t="shared" si="18"/>
        <v>7</v>
      </c>
      <c r="Y96" s="287">
        <f t="shared" si="18"/>
        <v>7</v>
      </c>
      <c r="Z96" s="287">
        <f t="shared" si="18"/>
        <v>7</v>
      </c>
      <c r="AA96" s="287">
        <f t="shared" si="18"/>
        <v>7</v>
      </c>
      <c r="AB96" s="287">
        <f t="shared" si="18"/>
        <v>7</v>
      </c>
      <c r="AC96" s="287">
        <f t="shared" si="18"/>
        <v>7</v>
      </c>
      <c r="AD96" s="287">
        <f t="shared" si="18"/>
        <v>7</v>
      </c>
      <c r="AE96" s="287">
        <f t="shared" si="18"/>
        <v>7</v>
      </c>
      <c r="AF96" s="287">
        <f t="shared" si="18"/>
        <v>7</v>
      </c>
      <c r="AG96" s="287">
        <f t="shared" si="18"/>
        <v>7</v>
      </c>
      <c r="AH96" s="287">
        <f t="shared" si="18"/>
        <v>7</v>
      </c>
      <c r="AI96" s="287">
        <f t="shared" si="18"/>
        <v>7</v>
      </c>
      <c r="AJ96" s="287">
        <f t="shared" si="18"/>
        <v>7</v>
      </c>
      <c r="AK96" s="287">
        <f t="shared" si="18"/>
        <v>7</v>
      </c>
      <c r="AL96" s="287">
        <f t="shared" si="18"/>
        <v>7</v>
      </c>
      <c r="AM96" s="287">
        <f t="shared" si="18"/>
        <v>7</v>
      </c>
      <c r="AN96" s="287">
        <f t="shared" si="18"/>
        <v>7</v>
      </c>
      <c r="AO96" s="287">
        <f t="shared" si="18"/>
        <v>7</v>
      </c>
      <c r="AP96" s="287">
        <f t="shared" si="18"/>
        <v>7</v>
      </c>
      <c r="AQ96" s="287">
        <f t="shared" si="18"/>
        <v>7</v>
      </c>
      <c r="AR96" s="287">
        <f t="shared" si="18"/>
        <v>7</v>
      </c>
      <c r="AS96" s="287">
        <f t="shared" si="18"/>
        <v>7</v>
      </c>
      <c r="AT96" s="287">
        <f t="shared" si="18"/>
        <v>7</v>
      </c>
      <c r="AU96" s="287">
        <f t="shared" si="18"/>
        <v>7</v>
      </c>
      <c r="AV96" s="287">
        <f t="shared" si="18"/>
        <v>7</v>
      </c>
      <c r="AW96" s="287">
        <f t="shared" si="18"/>
        <v>7</v>
      </c>
      <c r="AX96" s="287">
        <f t="shared" si="18"/>
        <v>7</v>
      </c>
      <c r="AY96" s="468">
        <f t="shared" si="18"/>
        <v>7</v>
      </c>
      <c r="AZ96" s="469">
        <f t="shared" si="18"/>
        <v>7</v>
      </c>
      <c r="BA96" s="71"/>
      <c r="BB96" s="70"/>
      <c r="BC96" s="155"/>
    </row>
    <row r="97" spans="1:55" x14ac:dyDescent="0.2">
      <c r="A97" s="70"/>
      <c r="B97" s="148" t="s">
        <v>178</v>
      </c>
      <c r="C97" s="149"/>
      <c r="D97" s="149"/>
      <c r="E97" s="149"/>
      <c r="F97" s="149"/>
      <c r="G97" s="149"/>
      <c r="H97" s="435">
        <v>0</v>
      </c>
      <c r="I97" s="436">
        <v>3</v>
      </c>
      <c r="J97" s="436">
        <v>3</v>
      </c>
      <c r="K97" s="437">
        <v>0</v>
      </c>
      <c r="L97" s="484">
        <v>0</v>
      </c>
      <c r="M97" s="287">
        <f t="shared" ref="M97:AZ99" si="19">L97</f>
        <v>0</v>
      </c>
      <c r="N97" s="287">
        <f t="shared" si="19"/>
        <v>0</v>
      </c>
      <c r="O97" s="287">
        <f t="shared" si="19"/>
        <v>0</v>
      </c>
      <c r="P97" s="287">
        <f t="shared" si="19"/>
        <v>0</v>
      </c>
      <c r="Q97" s="287">
        <f t="shared" si="19"/>
        <v>0</v>
      </c>
      <c r="R97" s="287">
        <f t="shared" si="19"/>
        <v>0</v>
      </c>
      <c r="S97" s="287">
        <f t="shared" si="19"/>
        <v>0</v>
      </c>
      <c r="T97" s="287">
        <f t="shared" si="19"/>
        <v>0</v>
      </c>
      <c r="U97" s="287">
        <f t="shared" si="19"/>
        <v>0</v>
      </c>
      <c r="V97" s="287">
        <f t="shared" si="19"/>
        <v>0</v>
      </c>
      <c r="W97" s="287">
        <f t="shared" si="19"/>
        <v>0</v>
      </c>
      <c r="X97" s="287">
        <f t="shared" si="19"/>
        <v>0</v>
      </c>
      <c r="Y97" s="287">
        <f t="shared" si="19"/>
        <v>0</v>
      </c>
      <c r="Z97" s="287">
        <f t="shared" si="19"/>
        <v>0</v>
      </c>
      <c r="AA97" s="287">
        <f t="shared" si="19"/>
        <v>0</v>
      </c>
      <c r="AB97" s="287">
        <f t="shared" si="19"/>
        <v>0</v>
      </c>
      <c r="AC97" s="287">
        <f t="shared" si="19"/>
        <v>0</v>
      </c>
      <c r="AD97" s="287">
        <f t="shared" si="19"/>
        <v>0</v>
      </c>
      <c r="AE97" s="287">
        <f t="shared" si="19"/>
        <v>0</v>
      </c>
      <c r="AF97" s="287">
        <f t="shared" si="19"/>
        <v>0</v>
      </c>
      <c r="AG97" s="287">
        <f t="shared" si="19"/>
        <v>0</v>
      </c>
      <c r="AH97" s="287">
        <f t="shared" si="19"/>
        <v>0</v>
      </c>
      <c r="AI97" s="287">
        <f t="shared" si="19"/>
        <v>0</v>
      </c>
      <c r="AJ97" s="287">
        <f t="shared" si="19"/>
        <v>0</v>
      </c>
      <c r="AK97" s="287">
        <f t="shared" si="19"/>
        <v>0</v>
      </c>
      <c r="AL97" s="287">
        <f t="shared" si="19"/>
        <v>0</v>
      </c>
      <c r="AM97" s="287">
        <f t="shared" si="19"/>
        <v>0</v>
      </c>
      <c r="AN97" s="287">
        <f t="shared" si="19"/>
        <v>0</v>
      </c>
      <c r="AO97" s="287">
        <f t="shared" si="19"/>
        <v>0</v>
      </c>
      <c r="AP97" s="287">
        <f t="shared" si="19"/>
        <v>0</v>
      </c>
      <c r="AQ97" s="287">
        <f t="shared" si="19"/>
        <v>0</v>
      </c>
      <c r="AR97" s="287">
        <f t="shared" si="19"/>
        <v>0</v>
      </c>
      <c r="AS97" s="287">
        <f t="shared" si="19"/>
        <v>0</v>
      </c>
      <c r="AT97" s="287">
        <f t="shared" si="19"/>
        <v>0</v>
      </c>
      <c r="AU97" s="287">
        <f t="shared" si="19"/>
        <v>0</v>
      </c>
      <c r="AV97" s="287">
        <f t="shared" si="19"/>
        <v>0</v>
      </c>
      <c r="AW97" s="287">
        <f t="shared" si="19"/>
        <v>0</v>
      </c>
      <c r="AX97" s="287">
        <f t="shared" si="19"/>
        <v>0</v>
      </c>
      <c r="AY97" s="468">
        <f t="shared" si="19"/>
        <v>0</v>
      </c>
      <c r="AZ97" s="469">
        <f t="shared" si="19"/>
        <v>0</v>
      </c>
      <c r="BA97" s="71"/>
      <c r="BB97" s="223"/>
      <c r="BC97" s="157"/>
    </row>
    <row r="98" spans="1:55" x14ac:dyDescent="0.2">
      <c r="A98" s="70"/>
      <c r="B98" s="148" t="s">
        <v>179</v>
      </c>
      <c r="C98" s="149"/>
      <c r="D98" s="149"/>
      <c r="E98" s="149"/>
      <c r="F98" s="149"/>
      <c r="G98" s="149"/>
      <c r="H98" s="435">
        <v>0</v>
      </c>
      <c r="I98" s="436">
        <v>0</v>
      </c>
      <c r="J98" s="436">
        <v>0</v>
      </c>
      <c r="K98" s="437">
        <v>0</v>
      </c>
      <c r="L98" s="484">
        <v>0</v>
      </c>
      <c r="M98" s="287">
        <f t="shared" si="19"/>
        <v>0</v>
      </c>
      <c r="N98" s="287">
        <f t="shared" si="19"/>
        <v>0</v>
      </c>
      <c r="O98" s="287">
        <f t="shared" si="19"/>
        <v>0</v>
      </c>
      <c r="P98" s="287">
        <f t="shared" si="19"/>
        <v>0</v>
      </c>
      <c r="Q98" s="287">
        <f t="shared" si="19"/>
        <v>0</v>
      </c>
      <c r="R98" s="287">
        <f t="shared" si="19"/>
        <v>0</v>
      </c>
      <c r="S98" s="287">
        <f t="shared" si="19"/>
        <v>0</v>
      </c>
      <c r="T98" s="287">
        <f t="shared" si="19"/>
        <v>0</v>
      </c>
      <c r="U98" s="287">
        <f t="shared" si="19"/>
        <v>0</v>
      </c>
      <c r="V98" s="287">
        <f t="shared" si="19"/>
        <v>0</v>
      </c>
      <c r="W98" s="287">
        <f t="shared" si="19"/>
        <v>0</v>
      </c>
      <c r="X98" s="287">
        <f t="shared" si="19"/>
        <v>0</v>
      </c>
      <c r="Y98" s="287">
        <f t="shared" si="19"/>
        <v>0</v>
      </c>
      <c r="Z98" s="287">
        <f t="shared" si="19"/>
        <v>0</v>
      </c>
      <c r="AA98" s="287">
        <f t="shared" si="19"/>
        <v>0</v>
      </c>
      <c r="AB98" s="287">
        <f t="shared" si="19"/>
        <v>0</v>
      </c>
      <c r="AC98" s="287">
        <f t="shared" si="19"/>
        <v>0</v>
      </c>
      <c r="AD98" s="287">
        <f t="shared" si="19"/>
        <v>0</v>
      </c>
      <c r="AE98" s="287">
        <f t="shared" si="19"/>
        <v>0</v>
      </c>
      <c r="AF98" s="287">
        <f t="shared" si="19"/>
        <v>0</v>
      </c>
      <c r="AG98" s="287">
        <f t="shared" si="19"/>
        <v>0</v>
      </c>
      <c r="AH98" s="287">
        <f t="shared" si="19"/>
        <v>0</v>
      </c>
      <c r="AI98" s="287">
        <f t="shared" si="19"/>
        <v>0</v>
      </c>
      <c r="AJ98" s="287">
        <f t="shared" si="19"/>
        <v>0</v>
      </c>
      <c r="AK98" s="287">
        <f t="shared" si="19"/>
        <v>0</v>
      </c>
      <c r="AL98" s="287">
        <f t="shared" si="19"/>
        <v>0</v>
      </c>
      <c r="AM98" s="287">
        <f t="shared" si="19"/>
        <v>0</v>
      </c>
      <c r="AN98" s="287">
        <f t="shared" si="19"/>
        <v>0</v>
      </c>
      <c r="AO98" s="287">
        <f t="shared" si="19"/>
        <v>0</v>
      </c>
      <c r="AP98" s="287">
        <f t="shared" si="19"/>
        <v>0</v>
      </c>
      <c r="AQ98" s="287">
        <f t="shared" si="19"/>
        <v>0</v>
      </c>
      <c r="AR98" s="287">
        <f t="shared" si="19"/>
        <v>0</v>
      </c>
      <c r="AS98" s="287">
        <f t="shared" si="19"/>
        <v>0</v>
      </c>
      <c r="AT98" s="287">
        <f t="shared" si="19"/>
        <v>0</v>
      </c>
      <c r="AU98" s="287">
        <f t="shared" si="19"/>
        <v>0</v>
      </c>
      <c r="AV98" s="287">
        <f t="shared" si="19"/>
        <v>0</v>
      </c>
      <c r="AW98" s="287">
        <f t="shared" si="19"/>
        <v>0</v>
      </c>
      <c r="AX98" s="287">
        <f t="shared" si="19"/>
        <v>0</v>
      </c>
      <c r="AY98" s="468">
        <f t="shared" si="19"/>
        <v>0</v>
      </c>
      <c r="AZ98" s="469">
        <f t="shared" si="19"/>
        <v>0</v>
      </c>
      <c r="BA98" s="71"/>
      <c r="BB98" s="223"/>
      <c r="BC98" s="157"/>
    </row>
    <row r="99" spans="1:55" ht="16" thickBot="1" x14ac:dyDescent="0.25">
      <c r="A99" s="70"/>
      <c r="B99" s="176" t="s">
        <v>180</v>
      </c>
      <c r="C99" s="177"/>
      <c r="D99" s="177"/>
      <c r="E99" s="177"/>
      <c r="F99" s="177"/>
      <c r="G99" s="177"/>
      <c r="H99" s="451">
        <v>0</v>
      </c>
      <c r="I99" s="452">
        <v>0</v>
      </c>
      <c r="J99" s="452">
        <v>0</v>
      </c>
      <c r="K99" s="453">
        <v>3</v>
      </c>
      <c r="L99" s="485">
        <v>0</v>
      </c>
      <c r="M99" s="290">
        <f t="shared" si="19"/>
        <v>0</v>
      </c>
      <c r="N99" s="290">
        <f t="shared" si="19"/>
        <v>0</v>
      </c>
      <c r="O99" s="290">
        <f t="shared" si="19"/>
        <v>0</v>
      </c>
      <c r="P99" s="290">
        <f t="shared" si="19"/>
        <v>0</v>
      </c>
      <c r="Q99" s="290">
        <f t="shared" si="19"/>
        <v>0</v>
      </c>
      <c r="R99" s="290">
        <f t="shared" si="19"/>
        <v>0</v>
      </c>
      <c r="S99" s="290">
        <f t="shared" si="19"/>
        <v>0</v>
      </c>
      <c r="T99" s="290">
        <f t="shared" si="19"/>
        <v>0</v>
      </c>
      <c r="U99" s="290">
        <f t="shared" si="19"/>
        <v>0</v>
      </c>
      <c r="V99" s="290">
        <f t="shared" si="19"/>
        <v>0</v>
      </c>
      <c r="W99" s="290">
        <f t="shared" si="19"/>
        <v>0</v>
      </c>
      <c r="X99" s="290">
        <f t="shared" si="19"/>
        <v>0</v>
      </c>
      <c r="Y99" s="290">
        <f t="shared" si="19"/>
        <v>0</v>
      </c>
      <c r="Z99" s="290">
        <f t="shared" si="19"/>
        <v>0</v>
      </c>
      <c r="AA99" s="290">
        <f t="shared" si="19"/>
        <v>0</v>
      </c>
      <c r="AB99" s="290">
        <f t="shared" si="19"/>
        <v>0</v>
      </c>
      <c r="AC99" s="290">
        <f t="shared" si="19"/>
        <v>0</v>
      </c>
      <c r="AD99" s="290">
        <f t="shared" si="19"/>
        <v>0</v>
      </c>
      <c r="AE99" s="290">
        <f t="shared" si="19"/>
        <v>0</v>
      </c>
      <c r="AF99" s="290">
        <f t="shared" si="19"/>
        <v>0</v>
      </c>
      <c r="AG99" s="290">
        <f t="shared" si="19"/>
        <v>0</v>
      </c>
      <c r="AH99" s="290">
        <f t="shared" si="19"/>
        <v>0</v>
      </c>
      <c r="AI99" s="290">
        <f t="shared" si="19"/>
        <v>0</v>
      </c>
      <c r="AJ99" s="290">
        <f t="shared" si="19"/>
        <v>0</v>
      </c>
      <c r="AK99" s="290">
        <f t="shared" si="19"/>
        <v>0</v>
      </c>
      <c r="AL99" s="290">
        <f t="shared" si="19"/>
        <v>0</v>
      </c>
      <c r="AM99" s="290">
        <f t="shared" si="19"/>
        <v>0</v>
      </c>
      <c r="AN99" s="290">
        <f t="shared" si="19"/>
        <v>0</v>
      </c>
      <c r="AO99" s="290">
        <f t="shared" si="19"/>
        <v>0</v>
      </c>
      <c r="AP99" s="290">
        <f t="shared" si="19"/>
        <v>0</v>
      </c>
      <c r="AQ99" s="290">
        <f t="shared" si="19"/>
        <v>0</v>
      </c>
      <c r="AR99" s="290">
        <f t="shared" si="19"/>
        <v>0</v>
      </c>
      <c r="AS99" s="290">
        <f t="shared" si="19"/>
        <v>0</v>
      </c>
      <c r="AT99" s="290">
        <f t="shared" si="19"/>
        <v>0</v>
      </c>
      <c r="AU99" s="290">
        <f t="shared" si="19"/>
        <v>0</v>
      </c>
      <c r="AV99" s="290">
        <f t="shared" si="19"/>
        <v>0</v>
      </c>
      <c r="AW99" s="290">
        <f t="shared" si="19"/>
        <v>0</v>
      </c>
      <c r="AX99" s="290">
        <f t="shared" si="19"/>
        <v>0</v>
      </c>
      <c r="AY99" s="290">
        <f t="shared" si="19"/>
        <v>0</v>
      </c>
      <c r="AZ99" s="486">
        <f t="shared" si="19"/>
        <v>0</v>
      </c>
      <c r="BA99" s="182"/>
      <c r="BB99" s="264"/>
      <c r="BC99" s="183"/>
    </row>
    <row r="100" spans="1:55" x14ac:dyDescent="0.2">
      <c r="A100" s="70"/>
      <c r="B100" s="224" t="s">
        <v>309</v>
      </c>
      <c r="C100" s="225"/>
      <c r="D100" s="225"/>
      <c r="E100" s="225"/>
      <c r="F100" s="225"/>
      <c r="G100" s="225"/>
      <c r="H100" s="191">
        <f>SUM(H96:H99)</f>
        <v>0</v>
      </c>
      <c r="I100" s="191">
        <f>SUM(I96:I99)</f>
        <v>9</v>
      </c>
      <c r="J100" s="191">
        <f>SUM(J96:J99)</f>
        <v>9</v>
      </c>
      <c r="K100" s="226">
        <f>SUM(K96:K99)</f>
        <v>10</v>
      </c>
      <c r="L100" s="227">
        <f t="shared" ref="L100:AZ100" si="20">SUM(L96:L99)</f>
        <v>7</v>
      </c>
      <c r="M100" s="228">
        <f t="shared" si="20"/>
        <v>7</v>
      </c>
      <c r="N100" s="228">
        <f t="shared" si="20"/>
        <v>7</v>
      </c>
      <c r="O100" s="228">
        <f t="shared" si="20"/>
        <v>7</v>
      </c>
      <c r="P100" s="228">
        <f t="shared" si="20"/>
        <v>7</v>
      </c>
      <c r="Q100" s="228">
        <f t="shared" si="20"/>
        <v>7</v>
      </c>
      <c r="R100" s="228">
        <f t="shared" si="20"/>
        <v>7</v>
      </c>
      <c r="S100" s="228">
        <f t="shared" si="20"/>
        <v>7</v>
      </c>
      <c r="T100" s="228">
        <f t="shared" si="20"/>
        <v>7</v>
      </c>
      <c r="U100" s="228">
        <f t="shared" si="20"/>
        <v>7</v>
      </c>
      <c r="V100" s="228">
        <f t="shared" si="20"/>
        <v>7</v>
      </c>
      <c r="W100" s="228">
        <f t="shared" si="20"/>
        <v>7</v>
      </c>
      <c r="X100" s="228">
        <f t="shared" si="20"/>
        <v>7</v>
      </c>
      <c r="Y100" s="228">
        <f t="shared" si="20"/>
        <v>7</v>
      </c>
      <c r="Z100" s="228">
        <f t="shared" si="20"/>
        <v>7</v>
      </c>
      <c r="AA100" s="228">
        <f t="shared" si="20"/>
        <v>7</v>
      </c>
      <c r="AB100" s="228">
        <f t="shared" si="20"/>
        <v>7</v>
      </c>
      <c r="AC100" s="228">
        <f t="shared" si="20"/>
        <v>7</v>
      </c>
      <c r="AD100" s="228">
        <f t="shared" si="20"/>
        <v>7</v>
      </c>
      <c r="AE100" s="228">
        <f t="shared" si="20"/>
        <v>7</v>
      </c>
      <c r="AF100" s="228">
        <f t="shared" si="20"/>
        <v>7</v>
      </c>
      <c r="AG100" s="228">
        <f t="shared" si="20"/>
        <v>7</v>
      </c>
      <c r="AH100" s="228">
        <f t="shared" si="20"/>
        <v>7</v>
      </c>
      <c r="AI100" s="228">
        <f t="shared" si="20"/>
        <v>7</v>
      </c>
      <c r="AJ100" s="228">
        <f t="shared" si="20"/>
        <v>7</v>
      </c>
      <c r="AK100" s="228">
        <f t="shared" si="20"/>
        <v>7</v>
      </c>
      <c r="AL100" s="228">
        <f t="shared" si="20"/>
        <v>7</v>
      </c>
      <c r="AM100" s="228">
        <f t="shared" si="20"/>
        <v>7</v>
      </c>
      <c r="AN100" s="228">
        <f t="shared" si="20"/>
        <v>7</v>
      </c>
      <c r="AO100" s="228">
        <f t="shared" si="20"/>
        <v>7</v>
      </c>
      <c r="AP100" s="228">
        <f t="shared" si="20"/>
        <v>7</v>
      </c>
      <c r="AQ100" s="228">
        <f t="shared" si="20"/>
        <v>7</v>
      </c>
      <c r="AR100" s="228">
        <f t="shared" si="20"/>
        <v>7</v>
      </c>
      <c r="AS100" s="228">
        <f t="shared" si="20"/>
        <v>7</v>
      </c>
      <c r="AT100" s="228">
        <f t="shared" si="20"/>
        <v>7</v>
      </c>
      <c r="AU100" s="228">
        <f t="shared" si="20"/>
        <v>7</v>
      </c>
      <c r="AV100" s="228">
        <f t="shared" si="20"/>
        <v>7</v>
      </c>
      <c r="AW100" s="228">
        <f t="shared" si="20"/>
        <v>7</v>
      </c>
      <c r="AX100" s="228">
        <f t="shared" si="20"/>
        <v>7</v>
      </c>
      <c r="AY100" s="228">
        <f t="shared" si="20"/>
        <v>7</v>
      </c>
      <c r="AZ100" s="474">
        <f t="shared" si="20"/>
        <v>7</v>
      </c>
      <c r="BA100" s="229"/>
      <c r="BB100" s="230"/>
      <c r="BC100" s="231"/>
    </row>
    <row r="101" spans="1:55" x14ac:dyDescent="0.2">
      <c r="A101" s="70"/>
      <c r="B101" s="70"/>
      <c r="C101" s="70"/>
      <c r="D101" s="70"/>
      <c r="E101" s="70"/>
      <c r="F101" s="70"/>
      <c r="G101" s="70"/>
      <c r="H101" s="71"/>
      <c r="I101" s="71"/>
      <c r="J101" s="71"/>
      <c r="K101" s="86"/>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0"/>
      <c r="BC101" s="70"/>
    </row>
    <row r="102" spans="1:55" ht="16" x14ac:dyDescent="0.2">
      <c r="A102" s="70"/>
      <c r="B102" s="66" t="s">
        <v>181</v>
      </c>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6"/>
      <c r="AY102" s="66"/>
      <c r="AZ102" s="409"/>
      <c r="BA102" s="66"/>
      <c r="BB102" s="66"/>
      <c r="BC102" s="66"/>
    </row>
    <row r="103" spans="1:55" ht="16" thickBot="1" x14ac:dyDescent="0.25">
      <c r="A103" s="70"/>
      <c r="B103" s="67" t="s">
        <v>182</v>
      </c>
      <c r="C103" s="68"/>
      <c r="D103" s="68"/>
      <c r="E103" s="68"/>
      <c r="F103" s="68"/>
      <c r="G103" s="68"/>
      <c r="H103" s="69"/>
      <c r="I103" s="69"/>
      <c r="J103" s="68"/>
      <c r="K103" s="68"/>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410"/>
      <c r="BA103" s="68"/>
      <c r="BB103" s="68"/>
      <c r="BC103" s="146"/>
    </row>
    <row r="104" spans="1:55" ht="16" thickBot="1" x14ac:dyDescent="0.25">
      <c r="A104" s="70"/>
      <c r="B104" s="148" t="s">
        <v>183</v>
      </c>
      <c r="C104" s="149"/>
      <c r="D104" s="149"/>
      <c r="E104" s="149"/>
      <c r="F104" s="149"/>
      <c r="G104" s="149"/>
      <c r="H104" s="487">
        <v>0</v>
      </c>
      <c r="I104" s="488">
        <v>0</v>
      </c>
      <c r="J104" s="488">
        <v>0</v>
      </c>
      <c r="K104" s="489">
        <v>3</v>
      </c>
      <c r="L104" s="490">
        <v>0</v>
      </c>
      <c r="M104" s="265">
        <f>IFERROR(ROUND(L104/L$71*M$71,0),0)</f>
        <v>0</v>
      </c>
      <c r="N104" s="266">
        <f t="shared" ref="N104:AZ104" si="21">IFERROR(M104/M$71*N$71,0)</f>
        <v>0</v>
      </c>
      <c r="O104" s="266">
        <f t="shared" si="21"/>
        <v>0</v>
      </c>
      <c r="P104" s="266">
        <f t="shared" si="21"/>
        <v>0</v>
      </c>
      <c r="Q104" s="266">
        <f t="shared" si="21"/>
        <v>0</v>
      </c>
      <c r="R104" s="266">
        <f t="shared" si="21"/>
        <v>0</v>
      </c>
      <c r="S104" s="266">
        <f t="shared" si="21"/>
        <v>0</v>
      </c>
      <c r="T104" s="266">
        <f t="shared" si="21"/>
        <v>0</v>
      </c>
      <c r="U104" s="266">
        <f t="shared" si="21"/>
        <v>0</v>
      </c>
      <c r="V104" s="266">
        <f t="shared" si="21"/>
        <v>0</v>
      </c>
      <c r="W104" s="266">
        <f t="shared" si="21"/>
        <v>0</v>
      </c>
      <c r="X104" s="266">
        <f t="shared" si="21"/>
        <v>0</v>
      </c>
      <c r="Y104" s="266">
        <f t="shared" si="21"/>
        <v>0</v>
      </c>
      <c r="Z104" s="266">
        <f t="shared" si="21"/>
        <v>0</v>
      </c>
      <c r="AA104" s="266">
        <f t="shared" si="21"/>
        <v>0</v>
      </c>
      <c r="AB104" s="266">
        <f t="shared" si="21"/>
        <v>0</v>
      </c>
      <c r="AC104" s="266">
        <f t="shared" si="21"/>
        <v>0</v>
      </c>
      <c r="AD104" s="266">
        <f t="shared" si="21"/>
        <v>0</v>
      </c>
      <c r="AE104" s="266">
        <f t="shared" si="21"/>
        <v>0</v>
      </c>
      <c r="AF104" s="266">
        <f t="shared" si="21"/>
        <v>0</v>
      </c>
      <c r="AG104" s="266">
        <f t="shared" si="21"/>
        <v>0</v>
      </c>
      <c r="AH104" s="266">
        <f t="shared" si="21"/>
        <v>0</v>
      </c>
      <c r="AI104" s="266">
        <f t="shared" si="21"/>
        <v>0</v>
      </c>
      <c r="AJ104" s="266">
        <f t="shared" si="21"/>
        <v>0</v>
      </c>
      <c r="AK104" s="266">
        <f t="shared" si="21"/>
        <v>0</v>
      </c>
      <c r="AL104" s="266">
        <f t="shared" si="21"/>
        <v>0</v>
      </c>
      <c r="AM104" s="266">
        <f t="shared" si="21"/>
        <v>0</v>
      </c>
      <c r="AN104" s="266">
        <f t="shared" si="21"/>
        <v>0</v>
      </c>
      <c r="AO104" s="266">
        <f t="shared" si="21"/>
        <v>0</v>
      </c>
      <c r="AP104" s="266">
        <f t="shared" si="21"/>
        <v>0</v>
      </c>
      <c r="AQ104" s="266">
        <f t="shared" si="21"/>
        <v>0</v>
      </c>
      <c r="AR104" s="266">
        <f t="shared" si="21"/>
        <v>0</v>
      </c>
      <c r="AS104" s="266">
        <f t="shared" si="21"/>
        <v>0</v>
      </c>
      <c r="AT104" s="266">
        <f t="shared" si="21"/>
        <v>0</v>
      </c>
      <c r="AU104" s="266">
        <f t="shared" si="21"/>
        <v>0</v>
      </c>
      <c r="AV104" s="266">
        <f t="shared" si="21"/>
        <v>0</v>
      </c>
      <c r="AW104" s="266">
        <f t="shared" si="21"/>
        <v>0</v>
      </c>
      <c r="AX104" s="266">
        <f t="shared" si="21"/>
        <v>0</v>
      </c>
      <c r="AY104" s="491">
        <f t="shared" si="21"/>
        <v>0</v>
      </c>
      <c r="AZ104" s="492">
        <f t="shared" si="21"/>
        <v>0</v>
      </c>
      <c r="BA104" s="71"/>
      <c r="BB104" s="70"/>
      <c r="BC104" s="155"/>
    </row>
    <row r="105" spans="1:55" x14ac:dyDescent="0.2">
      <c r="A105" s="70"/>
      <c r="B105" s="195" t="s">
        <v>184</v>
      </c>
      <c r="C105" s="196"/>
      <c r="D105" s="196"/>
      <c r="E105" s="196"/>
      <c r="F105" s="196"/>
      <c r="G105" s="196"/>
      <c r="H105" s="197">
        <f t="shared" ref="H105:AZ105" si="22">IF(H$71=0, "N/A", H104/H$71)</f>
        <v>0</v>
      </c>
      <c r="I105" s="197">
        <f t="shared" si="22"/>
        <v>0</v>
      </c>
      <c r="J105" s="197">
        <f t="shared" si="22"/>
        <v>0</v>
      </c>
      <c r="K105" s="267">
        <f t="shared" si="22"/>
        <v>8.2872928176795577E-3</v>
      </c>
      <c r="L105" s="268">
        <f t="shared" si="22"/>
        <v>0</v>
      </c>
      <c r="M105" s="197">
        <f t="shared" si="22"/>
        <v>0</v>
      </c>
      <c r="N105" s="197">
        <f t="shared" si="22"/>
        <v>0</v>
      </c>
      <c r="O105" s="197">
        <f t="shared" si="22"/>
        <v>0</v>
      </c>
      <c r="P105" s="197">
        <f t="shared" si="22"/>
        <v>0</v>
      </c>
      <c r="Q105" s="197">
        <f t="shared" si="22"/>
        <v>0</v>
      </c>
      <c r="R105" s="197">
        <f t="shared" si="22"/>
        <v>0</v>
      </c>
      <c r="S105" s="197">
        <f t="shared" si="22"/>
        <v>0</v>
      </c>
      <c r="T105" s="197">
        <f t="shared" si="22"/>
        <v>0</v>
      </c>
      <c r="U105" s="197">
        <f t="shared" si="22"/>
        <v>0</v>
      </c>
      <c r="V105" s="197">
        <f t="shared" si="22"/>
        <v>0</v>
      </c>
      <c r="W105" s="197">
        <f t="shared" si="22"/>
        <v>0</v>
      </c>
      <c r="X105" s="197">
        <f t="shared" si="22"/>
        <v>0</v>
      </c>
      <c r="Y105" s="197">
        <f t="shared" si="22"/>
        <v>0</v>
      </c>
      <c r="Z105" s="197">
        <f t="shared" si="22"/>
        <v>0</v>
      </c>
      <c r="AA105" s="197">
        <f t="shared" si="22"/>
        <v>0</v>
      </c>
      <c r="AB105" s="197">
        <f t="shared" si="22"/>
        <v>0</v>
      </c>
      <c r="AC105" s="197">
        <f t="shared" si="22"/>
        <v>0</v>
      </c>
      <c r="AD105" s="197">
        <f t="shared" si="22"/>
        <v>0</v>
      </c>
      <c r="AE105" s="197">
        <f t="shared" si="22"/>
        <v>0</v>
      </c>
      <c r="AF105" s="197">
        <f t="shared" si="22"/>
        <v>0</v>
      </c>
      <c r="AG105" s="197">
        <f t="shared" si="22"/>
        <v>0</v>
      </c>
      <c r="AH105" s="197">
        <f t="shared" si="22"/>
        <v>0</v>
      </c>
      <c r="AI105" s="197">
        <f t="shared" si="22"/>
        <v>0</v>
      </c>
      <c r="AJ105" s="197">
        <f t="shared" si="22"/>
        <v>0</v>
      </c>
      <c r="AK105" s="197">
        <f t="shared" si="22"/>
        <v>0</v>
      </c>
      <c r="AL105" s="197">
        <f t="shared" si="22"/>
        <v>0</v>
      </c>
      <c r="AM105" s="197">
        <f t="shared" si="22"/>
        <v>0</v>
      </c>
      <c r="AN105" s="197">
        <f t="shared" si="22"/>
        <v>0</v>
      </c>
      <c r="AO105" s="197">
        <f t="shared" si="22"/>
        <v>0</v>
      </c>
      <c r="AP105" s="197">
        <f t="shared" si="22"/>
        <v>0</v>
      </c>
      <c r="AQ105" s="197">
        <f t="shared" si="22"/>
        <v>0</v>
      </c>
      <c r="AR105" s="197">
        <f t="shared" si="22"/>
        <v>0</v>
      </c>
      <c r="AS105" s="197">
        <f t="shared" si="22"/>
        <v>0</v>
      </c>
      <c r="AT105" s="197">
        <f t="shared" si="22"/>
        <v>0</v>
      </c>
      <c r="AU105" s="197">
        <f t="shared" si="22"/>
        <v>0</v>
      </c>
      <c r="AV105" s="197">
        <f t="shared" si="22"/>
        <v>0</v>
      </c>
      <c r="AW105" s="197">
        <f t="shared" si="22"/>
        <v>0</v>
      </c>
      <c r="AX105" s="197">
        <f t="shared" si="22"/>
        <v>0</v>
      </c>
      <c r="AY105" s="197">
        <f t="shared" si="22"/>
        <v>0</v>
      </c>
      <c r="AZ105" s="493">
        <f t="shared" si="22"/>
        <v>0</v>
      </c>
      <c r="BA105" s="203"/>
      <c r="BB105" s="269"/>
      <c r="BC105" s="205"/>
    </row>
    <row r="106" spans="1:55" x14ac:dyDescent="0.2">
      <c r="A106" s="70"/>
      <c r="B106" s="70"/>
      <c r="C106" s="70"/>
      <c r="D106" s="70"/>
      <c r="E106" s="70"/>
      <c r="F106" s="70"/>
      <c r="G106" s="70"/>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0"/>
      <c r="BC106" s="70"/>
    </row>
    <row r="107" spans="1:55" ht="16" x14ac:dyDescent="0.2">
      <c r="A107" s="70"/>
      <c r="B107" s="66" t="s">
        <v>185</v>
      </c>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409"/>
      <c r="BA107" s="66"/>
      <c r="BB107" s="66"/>
      <c r="BC107" s="66"/>
    </row>
    <row r="108" spans="1:55" x14ac:dyDescent="0.2">
      <c r="A108" s="70"/>
      <c r="B108" s="270" t="s">
        <v>185</v>
      </c>
      <c r="C108" s="271"/>
      <c r="D108" s="271"/>
      <c r="E108" s="271"/>
      <c r="F108" s="271"/>
      <c r="G108" s="271"/>
      <c r="H108" s="272">
        <v>0</v>
      </c>
      <c r="I108" s="272">
        <v>0</v>
      </c>
      <c r="J108" s="272">
        <v>0</v>
      </c>
      <c r="K108" s="273">
        <v>0</v>
      </c>
      <c r="L108" s="274">
        <f>ROUND(K108/K$71*L$71,0)</f>
        <v>0</v>
      </c>
      <c r="M108" s="275">
        <f>IFERROR(ROUND(L108/L$71*M$71,0),0)</f>
        <v>0</v>
      </c>
      <c r="N108" s="275">
        <f t="shared" ref="N108:AZ108" si="23">IFERROR(ROUND(M108/M$71*N$71,0),0)</f>
        <v>0</v>
      </c>
      <c r="O108" s="275">
        <f t="shared" si="23"/>
        <v>0</v>
      </c>
      <c r="P108" s="275">
        <f t="shared" si="23"/>
        <v>0</v>
      </c>
      <c r="Q108" s="275">
        <f t="shared" si="23"/>
        <v>0</v>
      </c>
      <c r="R108" s="275">
        <f t="shared" si="23"/>
        <v>0</v>
      </c>
      <c r="S108" s="275">
        <f t="shared" si="23"/>
        <v>0</v>
      </c>
      <c r="T108" s="275">
        <f t="shared" si="23"/>
        <v>0</v>
      </c>
      <c r="U108" s="275">
        <f t="shared" si="23"/>
        <v>0</v>
      </c>
      <c r="V108" s="275">
        <f t="shared" si="23"/>
        <v>0</v>
      </c>
      <c r="W108" s="275">
        <f t="shared" si="23"/>
        <v>0</v>
      </c>
      <c r="X108" s="275">
        <f t="shared" si="23"/>
        <v>0</v>
      </c>
      <c r="Y108" s="275">
        <f t="shared" si="23"/>
        <v>0</v>
      </c>
      <c r="Z108" s="275">
        <f t="shared" si="23"/>
        <v>0</v>
      </c>
      <c r="AA108" s="275">
        <f t="shared" si="23"/>
        <v>0</v>
      </c>
      <c r="AB108" s="275">
        <f t="shared" si="23"/>
        <v>0</v>
      </c>
      <c r="AC108" s="275">
        <f t="shared" si="23"/>
        <v>0</v>
      </c>
      <c r="AD108" s="275">
        <f t="shared" si="23"/>
        <v>0</v>
      </c>
      <c r="AE108" s="275">
        <f t="shared" si="23"/>
        <v>0</v>
      </c>
      <c r="AF108" s="275">
        <f t="shared" si="23"/>
        <v>0</v>
      </c>
      <c r="AG108" s="275">
        <f t="shared" si="23"/>
        <v>0</v>
      </c>
      <c r="AH108" s="275">
        <f t="shared" si="23"/>
        <v>0</v>
      </c>
      <c r="AI108" s="275">
        <f t="shared" si="23"/>
        <v>0</v>
      </c>
      <c r="AJ108" s="275">
        <f t="shared" si="23"/>
        <v>0</v>
      </c>
      <c r="AK108" s="275">
        <f t="shared" si="23"/>
        <v>0</v>
      </c>
      <c r="AL108" s="275">
        <f t="shared" si="23"/>
        <v>0</v>
      </c>
      <c r="AM108" s="275">
        <f t="shared" si="23"/>
        <v>0</v>
      </c>
      <c r="AN108" s="275">
        <f t="shared" si="23"/>
        <v>0</v>
      </c>
      <c r="AO108" s="275">
        <f t="shared" si="23"/>
        <v>0</v>
      </c>
      <c r="AP108" s="275">
        <f t="shared" si="23"/>
        <v>0</v>
      </c>
      <c r="AQ108" s="275">
        <f t="shared" si="23"/>
        <v>0</v>
      </c>
      <c r="AR108" s="275">
        <f t="shared" si="23"/>
        <v>0</v>
      </c>
      <c r="AS108" s="275">
        <f t="shared" si="23"/>
        <v>0</v>
      </c>
      <c r="AT108" s="275">
        <f t="shared" si="23"/>
        <v>0</v>
      </c>
      <c r="AU108" s="275">
        <f t="shared" si="23"/>
        <v>0</v>
      </c>
      <c r="AV108" s="275">
        <f t="shared" si="23"/>
        <v>0</v>
      </c>
      <c r="AW108" s="275">
        <f t="shared" si="23"/>
        <v>0</v>
      </c>
      <c r="AX108" s="275">
        <f t="shared" si="23"/>
        <v>0</v>
      </c>
      <c r="AY108" s="275">
        <f t="shared" si="23"/>
        <v>0</v>
      </c>
      <c r="AZ108" s="494">
        <f t="shared" si="23"/>
        <v>0</v>
      </c>
      <c r="BA108" s="276"/>
      <c r="BB108" s="277"/>
      <c r="BC108" s="278"/>
    </row>
    <row r="109" spans="1:55" x14ac:dyDescent="0.2">
      <c r="A109" s="70"/>
      <c r="B109" s="70"/>
      <c r="C109" s="70"/>
      <c r="D109" s="70"/>
      <c r="E109" s="70"/>
      <c r="F109" s="70"/>
      <c r="G109" s="70"/>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0"/>
      <c r="BC109" s="70"/>
    </row>
    <row r="110" spans="1:55" x14ac:dyDescent="0.2">
      <c r="A110" s="70"/>
      <c r="B110" s="531" t="s">
        <v>186</v>
      </c>
      <c r="C110" s="414"/>
      <c r="D110" s="414"/>
      <c r="E110" s="414"/>
      <c r="F110" s="414"/>
      <c r="G110" s="414"/>
      <c r="H110" s="415"/>
      <c r="I110" s="415"/>
      <c r="J110" s="416"/>
      <c r="K110" s="414"/>
      <c r="L110" s="415"/>
      <c r="M110" s="415"/>
      <c r="N110" s="415"/>
      <c r="O110" s="415"/>
      <c r="P110" s="415"/>
      <c r="Q110" s="415"/>
      <c r="R110" s="415"/>
      <c r="S110" s="415"/>
      <c r="T110" s="415"/>
      <c r="U110" s="415"/>
      <c r="V110" s="415"/>
      <c r="W110" s="415"/>
      <c r="X110" s="415"/>
      <c r="Y110" s="415"/>
      <c r="Z110" s="415"/>
      <c r="AA110" s="415"/>
      <c r="AB110" s="415"/>
      <c r="AC110" s="415"/>
      <c r="AD110" s="415"/>
      <c r="AE110" s="415"/>
      <c r="AF110" s="415"/>
      <c r="AG110" s="415"/>
      <c r="AH110" s="415"/>
      <c r="AI110" s="415"/>
      <c r="AJ110" s="415"/>
      <c r="AK110" s="415"/>
      <c r="AL110" s="415"/>
      <c r="AM110" s="415"/>
      <c r="AN110" s="415"/>
      <c r="AO110" s="415"/>
      <c r="AP110" s="415"/>
      <c r="AQ110" s="415"/>
      <c r="AR110" s="415"/>
      <c r="AS110" s="415"/>
      <c r="AT110" s="415"/>
      <c r="AU110" s="415"/>
      <c r="AV110" s="415"/>
      <c r="AW110" s="415"/>
      <c r="AX110" s="415"/>
      <c r="AY110" s="415"/>
      <c r="AZ110" s="532"/>
      <c r="BA110" s="416"/>
      <c r="BB110" s="414"/>
      <c r="BC110" s="524"/>
    </row>
    <row r="111" spans="1:55" x14ac:dyDescent="0.2">
      <c r="A111" s="70"/>
      <c r="B111" s="167" t="s">
        <v>187</v>
      </c>
      <c r="C111" s="168"/>
      <c r="D111" s="168"/>
      <c r="E111" s="168"/>
      <c r="F111" s="168"/>
      <c r="G111" s="168"/>
      <c r="H111" s="279">
        <v>0</v>
      </c>
      <c r="I111" s="279">
        <v>0</v>
      </c>
      <c r="J111" s="279">
        <v>0</v>
      </c>
      <c r="K111" s="280">
        <v>0</v>
      </c>
      <c r="L111" s="281">
        <f t="shared" ref="L111:L114" si="24">K111/K$71*L$71</f>
        <v>0</v>
      </c>
      <c r="M111" s="282">
        <f>IFERROR(L111/L$71*M$71,0)</f>
        <v>0</v>
      </c>
      <c r="N111" s="282">
        <f t="shared" ref="N111:AZ111" si="25">IFERROR(M111/M$71*N$71,0)</f>
        <v>0</v>
      </c>
      <c r="O111" s="282">
        <f t="shared" si="25"/>
        <v>0</v>
      </c>
      <c r="P111" s="282">
        <f t="shared" si="25"/>
        <v>0</v>
      </c>
      <c r="Q111" s="283">
        <f t="shared" si="25"/>
        <v>0</v>
      </c>
      <c r="R111" s="283">
        <f t="shared" si="25"/>
        <v>0</v>
      </c>
      <c r="S111" s="283">
        <f t="shared" si="25"/>
        <v>0</v>
      </c>
      <c r="T111" s="283">
        <f t="shared" si="25"/>
        <v>0</v>
      </c>
      <c r="U111" s="283">
        <f t="shared" si="25"/>
        <v>0</v>
      </c>
      <c r="V111" s="283">
        <f t="shared" si="25"/>
        <v>0</v>
      </c>
      <c r="W111" s="283">
        <f t="shared" si="25"/>
        <v>0</v>
      </c>
      <c r="X111" s="283">
        <f t="shared" si="25"/>
        <v>0</v>
      </c>
      <c r="Y111" s="283">
        <f t="shared" si="25"/>
        <v>0</v>
      </c>
      <c r="Z111" s="283">
        <f t="shared" si="25"/>
        <v>0</v>
      </c>
      <c r="AA111" s="283">
        <f t="shared" si="25"/>
        <v>0</v>
      </c>
      <c r="AB111" s="283">
        <f t="shared" si="25"/>
        <v>0</v>
      </c>
      <c r="AC111" s="283">
        <f t="shared" si="25"/>
        <v>0</v>
      </c>
      <c r="AD111" s="283">
        <f t="shared" si="25"/>
        <v>0</v>
      </c>
      <c r="AE111" s="283">
        <f t="shared" si="25"/>
        <v>0</v>
      </c>
      <c r="AF111" s="283">
        <f t="shared" si="25"/>
        <v>0</v>
      </c>
      <c r="AG111" s="283">
        <f t="shared" si="25"/>
        <v>0</v>
      </c>
      <c r="AH111" s="283">
        <f t="shared" si="25"/>
        <v>0</v>
      </c>
      <c r="AI111" s="283">
        <f t="shared" si="25"/>
        <v>0</v>
      </c>
      <c r="AJ111" s="283">
        <f t="shared" si="25"/>
        <v>0</v>
      </c>
      <c r="AK111" s="283">
        <f t="shared" si="25"/>
        <v>0</v>
      </c>
      <c r="AL111" s="283">
        <f t="shared" si="25"/>
        <v>0</v>
      </c>
      <c r="AM111" s="283">
        <f t="shared" si="25"/>
        <v>0</v>
      </c>
      <c r="AN111" s="283">
        <f t="shared" si="25"/>
        <v>0</v>
      </c>
      <c r="AO111" s="283">
        <f t="shared" si="25"/>
        <v>0</v>
      </c>
      <c r="AP111" s="283">
        <f t="shared" si="25"/>
        <v>0</v>
      </c>
      <c r="AQ111" s="283">
        <f t="shared" si="25"/>
        <v>0</v>
      </c>
      <c r="AR111" s="283">
        <f t="shared" si="25"/>
        <v>0</v>
      </c>
      <c r="AS111" s="283">
        <f t="shared" si="25"/>
        <v>0</v>
      </c>
      <c r="AT111" s="283">
        <f t="shared" si="25"/>
        <v>0</v>
      </c>
      <c r="AU111" s="283">
        <f t="shared" si="25"/>
        <v>0</v>
      </c>
      <c r="AV111" s="283">
        <f t="shared" si="25"/>
        <v>0</v>
      </c>
      <c r="AW111" s="283">
        <f t="shared" si="25"/>
        <v>0</v>
      </c>
      <c r="AX111" s="283">
        <f t="shared" si="25"/>
        <v>0</v>
      </c>
      <c r="AY111" s="283">
        <f t="shared" si="25"/>
        <v>0</v>
      </c>
      <c r="AZ111" s="495">
        <f t="shared" si="25"/>
        <v>0</v>
      </c>
      <c r="BA111" s="169"/>
      <c r="BB111" s="284"/>
      <c r="BC111" s="171"/>
    </row>
    <row r="112" spans="1:55" x14ac:dyDescent="0.2">
      <c r="A112" s="70"/>
      <c r="B112" s="148" t="s">
        <v>188</v>
      </c>
      <c r="C112" s="149"/>
      <c r="D112" s="149"/>
      <c r="E112" s="149"/>
      <c r="F112" s="149"/>
      <c r="G112" s="149"/>
      <c r="H112" s="261">
        <v>0</v>
      </c>
      <c r="I112" s="261">
        <v>0</v>
      </c>
      <c r="J112" s="261">
        <v>0</v>
      </c>
      <c r="K112" s="285">
        <v>0</v>
      </c>
      <c r="L112" s="286">
        <f t="shared" si="24"/>
        <v>0</v>
      </c>
      <c r="M112" s="287">
        <f t="shared" ref="M112:AZ114" si="26">IFERROR(L112/L$71*M$71,0)</f>
        <v>0</v>
      </c>
      <c r="N112" s="287">
        <f t="shared" si="26"/>
        <v>0</v>
      </c>
      <c r="O112" s="287">
        <f t="shared" si="26"/>
        <v>0</v>
      </c>
      <c r="P112" s="287">
        <f t="shared" si="26"/>
        <v>0</v>
      </c>
      <c r="Q112" s="222">
        <f t="shared" si="26"/>
        <v>0</v>
      </c>
      <c r="R112" s="222">
        <f t="shared" si="26"/>
        <v>0</v>
      </c>
      <c r="S112" s="222">
        <f t="shared" si="26"/>
        <v>0</v>
      </c>
      <c r="T112" s="222">
        <f t="shared" si="26"/>
        <v>0</v>
      </c>
      <c r="U112" s="222">
        <f t="shared" si="26"/>
        <v>0</v>
      </c>
      <c r="V112" s="222">
        <f t="shared" si="26"/>
        <v>0</v>
      </c>
      <c r="W112" s="222">
        <f t="shared" si="26"/>
        <v>0</v>
      </c>
      <c r="X112" s="222">
        <f t="shared" si="26"/>
        <v>0</v>
      </c>
      <c r="Y112" s="222">
        <f t="shared" si="26"/>
        <v>0</v>
      </c>
      <c r="Z112" s="222">
        <f t="shared" si="26"/>
        <v>0</v>
      </c>
      <c r="AA112" s="222">
        <f t="shared" si="26"/>
        <v>0</v>
      </c>
      <c r="AB112" s="222">
        <f t="shared" si="26"/>
        <v>0</v>
      </c>
      <c r="AC112" s="222">
        <f t="shared" si="26"/>
        <v>0</v>
      </c>
      <c r="AD112" s="222">
        <f t="shared" si="26"/>
        <v>0</v>
      </c>
      <c r="AE112" s="222">
        <f t="shared" si="26"/>
        <v>0</v>
      </c>
      <c r="AF112" s="222">
        <f t="shared" si="26"/>
        <v>0</v>
      </c>
      <c r="AG112" s="222">
        <f t="shared" si="26"/>
        <v>0</v>
      </c>
      <c r="AH112" s="222">
        <f t="shared" si="26"/>
        <v>0</v>
      </c>
      <c r="AI112" s="222">
        <f t="shared" si="26"/>
        <v>0</v>
      </c>
      <c r="AJ112" s="222">
        <f t="shared" si="26"/>
        <v>0</v>
      </c>
      <c r="AK112" s="222">
        <f t="shared" si="26"/>
        <v>0</v>
      </c>
      <c r="AL112" s="222">
        <f t="shared" si="26"/>
        <v>0</v>
      </c>
      <c r="AM112" s="222">
        <f t="shared" si="26"/>
        <v>0</v>
      </c>
      <c r="AN112" s="222">
        <f t="shared" si="26"/>
        <v>0</v>
      </c>
      <c r="AO112" s="222">
        <f t="shared" si="26"/>
        <v>0</v>
      </c>
      <c r="AP112" s="222">
        <f t="shared" si="26"/>
        <v>0</v>
      </c>
      <c r="AQ112" s="222">
        <f t="shared" si="26"/>
        <v>0</v>
      </c>
      <c r="AR112" s="222">
        <f t="shared" si="26"/>
        <v>0</v>
      </c>
      <c r="AS112" s="222">
        <f t="shared" si="26"/>
        <v>0</v>
      </c>
      <c r="AT112" s="222">
        <f t="shared" si="26"/>
        <v>0</v>
      </c>
      <c r="AU112" s="222">
        <f t="shared" si="26"/>
        <v>0</v>
      </c>
      <c r="AV112" s="222">
        <f t="shared" si="26"/>
        <v>0</v>
      </c>
      <c r="AW112" s="222">
        <f t="shared" si="26"/>
        <v>0</v>
      </c>
      <c r="AX112" s="222">
        <f t="shared" si="26"/>
        <v>0</v>
      </c>
      <c r="AY112" s="496">
        <f t="shared" si="26"/>
        <v>0</v>
      </c>
      <c r="AZ112" s="497">
        <f t="shared" si="26"/>
        <v>0</v>
      </c>
      <c r="BA112" s="71"/>
      <c r="BB112" s="223"/>
      <c r="BC112" s="157"/>
    </row>
    <row r="113" spans="1:55" x14ac:dyDescent="0.2">
      <c r="A113" s="70"/>
      <c r="B113" s="148" t="s">
        <v>189</v>
      </c>
      <c r="C113" s="149"/>
      <c r="D113" s="149"/>
      <c r="E113" s="149"/>
      <c r="F113" s="149"/>
      <c r="G113" s="149"/>
      <c r="H113" s="261">
        <v>0</v>
      </c>
      <c r="I113" s="261">
        <v>0</v>
      </c>
      <c r="J113" s="261">
        <v>0</v>
      </c>
      <c r="K113" s="285">
        <v>0</v>
      </c>
      <c r="L113" s="286">
        <f t="shared" si="24"/>
        <v>0</v>
      </c>
      <c r="M113" s="287">
        <f t="shared" si="26"/>
        <v>0</v>
      </c>
      <c r="N113" s="287">
        <f t="shared" si="26"/>
        <v>0</v>
      </c>
      <c r="O113" s="287">
        <f t="shared" si="26"/>
        <v>0</v>
      </c>
      <c r="P113" s="287">
        <f t="shared" si="26"/>
        <v>0</v>
      </c>
      <c r="Q113" s="222">
        <f t="shared" si="26"/>
        <v>0</v>
      </c>
      <c r="R113" s="222">
        <f t="shared" si="26"/>
        <v>0</v>
      </c>
      <c r="S113" s="222">
        <f t="shared" si="26"/>
        <v>0</v>
      </c>
      <c r="T113" s="222">
        <f t="shared" si="26"/>
        <v>0</v>
      </c>
      <c r="U113" s="222">
        <f t="shared" si="26"/>
        <v>0</v>
      </c>
      <c r="V113" s="222">
        <f t="shared" si="26"/>
        <v>0</v>
      </c>
      <c r="W113" s="222">
        <f t="shared" si="26"/>
        <v>0</v>
      </c>
      <c r="X113" s="222">
        <f t="shared" si="26"/>
        <v>0</v>
      </c>
      <c r="Y113" s="222">
        <f t="shared" si="26"/>
        <v>0</v>
      </c>
      <c r="Z113" s="222">
        <f t="shared" si="26"/>
        <v>0</v>
      </c>
      <c r="AA113" s="222">
        <f t="shared" si="26"/>
        <v>0</v>
      </c>
      <c r="AB113" s="222">
        <f t="shared" si="26"/>
        <v>0</v>
      </c>
      <c r="AC113" s="222">
        <f t="shared" si="26"/>
        <v>0</v>
      </c>
      <c r="AD113" s="222">
        <f t="shared" si="26"/>
        <v>0</v>
      </c>
      <c r="AE113" s="222">
        <f t="shared" si="26"/>
        <v>0</v>
      </c>
      <c r="AF113" s="222">
        <f t="shared" si="26"/>
        <v>0</v>
      </c>
      <c r="AG113" s="222">
        <f t="shared" si="26"/>
        <v>0</v>
      </c>
      <c r="AH113" s="222">
        <f t="shared" si="26"/>
        <v>0</v>
      </c>
      <c r="AI113" s="222">
        <f t="shared" si="26"/>
        <v>0</v>
      </c>
      <c r="AJ113" s="222">
        <f t="shared" si="26"/>
        <v>0</v>
      </c>
      <c r="AK113" s="222">
        <f t="shared" si="26"/>
        <v>0</v>
      </c>
      <c r="AL113" s="222">
        <f t="shared" si="26"/>
        <v>0</v>
      </c>
      <c r="AM113" s="222">
        <f t="shared" si="26"/>
        <v>0</v>
      </c>
      <c r="AN113" s="222">
        <f t="shared" si="26"/>
        <v>0</v>
      </c>
      <c r="AO113" s="222">
        <f t="shared" si="26"/>
        <v>0</v>
      </c>
      <c r="AP113" s="222">
        <f t="shared" si="26"/>
        <v>0</v>
      </c>
      <c r="AQ113" s="222">
        <f t="shared" si="26"/>
        <v>0</v>
      </c>
      <c r="AR113" s="222">
        <f t="shared" si="26"/>
        <v>0</v>
      </c>
      <c r="AS113" s="222">
        <f t="shared" si="26"/>
        <v>0</v>
      </c>
      <c r="AT113" s="222">
        <f t="shared" si="26"/>
        <v>0</v>
      </c>
      <c r="AU113" s="222">
        <f t="shared" si="26"/>
        <v>0</v>
      </c>
      <c r="AV113" s="222">
        <f t="shared" si="26"/>
        <v>0</v>
      </c>
      <c r="AW113" s="222">
        <f t="shared" si="26"/>
        <v>0</v>
      </c>
      <c r="AX113" s="222">
        <f t="shared" si="26"/>
        <v>0</v>
      </c>
      <c r="AY113" s="496">
        <f t="shared" si="26"/>
        <v>0</v>
      </c>
      <c r="AZ113" s="497">
        <f t="shared" si="26"/>
        <v>0</v>
      </c>
      <c r="BA113" s="71"/>
      <c r="BB113" s="223"/>
      <c r="BC113" s="157"/>
    </row>
    <row r="114" spans="1:55" x14ac:dyDescent="0.2">
      <c r="A114" s="70"/>
      <c r="B114" s="176" t="s">
        <v>190</v>
      </c>
      <c r="C114" s="177"/>
      <c r="D114" s="177"/>
      <c r="E114" s="177"/>
      <c r="F114" s="177"/>
      <c r="G114" s="177"/>
      <c r="H114" s="262">
        <v>0</v>
      </c>
      <c r="I114" s="262">
        <v>0</v>
      </c>
      <c r="J114" s="262">
        <v>0</v>
      </c>
      <c r="K114" s="288">
        <v>0</v>
      </c>
      <c r="L114" s="289">
        <f t="shared" si="24"/>
        <v>0</v>
      </c>
      <c r="M114" s="290">
        <f t="shared" si="26"/>
        <v>0</v>
      </c>
      <c r="N114" s="290">
        <f t="shared" si="26"/>
        <v>0</v>
      </c>
      <c r="O114" s="290">
        <f t="shared" si="26"/>
        <v>0</v>
      </c>
      <c r="P114" s="290">
        <f t="shared" si="26"/>
        <v>0</v>
      </c>
      <c r="Q114" s="263">
        <f t="shared" si="26"/>
        <v>0</v>
      </c>
      <c r="R114" s="263">
        <f t="shared" si="26"/>
        <v>0</v>
      </c>
      <c r="S114" s="263">
        <f t="shared" si="26"/>
        <v>0</v>
      </c>
      <c r="T114" s="263">
        <f t="shared" si="26"/>
        <v>0</v>
      </c>
      <c r="U114" s="263">
        <f t="shared" si="26"/>
        <v>0</v>
      </c>
      <c r="V114" s="263">
        <f t="shared" si="26"/>
        <v>0</v>
      </c>
      <c r="W114" s="263">
        <f t="shared" si="26"/>
        <v>0</v>
      </c>
      <c r="X114" s="263">
        <f t="shared" si="26"/>
        <v>0</v>
      </c>
      <c r="Y114" s="263">
        <f t="shared" si="26"/>
        <v>0</v>
      </c>
      <c r="Z114" s="263">
        <f t="shared" si="26"/>
        <v>0</v>
      </c>
      <c r="AA114" s="263">
        <f t="shared" si="26"/>
        <v>0</v>
      </c>
      <c r="AB114" s="263">
        <f t="shared" si="26"/>
        <v>0</v>
      </c>
      <c r="AC114" s="263">
        <f t="shared" si="26"/>
        <v>0</v>
      </c>
      <c r="AD114" s="263">
        <f t="shared" si="26"/>
        <v>0</v>
      </c>
      <c r="AE114" s="263">
        <f t="shared" si="26"/>
        <v>0</v>
      </c>
      <c r="AF114" s="263">
        <f t="shared" si="26"/>
        <v>0</v>
      </c>
      <c r="AG114" s="263">
        <f t="shared" si="26"/>
        <v>0</v>
      </c>
      <c r="AH114" s="263">
        <f t="shared" si="26"/>
        <v>0</v>
      </c>
      <c r="AI114" s="263">
        <f t="shared" si="26"/>
        <v>0</v>
      </c>
      <c r="AJ114" s="263">
        <f t="shared" si="26"/>
        <v>0</v>
      </c>
      <c r="AK114" s="263">
        <f t="shared" si="26"/>
        <v>0</v>
      </c>
      <c r="AL114" s="263">
        <f t="shared" si="26"/>
        <v>0</v>
      </c>
      <c r="AM114" s="263">
        <f t="shared" si="26"/>
        <v>0</v>
      </c>
      <c r="AN114" s="263">
        <f t="shared" si="26"/>
        <v>0</v>
      </c>
      <c r="AO114" s="263">
        <f t="shared" si="26"/>
        <v>0</v>
      </c>
      <c r="AP114" s="263">
        <f t="shared" si="26"/>
        <v>0</v>
      </c>
      <c r="AQ114" s="263">
        <f t="shared" si="26"/>
        <v>0</v>
      </c>
      <c r="AR114" s="263">
        <f t="shared" si="26"/>
        <v>0</v>
      </c>
      <c r="AS114" s="263">
        <f t="shared" si="26"/>
        <v>0</v>
      </c>
      <c r="AT114" s="263">
        <f t="shared" si="26"/>
        <v>0</v>
      </c>
      <c r="AU114" s="263">
        <f t="shared" si="26"/>
        <v>0</v>
      </c>
      <c r="AV114" s="263">
        <f t="shared" si="26"/>
        <v>0</v>
      </c>
      <c r="AW114" s="263">
        <f t="shared" si="26"/>
        <v>0</v>
      </c>
      <c r="AX114" s="263">
        <f t="shared" si="26"/>
        <v>0</v>
      </c>
      <c r="AY114" s="263">
        <f t="shared" si="26"/>
        <v>0</v>
      </c>
      <c r="AZ114" s="498">
        <f t="shared" si="26"/>
        <v>0</v>
      </c>
      <c r="BA114" s="182"/>
      <c r="BB114" s="264"/>
      <c r="BC114" s="183"/>
    </row>
    <row r="115" spans="1:55" x14ac:dyDescent="0.2">
      <c r="A115" s="70"/>
      <c r="B115" s="70"/>
      <c r="C115" s="70"/>
      <c r="D115" s="70"/>
      <c r="E115" s="70"/>
      <c r="F115" s="70"/>
      <c r="G115" s="70"/>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0"/>
      <c r="BC115" s="70"/>
    </row>
    <row r="116" spans="1:55" x14ac:dyDescent="0.2">
      <c r="A116" s="70"/>
      <c r="B116" s="531" t="s">
        <v>68</v>
      </c>
      <c r="C116" s="414"/>
      <c r="D116" s="414"/>
      <c r="E116" s="414"/>
      <c r="F116" s="414"/>
      <c r="G116" s="414"/>
      <c r="H116" s="415"/>
      <c r="I116" s="415"/>
      <c r="J116" s="416"/>
      <c r="K116" s="414"/>
      <c r="L116" s="415"/>
      <c r="M116" s="415"/>
      <c r="N116" s="415"/>
      <c r="O116" s="415"/>
      <c r="P116" s="415"/>
      <c r="Q116" s="415"/>
      <c r="R116" s="415"/>
      <c r="S116" s="415"/>
      <c r="T116" s="415"/>
      <c r="U116" s="415"/>
      <c r="V116" s="415"/>
      <c r="W116" s="415"/>
      <c r="X116" s="415"/>
      <c r="Y116" s="415"/>
      <c r="Z116" s="415"/>
      <c r="AA116" s="415"/>
      <c r="AB116" s="415"/>
      <c r="AC116" s="415"/>
      <c r="AD116" s="415"/>
      <c r="AE116" s="415"/>
      <c r="AF116" s="415"/>
      <c r="AG116" s="415"/>
      <c r="AH116" s="415"/>
      <c r="AI116" s="415"/>
      <c r="AJ116" s="415"/>
      <c r="AK116" s="415"/>
      <c r="AL116" s="415"/>
      <c r="AM116" s="415"/>
      <c r="AN116" s="415"/>
      <c r="AO116" s="415"/>
      <c r="AP116" s="415"/>
      <c r="AQ116" s="415"/>
      <c r="AR116" s="415"/>
      <c r="AS116" s="415"/>
      <c r="AT116" s="415"/>
      <c r="AU116" s="415"/>
      <c r="AV116" s="415"/>
      <c r="AW116" s="415"/>
      <c r="AX116" s="415"/>
      <c r="AY116" s="415"/>
      <c r="AZ116" s="532"/>
      <c r="BA116" s="416"/>
      <c r="BB116" s="414"/>
      <c r="BC116" s="524"/>
    </row>
    <row r="117" spans="1:55" x14ac:dyDescent="0.2">
      <c r="A117" s="70"/>
      <c r="B117" s="270" t="s">
        <v>191</v>
      </c>
      <c r="C117" s="271"/>
      <c r="D117" s="271"/>
      <c r="E117" s="271"/>
      <c r="F117" s="271"/>
      <c r="G117" s="271"/>
      <c r="H117" s="291">
        <v>0</v>
      </c>
      <c r="I117" s="292">
        <v>0</v>
      </c>
      <c r="J117" s="292">
        <v>0</v>
      </c>
      <c r="K117" s="293">
        <v>0</v>
      </c>
      <c r="L117" s="294">
        <f>K117/K$71*L$71</f>
        <v>0</v>
      </c>
      <c r="M117" s="295">
        <f>IFERROR(L117/L$71*M$71,0)</f>
        <v>0</v>
      </c>
      <c r="N117" s="295">
        <f t="shared" ref="N117:AZ117" si="27">IFERROR(M117/M$71*N$71,0)</f>
        <v>0</v>
      </c>
      <c r="O117" s="295">
        <f t="shared" si="27"/>
        <v>0</v>
      </c>
      <c r="P117" s="295">
        <f t="shared" si="27"/>
        <v>0</v>
      </c>
      <c r="Q117" s="275">
        <f t="shared" si="27"/>
        <v>0</v>
      </c>
      <c r="R117" s="275">
        <f t="shared" si="27"/>
        <v>0</v>
      </c>
      <c r="S117" s="275">
        <f t="shared" si="27"/>
        <v>0</v>
      </c>
      <c r="T117" s="275">
        <f t="shared" si="27"/>
        <v>0</v>
      </c>
      <c r="U117" s="275">
        <f t="shared" si="27"/>
        <v>0</v>
      </c>
      <c r="V117" s="275">
        <f t="shared" si="27"/>
        <v>0</v>
      </c>
      <c r="W117" s="275">
        <f t="shared" si="27"/>
        <v>0</v>
      </c>
      <c r="X117" s="275">
        <f t="shared" si="27"/>
        <v>0</v>
      </c>
      <c r="Y117" s="275">
        <f t="shared" si="27"/>
        <v>0</v>
      </c>
      <c r="Z117" s="275">
        <f t="shared" si="27"/>
        <v>0</v>
      </c>
      <c r="AA117" s="275">
        <f t="shared" si="27"/>
        <v>0</v>
      </c>
      <c r="AB117" s="275">
        <f t="shared" si="27"/>
        <v>0</v>
      </c>
      <c r="AC117" s="275">
        <f t="shared" si="27"/>
        <v>0</v>
      </c>
      <c r="AD117" s="275">
        <f t="shared" si="27"/>
        <v>0</v>
      </c>
      <c r="AE117" s="275">
        <f t="shared" si="27"/>
        <v>0</v>
      </c>
      <c r="AF117" s="275">
        <f t="shared" si="27"/>
        <v>0</v>
      </c>
      <c r="AG117" s="275">
        <f t="shared" si="27"/>
        <v>0</v>
      </c>
      <c r="AH117" s="275">
        <f t="shared" si="27"/>
        <v>0</v>
      </c>
      <c r="AI117" s="275">
        <f t="shared" si="27"/>
        <v>0</v>
      </c>
      <c r="AJ117" s="275">
        <f t="shared" si="27"/>
        <v>0</v>
      </c>
      <c r="AK117" s="275">
        <f t="shared" si="27"/>
        <v>0</v>
      </c>
      <c r="AL117" s="275">
        <f t="shared" si="27"/>
        <v>0</v>
      </c>
      <c r="AM117" s="275">
        <f t="shared" si="27"/>
        <v>0</v>
      </c>
      <c r="AN117" s="275">
        <f t="shared" si="27"/>
        <v>0</v>
      </c>
      <c r="AO117" s="275">
        <f t="shared" si="27"/>
        <v>0</v>
      </c>
      <c r="AP117" s="275">
        <f t="shared" si="27"/>
        <v>0</v>
      </c>
      <c r="AQ117" s="275">
        <f t="shared" si="27"/>
        <v>0</v>
      </c>
      <c r="AR117" s="275">
        <f t="shared" si="27"/>
        <v>0</v>
      </c>
      <c r="AS117" s="275">
        <f t="shared" si="27"/>
        <v>0</v>
      </c>
      <c r="AT117" s="275">
        <f t="shared" si="27"/>
        <v>0</v>
      </c>
      <c r="AU117" s="275">
        <f t="shared" si="27"/>
        <v>0</v>
      </c>
      <c r="AV117" s="275">
        <f t="shared" si="27"/>
        <v>0</v>
      </c>
      <c r="AW117" s="275">
        <f t="shared" si="27"/>
        <v>0</v>
      </c>
      <c r="AX117" s="275">
        <f t="shared" si="27"/>
        <v>0</v>
      </c>
      <c r="AY117" s="275">
        <f t="shared" si="27"/>
        <v>0</v>
      </c>
      <c r="AZ117" s="494">
        <f t="shared" si="27"/>
        <v>0</v>
      </c>
      <c r="BA117" s="276"/>
      <c r="BB117" s="277"/>
      <c r="BC117" s="278"/>
    </row>
    <row r="118" spans="1:55" x14ac:dyDescent="0.2">
      <c r="A118" s="70"/>
      <c r="B118" s="70"/>
      <c r="C118" s="70"/>
      <c r="D118" s="70"/>
      <c r="E118" s="70"/>
      <c r="F118" s="70"/>
      <c r="G118" s="70"/>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0"/>
      <c r="BC118" s="70"/>
    </row>
    <row r="119" spans="1:55" ht="17" thickBot="1" x14ac:dyDescent="0.25">
      <c r="A119" s="70"/>
      <c r="B119" s="66" t="s">
        <v>192</v>
      </c>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409"/>
      <c r="BA119" s="66"/>
      <c r="BB119" s="66"/>
      <c r="BC119" s="66"/>
    </row>
    <row r="120" spans="1:55" ht="16" thickBot="1" x14ac:dyDescent="0.25">
      <c r="A120" s="70"/>
      <c r="B120" s="270" t="s">
        <v>193</v>
      </c>
      <c r="C120" s="271"/>
      <c r="D120" s="271"/>
      <c r="E120" s="271"/>
      <c r="F120" s="271"/>
      <c r="G120" s="271"/>
      <c r="H120" s="487">
        <v>274</v>
      </c>
      <c r="I120" s="488">
        <v>281</v>
      </c>
      <c r="J120" s="488">
        <v>245</v>
      </c>
      <c r="K120" s="489">
        <v>248</v>
      </c>
      <c r="L120" s="490">
        <v>250</v>
      </c>
      <c r="M120" s="295">
        <f>IFERROR(ROUND(L120/L$71*M$71,0),0)</f>
        <v>398</v>
      </c>
      <c r="N120" s="275">
        <f t="shared" ref="N120:AZ120" si="28">IFERROR(M120/M$71*N$71,0)</f>
        <v>423.27917282127032</v>
      </c>
      <c r="O120" s="275">
        <f t="shared" si="28"/>
        <v>440.32791728212709</v>
      </c>
      <c r="P120" s="275">
        <f t="shared" si="28"/>
        <v>462.66765140324964</v>
      </c>
      <c r="Q120" s="275">
        <f t="shared" si="28"/>
        <v>485.59527326440178</v>
      </c>
      <c r="R120" s="275">
        <f t="shared" si="28"/>
        <v>506.7592319054653</v>
      </c>
      <c r="S120" s="275">
        <f t="shared" si="28"/>
        <v>527.92319054652887</v>
      </c>
      <c r="T120" s="275">
        <f t="shared" si="28"/>
        <v>527.33530280649927</v>
      </c>
      <c r="U120" s="275">
        <f t="shared" si="28"/>
        <v>526.74741506646978</v>
      </c>
      <c r="V120" s="275">
        <f t="shared" si="28"/>
        <v>526.74741506646978</v>
      </c>
      <c r="W120" s="275">
        <f t="shared" si="28"/>
        <v>526.74741506646978</v>
      </c>
      <c r="X120" s="275">
        <f t="shared" si="28"/>
        <v>526.74741506646978</v>
      </c>
      <c r="Y120" s="275">
        <f t="shared" si="28"/>
        <v>526.74741506646978</v>
      </c>
      <c r="Z120" s="275">
        <f t="shared" si="28"/>
        <v>526.74741506646978</v>
      </c>
      <c r="AA120" s="275">
        <f t="shared" si="28"/>
        <v>526.74741506646978</v>
      </c>
      <c r="AB120" s="275">
        <f t="shared" si="28"/>
        <v>526.74741506646978</v>
      </c>
      <c r="AC120" s="275">
        <f t="shared" si="28"/>
        <v>526.74741506646978</v>
      </c>
      <c r="AD120" s="275">
        <f t="shared" si="28"/>
        <v>526.74741506646978</v>
      </c>
      <c r="AE120" s="275">
        <f t="shared" si="28"/>
        <v>526.74741506646978</v>
      </c>
      <c r="AF120" s="275">
        <f t="shared" si="28"/>
        <v>526.74741506646978</v>
      </c>
      <c r="AG120" s="275">
        <f t="shared" si="28"/>
        <v>526.74741506646978</v>
      </c>
      <c r="AH120" s="275">
        <f t="shared" si="28"/>
        <v>526.74741506646978</v>
      </c>
      <c r="AI120" s="275">
        <f t="shared" si="28"/>
        <v>526.74741506646978</v>
      </c>
      <c r="AJ120" s="275">
        <f t="shared" si="28"/>
        <v>526.74741506646978</v>
      </c>
      <c r="AK120" s="275">
        <f t="shared" si="28"/>
        <v>526.74741506646978</v>
      </c>
      <c r="AL120" s="275">
        <f t="shared" si="28"/>
        <v>526.74741506646978</v>
      </c>
      <c r="AM120" s="275">
        <f t="shared" si="28"/>
        <v>526.74741506646978</v>
      </c>
      <c r="AN120" s="275">
        <f t="shared" si="28"/>
        <v>526.74741506646978</v>
      </c>
      <c r="AO120" s="275">
        <f t="shared" si="28"/>
        <v>526.74741506646978</v>
      </c>
      <c r="AP120" s="275">
        <f t="shared" si="28"/>
        <v>526.74741506646978</v>
      </c>
      <c r="AQ120" s="275">
        <f t="shared" si="28"/>
        <v>526.74741506646978</v>
      </c>
      <c r="AR120" s="275">
        <f t="shared" si="28"/>
        <v>526.74741506646978</v>
      </c>
      <c r="AS120" s="275">
        <f t="shared" si="28"/>
        <v>526.74741506646978</v>
      </c>
      <c r="AT120" s="275">
        <f t="shared" si="28"/>
        <v>526.74741506646978</v>
      </c>
      <c r="AU120" s="275">
        <f t="shared" si="28"/>
        <v>526.74741506646978</v>
      </c>
      <c r="AV120" s="275">
        <f t="shared" si="28"/>
        <v>526.74741506646978</v>
      </c>
      <c r="AW120" s="275">
        <f t="shared" si="28"/>
        <v>526.74741506646978</v>
      </c>
      <c r="AX120" s="275">
        <f t="shared" si="28"/>
        <v>526.74741506646978</v>
      </c>
      <c r="AY120" s="275">
        <f t="shared" si="28"/>
        <v>526.74741506646978</v>
      </c>
      <c r="AZ120" s="494">
        <f t="shared" si="28"/>
        <v>526.74741506646978</v>
      </c>
      <c r="BA120" s="276"/>
      <c r="BB120" s="296"/>
      <c r="BC120" s="297"/>
    </row>
    <row r="121" spans="1:55" x14ac:dyDescent="0.2">
      <c r="A121" s="70"/>
      <c r="B121" s="298" t="s">
        <v>194</v>
      </c>
      <c r="C121" s="299"/>
      <c r="D121" s="299"/>
      <c r="E121" s="299"/>
      <c r="F121" s="299"/>
      <c r="G121" s="299"/>
      <c r="H121" s="197">
        <f>IF(H$71=0, "N/A", H120/H$71)</f>
        <v>0.7116883116883117</v>
      </c>
      <c r="I121" s="197">
        <f t="shared" ref="I121:AZ121" si="29">IF(I$71=0, "N/A", I120/I$71)</f>
        <v>0.73753280839895008</v>
      </c>
      <c r="J121" s="197">
        <f t="shared" si="29"/>
        <v>0.68245125348189417</v>
      </c>
      <c r="K121" s="267">
        <f t="shared" si="29"/>
        <v>0.68508287292817682</v>
      </c>
      <c r="L121" s="268">
        <f t="shared" si="29"/>
        <v>0.58823529411764708</v>
      </c>
      <c r="M121" s="300">
        <f t="shared" si="29"/>
        <v>0.58788774002954214</v>
      </c>
      <c r="N121" s="300">
        <f t="shared" si="29"/>
        <v>0.58788774002954214</v>
      </c>
      <c r="O121" s="300">
        <f t="shared" si="29"/>
        <v>0.58788774002954214</v>
      </c>
      <c r="P121" s="300">
        <f t="shared" si="29"/>
        <v>0.58788774002954214</v>
      </c>
      <c r="Q121" s="300">
        <f t="shared" si="29"/>
        <v>0.58788774002954214</v>
      </c>
      <c r="R121" s="300">
        <f t="shared" si="29"/>
        <v>0.58788774002954214</v>
      </c>
      <c r="S121" s="300">
        <f t="shared" si="29"/>
        <v>0.58788774002954214</v>
      </c>
      <c r="T121" s="300">
        <f t="shared" si="29"/>
        <v>0.58788774002954214</v>
      </c>
      <c r="U121" s="300">
        <f t="shared" si="29"/>
        <v>0.58788774002954214</v>
      </c>
      <c r="V121" s="300">
        <f t="shared" si="29"/>
        <v>0.58788774002954214</v>
      </c>
      <c r="W121" s="300">
        <f t="shared" si="29"/>
        <v>0.58788774002954214</v>
      </c>
      <c r="X121" s="300">
        <f t="shared" si="29"/>
        <v>0.58788774002954214</v>
      </c>
      <c r="Y121" s="300">
        <f t="shared" si="29"/>
        <v>0.58788774002954214</v>
      </c>
      <c r="Z121" s="300">
        <f t="shared" si="29"/>
        <v>0.58788774002954214</v>
      </c>
      <c r="AA121" s="300">
        <f t="shared" si="29"/>
        <v>0.58788774002954214</v>
      </c>
      <c r="AB121" s="300">
        <f t="shared" si="29"/>
        <v>0.58788774002954214</v>
      </c>
      <c r="AC121" s="300">
        <f t="shared" si="29"/>
        <v>0.58788774002954214</v>
      </c>
      <c r="AD121" s="300">
        <f t="shared" si="29"/>
        <v>0.58788774002954214</v>
      </c>
      <c r="AE121" s="300">
        <f t="shared" si="29"/>
        <v>0.58788774002954214</v>
      </c>
      <c r="AF121" s="300">
        <f t="shared" si="29"/>
        <v>0.58788774002954214</v>
      </c>
      <c r="AG121" s="300">
        <f t="shared" si="29"/>
        <v>0.58788774002954214</v>
      </c>
      <c r="AH121" s="300">
        <f t="shared" si="29"/>
        <v>0.58788774002954214</v>
      </c>
      <c r="AI121" s="300">
        <f t="shared" si="29"/>
        <v>0.58788774002954214</v>
      </c>
      <c r="AJ121" s="300">
        <f t="shared" si="29"/>
        <v>0.58788774002954214</v>
      </c>
      <c r="AK121" s="300">
        <f t="shared" si="29"/>
        <v>0.58788774002954214</v>
      </c>
      <c r="AL121" s="300">
        <f t="shared" si="29"/>
        <v>0.58788774002954214</v>
      </c>
      <c r="AM121" s="300">
        <f t="shared" si="29"/>
        <v>0.58788774002954214</v>
      </c>
      <c r="AN121" s="300">
        <f t="shared" si="29"/>
        <v>0.58788774002954214</v>
      </c>
      <c r="AO121" s="300">
        <f t="shared" si="29"/>
        <v>0.58788774002954214</v>
      </c>
      <c r="AP121" s="300">
        <f t="shared" si="29"/>
        <v>0.58788774002954214</v>
      </c>
      <c r="AQ121" s="300">
        <f t="shared" si="29"/>
        <v>0.58788774002954214</v>
      </c>
      <c r="AR121" s="300">
        <f t="shared" si="29"/>
        <v>0.58788774002954214</v>
      </c>
      <c r="AS121" s="300">
        <f t="shared" si="29"/>
        <v>0.58788774002954214</v>
      </c>
      <c r="AT121" s="300">
        <f t="shared" si="29"/>
        <v>0.58788774002954214</v>
      </c>
      <c r="AU121" s="300">
        <f t="shared" si="29"/>
        <v>0.58788774002954214</v>
      </c>
      <c r="AV121" s="300">
        <f t="shared" si="29"/>
        <v>0.58788774002954214</v>
      </c>
      <c r="AW121" s="300">
        <f t="shared" si="29"/>
        <v>0.58788774002954214</v>
      </c>
      <c r="AX121" s="300">
        <f t="shared" si="29"/>
        <v>0.58788774002954214</v>
      </c>
      <c r="AY121" s="300">
        <f t="shared" si="29"/>
        <v>0.58788774002954214</v>
      </c>
      <c r="AZ121" s="499">
        <f t="shared" si="29"/>
        <v>0.58788774002954214</v>
      </c>
      <c r="BA121" s="301"/>
      <c r="BB121" s="302"/>
      <c r="BC121" s="303"/>
    </row>
    <row r="122" spans="1:55" x14ac:dyDescent="0.2">
      <c r="A122" s="70"/>
      <c r="B122" s="70"/>
      <c r="C122" s="70"/>
      <c r="D122" s="70"/>
      <c r="E122" s="70"/>
      <c r="F122" s="70"/>
      <c r="G122" s="70"/>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0"/>
      <c r="BC122" s="70"/>
    </row>
    <row r="123" spans="1:55" ht="16" x14ac:dyDescent="0.2">
      <c r="A123" s="70"/>
      <c r="B123" s="66" t="s">
        <v>195</v>
      </c>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c r="AT123" s="66"/>
      <c r="AU123" s="66"/>
      <c r="AV123" s="66"/>
      <c r="AW123" s="66"/>
      <c r="AX123" s="66"/>
      <c r="AY123" s="66"/>
      <c r="AZ123" s="409"/>
      <c r="BA123" s="66"/>
      <c r="BB123" s="66"/>
      <c r="BC123" s="66"/>
    </row>
    <row r="124" spans="1:55" x14ac:dyDescent="0.2">
      <c r="A124" s="70"/>
      <c r="B124" s="167" t="s">
        <v>196</v>
      </c>
      <c r="C124" s="168"/>
      <c r="D124" s="168"/>
      <c r="E124" s="168"/>
      <c r="F124" s="168"/>
      <c r="G124" s="168"/>
      <c r="H124" s="304">
        <f t="shared" ref="H124:AZ124" si="30">H71-H125</f>
        <v>385</v>
      </c>
      <c r="I124" s="304">
        <f t="shared" si="30"/>
        <v>381</v>
      </c>
      <c r="J124" s="304">
        <f t="shared" si="30"/>
        <v>359</v>
      </c>
      <c r="K124" s="305">
        <f t="shared" si="30"/>
        <v>362</v>
      </c>
      <c r="L124" s="306">
        <f t="shared" si="30"/>
        <v>425</v>
      </c>
      <c r="M124" s="304">
        <f t="shared" si="30"/>
        <v>677</v>
      </c>
      <c r="N124" s="304">
        <f t="shared" si="30"/>
        <v>720</v>
      </c>
      <c r="O124" s="304">
        <f t="shared" si="30"/>
        <v>749</v>
      </c>
      <c r="P124" s="304">
        <f t="shared" si="30"/>
        <v>787</v>
      </c>
      <c r="Q124" s="304">
        <f t="shared" si="30"/>
        <v>826</v>
      </c>
      <c r="R124" s="304">
        <f t="shared" si="30"/>
        <v>862</v>
      </c>
      <c r="S124" s="304">
        <f t="shared" si="30"/>
        <v>898</v>
      </c>
      <c r="T124" s="304">
        <f t="shared" si="30"/>
        <v>897</v>
      </c>
      <c r="U124" s="304">
        <f t="shared" si="30"/>
        <v>896</v>
      </c>
      <c r="V124" s="304">
        <f t="shared" si="30"/>
        <v>896</v>
      </c>
      <c r="W124" s="304">
        <f t="shared" si="30"/>
        <v>896</v>
      </c>
      <c r="X124" s="304">
        <f t="shared" si="30"/>
        <v>896</v>
      </c>
      <c r="Y124" s="304">
        <f t="shared" si="30"/>
        <v>896</v>
      </c>
      <c r="Z124" s="304">
        <f t="shared" si="30"/>
        <v>896</v>
      </c>
      <c r="AA124" s="304">
        <f t="shared" si="30"/>
        <v>896</v>
      </c>
      <c r="AB124" s="304">
        <f t="shared" si="30"/>
        <v>896</v>
      </c>
      <c r="AC124" s="304">
        <f t="shared" si="30"/>
        <v>896</v>
      </c>
      <c r="AD124" s="304">
        <f t="shared" si="30"/>
        <v>896</v>
      </c>
      <c r="AE124" s="304">
        <f t="shared" si="30"/>
        <v>896</v>
      </c>
      <c r="AF124" s="304">
        <f t="shared" si="30"/>
        <v>896</v>
      </c>
      <c r="AG124" s="304">
        <f t="shared" si="30"/>
        <v>896</v>
      </c>
      <c r="AH124" s="304">
        <f t="shared" si="30"/>
        <v>896</v>
      </c>
      <c r="AI124" s="304">
        <f t="shared" si="30"/>
        <v>896</v>
      </c>
      <c r="AJ124" s="304">
        <f t="shared" si="30"/>
        <v>896</v>
      </c>
      <c r="AK124" s="304">
        <f t="shared" si="30"/>
        <v>896</v>
      </c>
      <c r="AL124" s="304">
        <f t="shared" si="30"/>
        <v>896</v>
      </c>
      <c r="AM124" s="304">
        <f t="shared" si="30"/>
        <v>896</v>
      </c>
      <c r="AN124" s="304">
        <f t="shared" si="30"/>
        <v>896</v>
      </c>
      <c r="AO124" s="304">
        <f t="shared" si="30"/>
        <v>896</v>
      </c>
      <c r="AP124" s="304">
        <f t="shared" si="30"/>
        <v>896</v>
      </c>
      <c r="AQ124" s="304">
        <f t="shared" si="30"/>
        <v>896</v>
      </c>
      <c r="AR124" s="304">
        <f t="shared" si="30"/>
        <v>896</v>
      </c>
      <c r="AS124" s="304">
        <f t="shared" si="30"/>
        <v>896</v>
      </c>
      <c r="AT124" s="304">
        <f t="shared" si="30"/>
        <v>896</v>
      </c>
      <c r="AU124" s="304">
        <f t="shared" si="30"/>
        <v>896</v>
      </c>
      <c r="AV124" s="304">
        <f t="shared" si="30"/>
        <v>896</v>
      </c>
      <c r="AW124" s="304">
        <f t="shared" si="30"/>
        <v>896</v>
      </c>
      <c r="AX124" s="304">
        <f t="shared" si="30"/>
        <v>896</v>
      </c>
      <c r="AY124" s="304">
        <f t="shared" si="30"/>
        <v>896</v>
      </c>
      <c r="AZ124" s="500">
        <f t="shared" si="30"/>
        <v>896</v>
      </c>
      <c r="BA124" s="169"/>
      <c r="BB124" s="284"/>
      <c r="BC124" s="171"/>
    </row>
    <row r="125" spans="1:55" x14ac:dyDescent="0.2">
      <c r="A125" s="70"/>
      <c r="B125" s="176" t="s">
        <v>185</v>
      </c>
      <c r="C125" s="177"/>
      <c r="D125" s="177"/>
      <c r="E125" s="177"/>
      <c r="F125" s="177"/>
      <c r="G125" s="177"/>
      <c r="H125" s="307">
        <f>H108</f>
        <v>0</v>
      </c>
      <c r="I125" s="307">
        <f>I108</f>
        <v>0</v>
      </c>
      <c r="J125" s="307">
        <f>J108</f>
        <v>0</v>
      </c>
      <c r="K125" s="308">
        <f>K108</f>
        <v>0</v>
      </c>
      <c r="L125" s="309">
        <f>L108</f>
        <v>0</v>
      </c>
      <c r="M125" s="307">
        <f t="shared" ref="M125:AZ125" si="31">M108</f>
        <v>0</v>
      </c>
      <c r="N125" s="307">
        <f t="shared" si="31"/>
        <v>0</v>
      </c>
      <c r="O125" s="307">
        <f t="shared" si="31"/>
        <v>0</v>
      </c>
      <c r="P125" s="307">
        <f t="shared" si="31"/>
        <v>0</v>
      </c>
      <c r="Q125" s="307">
        <f t="shared" si="31"/>
        <v>0</v>
      </c>
      <c r="R125" s="307">
        <f t="shared" si="31"/>
        <v>0</v>
      </c>
      <c r="S125" s="307">
        <f t="shared" si="31"/>
        <v>0</v>
      </c>
      <c r="T125" s="307">
        <f t="shared" si="31"/>
        <v>0</v>
      </c>
      <c r="U125" s="307">
        <f t="shared" si="31"/>
        <v>0</v>
      </c>
      <c r="V125" s="307">
        <f t="shared" si="31"/>
        <v>0</v>
      </c>
      <c r="W125" s="307">
        <f t="shared" si="31"/>
        <v>0</v>
      </c>
      <c r="X125" s="307">
        <f t="shared" si="31"/>
        <v>0</v>
      </c>
      <c r="Y125" s="307">
        <f t="shared" si="31"/>
        <v>0</v>
      </c>
      <c r="Z125" s="307">
        <f t="shared" si="31"/>
        <v>0</v>
      </c>
      <c r="AA125" s="307">
        <f t="shared" si="31"/>
        <v>0</v>
      </c>
      <c r="AB125" s="307">
        <f t="shared" si="31"/>
        <v>0</v>
      </c>
      <c r="AC125" s="307">
        <f t="shared" si="31"/>
        <v>0</v>
      </c>
      <c r="AD125" s="307">
        <f t="shared" si="31"/>
        <v>0</v>
      </c>
      <c r="AE125" s="307">
        <f t="shared" si="31"/>
        <v>0</v>
      </c>
      <c r="AF125" s="307">
        <f t="shared" si="31"/>
        <v>0</v>
      </c>
      <c r="AG125" s="307">
        <f t="shared" si="31"/>
        <v>0</v>
      </c>
      <c r="AH125" s="307">
        <f t="shared" si="31"/>
        <v>0</v>
      </c>
      <c r="AI125" s="307">
        <f t="shared" si="31"/>
        <v>0</v>
      </c>
      <c r="AJ125" s="307">
        <f t="shared" si="31"/>
        <v>0</v>
      </c>
      <c r="AK125" s="307">
        <f t="shared" si="31"/>
        <v>0</v>
      </c>
      <c r="AL125" s="307">
        <f t="shared" si="31"/>
        <v>0</v>
      </c>
      <c r="AM125" s="307">
        <f t="shared" si="31"/>
        <v>0</v>
      </c>
      <c r="AN125" s="307">
        <f t="shared" si="31"/>
        <v>0</v>
      </c>
      <c r="AO125" s="307">
        <f t="shared" si="31"/>
        <v>0</v>
      </c>
      <c r="AP125" s="307">
        <f t="shared" si="31"/>
        <v>0</v>
      </c>
      <c r="AQ125" s="307">
        <f t="shared" si="31"/>
        <v>0</v>
      </c>
      <c r="AR125" s="307">
        <f t="shared" si="31"/>
        <v>0</v>
      </c>
      <c r="AS125" s="307">
        <f t="shared" si="31"/>
        <v>0</v>
      </c>
      <c r="AT125" s="307">
        <f t="shared" si="31"/>
        <v>0</v>
      </c>
      <c r="AU125" s="307">
        <f t="shared" si="31"/>
        <v>0</v>
      </c>
      <c r="AV125" s="307">
        <f t="shared" si="31"/>
        <v>0</v>
      </c>
      <c r="AW125" s="307">
        <f t="shared" si="31"/>
        <v>0</v>
      </c>
      <c r="AX125" s="307">
        <f t="shared" si="31"/>
        <v>0</v>
      </c>
      <c r="AY125" s="307">
        <f t="shared" si="31"/>
        <v>0</v>
      </c>
      <c r="AZ125" s="501">
        <f t="shared" si="31"/>
        <v>0</v>
      </c>
      <c r="BA125" s="182"/>
      <c r="BB125" s="264"/>
      <c r="BC125" s="183"/>
    </row>
    <row r="126" spans="1:55" x14ac:dyDescent="0.2">
      <c r="A126" s="70"/>
      <c r="B126" s="70"/>
      <c r="C126" s="70"/>
      <c r="D126" s="70"/>
      <c r="E126" s="70"/>
      <c r="F126" s="70"/>
      <c r="G126" s="70"/>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0"/>
      <c r="BC126" s="70"/>
    </row>
    <row r="127" spans="1:55" x14ac:dyDescent="0.2">
      <c r="A127" s="70"/>
      <c r="B127" s="70"/>
      <c r="C127" s="70"/>
      <c r="D127" s="70"/>
      <c r="E127" s="70"/>
      <c r="F127" s="70"/>
      <c r="G127" s="70"/>
      <c r="H127" s="71"/>
      <c r="I127" s="71"/>
      <c r="J127" s="71"/>
      <c r="K127" s="71"/>
      <c r="L127" s="71"/>
      <c r="M127" s="71"/>
      <c r="N127" s="71"/>
      <c r="O127" s="71"/>
      <c r="P127" s="310"/>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0"/>
      <c r="BC127" s="70"/>
    </row>
    <row r="128" spans="1:55" ht="16" x14ac:dyDescent="0.2">
      <c r="A128" s="70"/>
      <c r="B128" s="66" t="s">
        <v>197</v>
      </c>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c r="AT128" s="66"/>
      <c r="AU128" s="66"/>
      <c r="AV128" s="66"/>
      <c r="AW128" s="66"/>
      <c r="AX128" s="66"/>
      <c r="AY128" s="66"/>
      <c r="AZ128" s="409"/>
      <c r="BA128" s="66"/>
      <c r="BB128" s="66"/>
      <c r="BC128" s="66"/>
    </row>
    <row r="129" spans="1:64" x14ac:dyDescent="0.2">
      <c r="A129" s="70"/>
      <c r="B129" s="67" t="s">
        <v>198</v>
      </c>
      <c r="C129" s="68"/>
      <c r="D129" s="68"/>
      <c r="E129" s="68"/>
      <c r="F129" s="68"/>
      <c r="G129" s="68"/>
      <c r="H129" s="69"/>
      <c r="I129" s="69"/>
      <c r="J129" s="68"/>
      <c r="K129" s="68"/>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410"/>
      <c r="BA129" s="68"/>
      <c r="BB129" s="68"/>
      <c r="BC129" s="146"/>
    </row>
    <row r="130" spans="1:64" x14ac:dyDescent="0.2">
      <c r="A130" s="70"/>
      <c r="B130" s="311" t="s">
        <v>199</v>
      </c>
      <c r="C130" s="312"/>
      <c r="D130" s="312"/>
      <c r="E130" s="312"/>
      <c r="F130" s="312"/>
      <c r="G130" s="312"/>
      <c r="H130" s="313">
        <f t="shared" ref="H130:AZ130" si="32">SUM(H52:H54)</f>
        <v>385</v>
      </c>
      <c r="I130" s="313">
        <f t="shared" si="32"/>
        <v>381</v>
      </c>
      <c r="J130" s="313">
        <f t="shared" si="32"/>
        <v>359</v>
      </c>
      <c r="K130" s="314">
        <f t="shared" si="32"/>
        <v>362</v>
      </c>
      <c r="L130" s="315">
        <f t="shared" si="32"/>
        <v>328</v>
      </c>
      <c r="M130" s="313">
        <f t="shared" si="32"/>
        <v>330</v>
      </c>
      <c r="N130" s="313">
        <f t="shared" si="32"/>
        <v>377</v>
      </c>
      <c r="O130" s="313">
        <f t="shared" si="32"/>
        <v>363</v>
      </c>
      <c r="P130" s="316">
        <f t="shared" si="32"/>
        <v>361</v>
      </c>
      <c r="Q130" s="313">
        <f t="shared" si="32"/>
        <v>359</v>
      </c>
      <c r="R130" s="313">
        <f t="shared" si="32"/>
        <v>359</v>
      </c>
      <c r="S130" s="313">
        <f t="shared" si="32"/>
        <v>359</v>
      </c>
      <c r="T130" s="313">
        <f t="shared" si="32"/>
        <v>359</v>
      </c>
      <c r="U130" s="313">
        <f t="shared" si="32"/>
        <v>359</v>
      </c>
      <c r="V130" s="313">
        <f t="shared" si="32"/>
        <v>359</v>
      </c>
      <c r="W130" s="313">
        <f t="shared" si="32"/>
        <v>359</v>
      </c>
      <c r="X130" s="313">
        <f t="shared" si="32"/>
        <v>359</v>
      </c>
      <c r="Y130" s="313">
        <f t="shared" si="32"/>
        <v>359</v>
      </c>
      <c r="Z130" s="313">
        <f t="shared" si="32"/>
        <v>359</v>
      </c>
      <c r="AA130" s="313">
        <f t="shared" si="32"/>
        <v>359</v>
      </c>
      <c r="AB130" s="313">
        <f t="shared" si="32"/>
        <v>359</v>
      </c>
      <c r="AC130" s="313">
        <f t="shared" si="32"/>
        <v>359</v>
      </c>
      <c r="AD130" s="313">
        <f t="shared" si="32"/>
        <v>359</v>
      </c>
      <c r="AE130" s="313">
        <f t="shared" si="32"/>
        <v>359</v>
      </c>
      <c r="AF130" s="313">
        <f t="shared" si="32"/>
        <v>359</v>
      </c>
      <c r="AG130" s="313">
        <f t="shared" si="32"/>
        <v>359</v>
      </c>
      <c r="AH130" s="313">
        <f t="shared" si="32"/>
        <v>359</v>
      </c>
      <c r="AI130" s="313">
        <f t="shared" si="32"/>
        <v>359</v>
      </c>
      <c r="AJ130" s="313">
        <f t="shared" si="32"/>
        <v>359</v>
      </c>
      <c r="AK130" s="313">
        <f t="shared" si="32"/>
        <v>359</v>
      </c>
      <c r="AL130" s="313">
        <f t="shared" si="32"/>
        <v>359</v>
      </c>
      <c r="AM130" s="313">
        <f t="shared" si="32"/>
        <v>359</v>
      </c>
      <c r="AN130" s="313">
        <f t="shared" si="32"/>
        <v>359</v>
      </c>
      <c r="AO130" s="313">
        <f t="shared" si="32"/>
        <v>359</v>
      </c>
      <c r="AP130" s="313">
        <f t="shared" si="32"/>
        <v>359</v>
      </c>
      <c r="AQ130" s="313">
        <f t="shared" si="32"/>
        <v>359</v>
      </c>
      <c r="AR130" s="313">
        <f t="shared" si="32"/>
        <v>359</v>
      </c>
      <c r="AS130" s="313">
        <f t="shared" si="32"/>
        <v>359</v>
      </c>
      <c r="AT130" s="313">
        <f t="shared" si="32"/>
        <v>359</v>
      </c>
      <c r="AU130" s="313">
        <f t="shared" si="32"/>
        <v>359</v>
      </c>
      <c r="AV130" s="313">
        <f t="shared" si="32"/>
        <v>359</v>
      </c>
      <c r="AW130" s="313">
        <f t="shared" si="32"/>
        <v>359</v>
      </c>
      <c r="AX130" s="313">
        <f t="shared" si="32"/>
        <v>359</v>
      </c>
      <c r="AY130" s="502">
        <f t="shared" si="32"/>
        <v>359</v>
      </c>
      <c r="AZ130" s="503">
        <f t="shared" si="32"/>
        <v>359</v>
      </c>
      <c r="BA130" s="317"/>
      <c r="BB130" s="317"/>
      <c r="BC130" s="318"/>
    </row>
    <row r="131" spans="1:64" ht="16" thickBot="1" x14ac:dyDescent="0.25">
      <c r="A131" s="70"/>
      <c r="B131" s="311" t="s">
        <v>298</v>
      </c>
      <c r="C131" s="312"/>
      <c r="D131" s="312"/>
      <c r="E131" s="312"/>
      <c r="F131" s="312"/>
      <c r="G131" s="312"/>
      <c r="H131" s="313">
        <f t="shared" ref="H131:AZ131" si="33">SUM(H54:H67)</f>
        <v>122</v>
      </c>
      <c r="I131" s="313">
        <f t="shared" si="33"/>
        <v>106</v>
      </c>
      <c r="J131" s="313">
        <f t="shared" si="33"/>
        <v>107</v>
      </c>
      <c r="K131" s="314">
        <f t="shared" si="33"/>
        <v>123</v>
      </c>
      <c r="L131" s="315">
        <f t="shared" si="33"/>
        <v>209</v>
      </c>
      <c r="M131" s="313">
        <f t="shared" si="33"/>
        <v>423</v>
      </c>
      <c r="N131" s="313">
        <f t="shared" si="33"/>
        <v>464</v>
      </c>
      <c r="O131" s="313">
        <f t="shared" si="33"/>
        <v>509</v>
      </c>
      <c r="P131" s="316">
        <f t="shared" si="33"/>
        <v>549</v>
      </c>
      <c r="Q131" s="313">
        <f t="shared" si="33"/>
        <v>588</v>
      </c>
      <c r="R131" s="313">
        <f t="shared" si="33"/>
        <v>624</v>
      </c>
      <c r="S131" s="313">
        <f t="shared" si="33"/>
        <v>660</v>
      </c>
      <c r="T131" s="313">
        <f t="shared" si="33"/>
        <v>659</v>
      </c>
      <c r="U131" s="313">
        <f t="shared" si="33"/>
        <v>658</v>
      </c>
      <c r="V131" s="313">
        <f t="shared" si="33"/>
        <v>658</v>
      </c>
      <c r="W131" s="313">
        <f t="shared" si="33"/>
        <v>658</v>
      </c>
      <c r="X131" s="313">
        <f t="shared" si="33"/>
        <v>658</v>
      </c>
      <c r="Y131" s="313">
        <f t="shared" si="33"/>
        <v>658</v>
      </c>
      <c r="Z131" s="313">
        <f t="shared" si="33"/>
        <v>658</v>
      </c>
      <c r="AA131" s="313">
        <f t="shared" si="33"/>
        <v>658</v>
      </c>
      <c r="AB131" s="313">
        <f t="shared" si="33"/>
        <v>658</v>
      </c>
      <c r="AC131" s="313">
        <f t="shared" si="33"/>
        <v>658</v>
      </c>
      <c r="AD131" s="313">
        <f t="shared" si="33"/>
        <v>658</v>
      </c>
      <c r="AE131" s="313">
        <f t="shared" si="33"/>
        <v>658</v>
      </c>
      <c r="AF131" s="313">
        <f t="shared" si="33"/>
        <v>658</v>
      </c>
      <c r="AG131" s="313">
        <f t="shared" si="33"/>
        <v>658</v>
      </c>
      <c r="AH131" s="313">
        <f t="shared" si="33"/>
        <v>658</v>
      </c>
      <c r="AI131" s="313">
        <f t="shared" si="33"/>
        <v>658</v>
      </c>
      <c r="AJ131" s="313">
        <f t="shared" si="33"/>
        <v>658</v>
      </c>
      <c r="AK131" s="313">
        <f t="shared" si="33"/>
        <v>658</v>
      </c>
      <c r="AL131" s="313">
        <f t="shared" si="33"/>
        <v>658</v>
      </c>
      <c r="AM131" s="313">
        <f t="shared" si="33"/>
        <v>658</v>
      </c>
      <c r="AN131" s="313">
        <f t="shared" si="33"/>
        <v>658</v>
      </c>
      <c r="AO131" s="313">
        <f t="shared" si="33"/>
        <v>658</v>
      </c>
      <c r="AP131" s="313">
        <f t="shared" si="33"/>
        <v>658</v>
      </c>
      <c r="AQ131" s="313">
        <f t="shared" si="33"/>
        <v>658</v>
      </c>
      <c r="AR131" s="313">
        <f t="shared" si="33"/>
        <v>658</v>
      </c>
      <c r="AS131" s="313">
        <f t="shared" si="33"/>
        <v>658</v>
      </c>
      <c r="AT131" s="313">
        <f t="shared" si="33"/>
        <v>658</v>
      </c>
      <c r="AU131" s="313">
        <f t="shared" si="33"/>
        <v>658</v>
      </c>
      <c r="AV131" s="313">
        <f t="shared" si="33"/>
        <v>658</v>
      </c>
      <c r="AW131" s="313">
        <f t="shared" si="33"/>
        <v>658</v>
      </c>
      <c r="AX131" s="313">
        <f t="shared" si="33"/>
        <v>658</v>
      </c>
      <c r="AY131" s="502">
        <f t="shared" si="33"/>
        <v>658</v>
      </c>
      <c r="AZ131" s="503">
        <f t="shared" si="33"/>
        <v>658</v>
      </c>
      <c r="BA131" s="317"/>
      <c r="BB131" s="317"/>
      <c r="BC131" s="318"/>
    </row>
    <row r="132" spans="1:64" ht="16" thickBot="1" x14ac:dyDescent="0.25">
      <c r="A132" s="70"/>
      <c r="B132" s="158" t="s">
        <v>310</v>
      </c>
      <c r="C132" s="159"/>
      <c r="D132" s="159"/>
      <c r="E132" s="159"/>
      <c r="F132" s="159"/>
      <c r="G132" s="159"/>
      <c r="H132" s="160"/>
      <c r="I132" s="160">
        <v>381</v>
      </c>
      <c r="J132" s="487">
        <v>359</v>
      </c>
      <c r="K132" s="489">
        <v>362</v>
      </c>
      <c r="L132" s="319"/>
      <c r="M132" s="319"/>
      <c r="N132" s="319"/>
      <c r="O132" s="319"/>
      <c r="P132" s="320"/>
      <c r="Q132" s="319"/>
      <c r="R132" s="319"/>
      <c r="S132" s="319"/>
      <c r="T132" s="319"/>
      <c r="U132" s="319"/>
      <c r="V132" s="319"/>
      <c r="W132" s="319"/>
      <c r="X132" s="319"/>
      <c r="Y132" s="319"/>
      <c r="Z132" s="319"/>
      <c r="AA132" s="319"/>
      <c r="AB132" s="319"/>
      <c r="AC132" s="319"/>
      <c r="AD132" s="319"/>
      <c r="AE132" s="319"/>
      <c r="AF132" s="319"/>
      <c r="AG132" s="319"/>
      <c r="AH132" s="319"/>
      <c r="AI132" s="319"/>
      <c r="AJ132" s="319"/>
      <c r="AK132" s="319"/>
      <c r="AL132" s="319"/>
      <c r="AM132" s="319"/>
      <c r="AN132" s="319"/>
      <c r="AO132" s="319"/>
      <c r="AP132" s="319"/>
      <c r="AQ132" s="319"/>
      <c r="AR132" s="319"/>
      <c r="AS132" s="319"/>
      <c r="AT132" s="319"/>
      <c r="AU132" s="319"/>
      <c r="AV132" s="319"/>
      <c r="AW132" s="319"/>
      <c r="AX132" s="319"/>
      <c r="AY132" s="319"/>
      <c r="AZ132" s="504"/>
      <c r="BA132" s="321"/>
      <c r="BB132" s="321"/>
      <c r="BC132" s="166"/>
    </row>
    <row r="133" spans="1:64" x14ac:dyDescent="0.2">
      <c r="A133" s="70"/>
      <c r="B133" s="322" t="s">
        <v>311</v>
      </c>
      <c r="C133" s="323"/>
      <c r="D133" s="323"/>
      <c r="E133" s="323"/>
      <c r="F133" s="323"/>
      <c r="G133" s="323"/>
      <c r="H133" s="324"/>
      <c r="I133" s="324">
        <v>0</v>
      </c>
      <c r="J133" s="324">
        <v>0</v>
      </c>
      <c r="K133" s="325">
        <v>0</v>
      </c>
      <c r="L133" s="326"/>
      <c r="M133" s="327"/>
      <c r="N133" s="327"/>
      <c r="O133" s="327"/>
      <c r="P133" s="328"/>
      <c r="Q133" s="327"/>
      <c r="R133" s="327"/>
      <c r="S133" s="327"/>
      <c r="T133" s="327"/>
      <c r="U133" s="327"/>
      <c r="V133" s="327"/>
      <c r="W133" s="327"/>
      <c r="X133" s="327"/>
      <c r="Y133" s="327"/>
      <c r="Z133" s="327"/>
      <c r="AA133" s="327"/>
      <c r="AB133" s="327"/>
      <c r="AC133" s="327"/>
      <c r="AD133" s="327"/>
      <c r="AE133" s="327"/>
      <c r="AF133" s="327"/>
      <c r="AG133" s="327"/>
      <c r="AH133" s="327"/>
      <c r="AI133" s="327"/>
      <c r="AJ133" s="327"/>
      <c r="AK133" s="327"/>
      <c r="AL133" s="327"/>
      <c r="AM133" s="327"/>
      <c r="AN133" s="327"/>
      <c r="AO133" s="327"/>
      <c r="AP133" s="327"/>
      <c r="AQ133" s="327"/>
      <c r="AR133" s="327"/>
      <c r="AS133" s="327"/>
      <c r="AT133" s="327"/>
      <c r="AU133" s="327"/>
      <c r="AV133" s="327"/>
      <c r="AW133" s="327"/>
      <c r="AX133" s="327"/>
      <c r="AY133" s="327"/>
      <c r="AZ133" s="505"/>
      <c r="BA133" s="329"/>
      <c r="BB133" s="329"/>
      <c r="BC133" s="187"/>
    </row>
    <row r="134" spans="1:64" x14ac:dyDescent="0.2">
      <c r="A134" s="70"/>
      <c r="B134" s="330" t="s">
        <v>200</v>
      </c>
      <c r="C134" s="331"/>
      <c r="D134" s="331"/>
      <c r="E134" s="331"/>
      <c r="F134" s="331"/>
      <c r="G134" s="331"/>
      <c r="H134" s="332">
        <f>IF(SUM(H132:H133)=0,0,SUM(H132:H133)/SUM(H54:H67))</f>
        <v>0</v>
      </c>
      <c r="I134" s="332">
        <f>IF(SUM(I132:I133)=0,0,SUM(I132:I133)/SUM(I54:I67))</f>
        <v>3.5943396226415096</v>
      </c>
      <c r="J134" s="332">
        <f>IF(SUM(J132:J133)=0,0,SUM(J132:J133)/SUM(J52:J67))</f>
        <v>1</v>
      </c>
      <c r="K134" s="333">
        <f>IF(SUM(K132:K133)=0,0,SUM(K132:K133)/SUM(K52:K67))</f>
        <v>1</v>
      </c>
      <c r="L134" s="334">
        <f>K134</f>
        <v>1</v>
      </c>
      <c r="M134" s="332">
        <f t="shared" ref="M134:AZ134" si="34">L134</f>
        <v>1</v>
      </c>
      <c r="N134" s="332">
        <f t="shared" si="34"/>
        <v>1</v>
      </c>
      <c r="O134" s="332">
        <f t="shared" si="34"/>
        <v>1</v>
      </c>
      <c r="P134" s="335">
        <f t="shared" si="34"/>
        <v>1</v>
      </c>
      <c r="Q134" s="332">
        <f t="shared" si="34"/>
        <v>1</v>
      </c>
      <c r="R134" s="332">
        <f t="shared" si="34"/>
        <v>1</v>
      </c>
      <c r="S134" s="332">
        <f t="shared" si="34"/>
        <v>1</v>
      </c>
      <c r="T134" s="332">
        <f t="shared" si="34"/>
        <v>1</v>
      </c>
      <c r="U134" s="332">
        <f t="shared" si="34"/>
        <v>1</v>
      </c>
      <c r="V134" s="332">
        <f t="shared" si="34"/>
        <v>1</v>
      </c>
      <c r="W134" s="332">
        <f t="shared" si="34"/>
        <v>1</v>
      </c>
      <c r="X134" s="332">
        <f t="shared" si="34"/>
        <v>1</v>
      </c>
      <c r="Y134" s="332">
        <f t="shared" si="34"/>
        <v>1</v>
      </c>
      <c r="Z134" s="332">
        <f t="shared" si="34"/>
        <v>1</v>
      </c>
      <c r="AA134" s="332">
        <f t="shared" si="34"/>
        <v>1</v>
      </c>
      <c r="AB134" s="332">
        <f t="shared" si="34"/>
        <v>1</v>
      </c>
      <c r="AC134" s="332">
        <f t="shared" si="34"/>
        <v>1</v>
      </c>
      <c r="AD134" s="332">
        <f t="shared" si="34"/>
        <v>1</v>
      </c>
      <c r="AE134" s="332">
        <f t="shared" si="34"/>
        <v>1</v>
      </c>
      <c r="AF134" s="332">
        <f t="shared" si="34"/>
        <v>1</v>
      </c>
      <c r="AG134" s="332">
        <f t="shared" si="34"/>
        <v>1</v>
      </c>
      <c r="AH134" s="332">
        <f t="shared" si="34"/>
        <v>1</v>
      </c>
      <c r="AI134" s="332">
        <f t="shared" si="34"/>
        <v>1</v>
      </c>
      <c r="AJ134" s="332">
        <f t="shared" si="34"/>
        <v>1</v>
      </c>
      <c r="AK134" s="332">
        <f t="shared" si="34"/>
        <v>1</v>
      </c>
      <c r="AL134" s="332">
        <f t="shared" si="34"/>
        <v>1</v>
      </c>
      <c r="AM134" s="332">
        <f t="shared" si="34"/>
        <v>1</v>
      </c>
      <c r="AN134" s="332">
        <f t="shared" si="34"/>
        <v>1</v>
      </c>
      <c r="AO134" s="332">
        <f t="shared" si="34"/>
        <v>1</v>
      </c>
      <c r="AP134" s="332">
        <f t="shared" si="34"/>
        <v>1</v>
      </c>
      <c r="AQ134" s="332">
        <f t="shared" si="34"/>
        <v>1</v>
      </c>
      <c r="AR134" s="332">
        <f t="shared" si="34"/>
        <v>1</v>
      </c>
      <c r="AS134" s="332">
        <f t="shared" si="34"/>
        <v>1</v>
      </c>
      <c r="AT134" s="332">
        <f t="shared" si="34"/>
        <v>1</v>
      </c>
      <c r="AU134" s="332">
        <f t="shared" si="34"/>
        <v>1</v>
      </c>
      <c r="AV134" s="332">
        <f t="shared" si="34"/>
        <v>1</v>
      </c>
      <c r="AW134" s="332">
        <f t="shared" si="34"/>
        <v>1</v>
      </c>
      <c r="AX134" s="332">
        <f t="shared" si="34"/>
        <v>1</v>
      </c>
      <c r="AY134" s="506">
        <f t="shared" si="34"/>
        <v>1</v>
      </c>
      <c r="AZ134" s="507">
        <f t="shared" si="34"/>
        <v>1</v>
      </c>
      <c r="BA134" s="336"/>
      <c r="BB134" s="336"/>
      <c r="BC134" s="337"/>
    </row>
    <row r="135" spans="1:64" x14ac:dyDescent="0.2">
      <c r="A135" s="70"/>
      <c r="B135" s="338" t="s">
        <v>201</v>
      </c>
      <c r="C135" s="339"/>
      <c r="D135" s="339"/>
      <c r="E135" s="339"/>
      <c r="F135" s="339"/>
      <c r="G135" s="339"/>
      <c r="H135" s="340">
        <f>H131*H134</f>
        <v>0</v>
      </c>
      <c r="I135" s="340">
        <f>I131*I134</f>
        <v>381</v>
      </c>
      <c r="J135" s="340">
        <f>J131*J134</f>
        <v>107</v>
      </c>
      <c r="K135" s="341">
        <f t="shared" ref="K135:AZ135" si="35">K71*K134</f>
        <v>362</v>
      </c>
      <c r="L135" s="342">
        <f t="shared" si="35"/>
        <v>425</v>
      </c>
      <c r="M135" s="340">
        <f t="shared" si="35"/>
        <v>677</v>
      </c>
      <c r="N135" s="340">
        <f t="shared" si="35"/>
        <v>720</v>
      </c>
      <c r="O135" s="340">
        <f t="shared" si="35"/>
        <v>749</v>
      </c>
      <c r="P135" s="343">
        <f t="shared" si="35"/>
        <v>787</v>
      </c>
      <c r="Q135" s="340">
        <f t="shared" si="35"/>
        <v>826</v>
      </c>
      <c r="R135" s="340">
        <f t="shared" si="35"/>
        <v>862</v>
      </c>
      <c r="S135" s="340">
        <f t="shared" si="35"/>
        <v>898</v>
      </c>
      <c r="T135" s="340">
        <f t="shared" si="35"/>
        <v>897</v>
      </c>
      <c r="U135" s="340">
        <f t="shared" si="35"/>
        <v>896</v>
      </c>
      <c r="V135" s="340">
        <f t="shared" si="35"/>
        <v>896</v>
      </c>
      <c r="W135" s="340">
        <f t="shared" si="35"/>
        <v>896</v>
      </c>
      <c r="X135" s="340">
        <f t="shared" si="35"/>
        <v>896</v>
      </c>
      <c r="Y135" s="340">
        <f t="shared" si="35"/>
        <v>896</v>
      </c>
      <c r="Z135" s="340">
        <f t="shared" si="35"/>
        <v>896</v>
      </c>
      <c r="AA135" s="340">
        <f t="shared" si="35"/>
        <v>896</v>
      </c>
      <c r="AB135" s="340">
        <f t="shared" si="35"/>
        <v>896</v>
      </c>
      <c r="AC135" s="340">
        <f t="shared" si="35"/>
        <v>896</v>
      </c>
      <c r="AD135" s="340">
        <f t="shared" si="35"/>
        <v>896</v>
      </c>
      <c r="AE135" s="340">
        <f t="shared" si="35"/>
        <v>896</v>
      </c>
      <c r="AF135" s="340">
        <f t="shared" si="35"/>
        <v>896</v>
      </c>
      <c r="AG135" s="340">
        <f t="shared" si="35"/>
        <v>896</v>
      </c>
      <c r="AH135" s="340">
        <f t="shared" si="35"/>
        <v>896</v>
      </c>
      <c r="AI135" s="340">
        <f t="shared" si="35"/>
        <v>896</v>
      </c>
      <c r="AJ135" s="340">
        <f t="shared" si="35"/>
        <v>896</v>
      </c>
      <c r="AK135" s="340">
        <f t="shared" si="35"/>
        <v>896</v>
      </c>
      <c r="AL135" s="340">
        <f t="shared" si="35"/>
        <v>896</v>
      </c>
      <c r="AM135" s="340">
        <f t="shared" si="35"/>
        <v>896</v>
      </c>
      <c r="AN135" s="340">
        <f t="shared" si="35"/>
        <v>896</v>
      </c>
      <c r="AO135" s="340">
        <f t="shared" si="35"/>
        <v>896</v>
      </c>
      <c r="AP135" s="340">
        <f t="shared" si="35"/>
        <v>896</v>
      </c>
      <c r="AQ135" s="340">
        <f t="shared" si="35"/>
        <v>896</v>
      </c>
      <c r="AR135" s="340">
        <f t="shared" si="35"/>
        <v>896</v>
      </c>
      <c r="AS135" s="340">
        <f t="shared" si="35"/>
        <v>896</v>
      </c>
      <c r="AT135" s="340">
        <f t="shared" si="35"/>
        <v>896</v>
      </c>
      <c r="AU135" s="340">
        <f t="shared" si="35"/>
        <v>896</v>
      </c>
      <c r="AV135" s="340">
        <f t="shared" si="35"/>
        <v>896</v>
      </c>
      <c r="AW135" s="340">
        <f t="shared" si="35"/>
        <v>896</v>
      </c>
      <c r="AX135" s="340">
        <f t="shared" si="35"/>
        <v>896</v>
      </c>
      <c r="AY135" s="340">
        <f t="shared" si="35"/>
        <v>896</v>
      </c>
      <c r="AZ135" s="508">
        <f t="shared" si="35"/>
        <v>896</v>
      </c>
      <c r="BA135" s="344"/>
      <c r="BB135" s="345"/>
      <c r="BC135" s="346"/>
      <c r="BH135" s="71"/>
      <c r="BI135" s="71"/>
      <c r="BJ135" s="223"/>
      <c r="BK135" s="223"/>
      <c r="BL135" s="223"/>
    </row>
    <row r="136" spans="1:64" ht="16" thickBot="1" x14ac:dyDescent="0.25">
      <c r="A136" s="70"/>
      <c r="B136" s="70"/>
      <c r="C136" s="70"/>
      <c r="D136" s="70"/>
      <c r="E136" s="70"/>
      <c r="F136" s="70"/>
      <c r="G136" s="70"/>
      <c r="H136" s="78"/>
      <c r="I136" s="70"/>
      <c r="J136" s="70"/>
      <c r="K136" s="70"/>
      <c r="M136" s="70"/>
      <c r="N136" s="70"/>
      <c r="O136" s="70"/>
      <c r="P136" s="347"/>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509"/>
      <c r="BA136" s="70"/>
      <c r="BB136" s="70"/>
      <c r="BC136" s="70"/>
      <c r="BH136" s="71"/>
      <c r="BI136" s="71"/>
      <c r="BJ136" s="223"/>
      <c r="BK136" s="223"/>
      <c r="BL136" s="71"/>
    </row>
    <row r="137" spans="1:64" ht="16" thickBot="1" x14ac:dyDescent="0.25">
      <c r="A137" s="70"/>
      <c r="B137" s="70" t="s">
        <v>202</v>
      </c>
      <c r="C137" s="70"/>
      <c r="D137" s="70"/>
      <c r="E137" s="70"/>
      <c r="F137" s="70"/>
      <c r="G137" s="70"/>
      <c r="H137" s="78"/>
      <c r="I137" s="70"/>
      <c r="J137" s="70"/>
      <c r="K137" s="70"/>
      <c r="L137" s="510">
        <v>97</v>
      </c>
      <c r="M137" s="70"/>
      <c r="N137" s="70"/>
      <c r="O137" s="70"/>
      <c r="P137" s="347"/>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509"/>
      <c r="BA137" s="70"/>
      <c r="BB137" s="70"/>
      <c r="BC137" s="70"/>
      <c r="BH137" s="71"/>
      <c r="BI137" s="71"/>
      <c r="BJ137" s="223"/>
      <c r="BK137" s="223"/>
      <c r="BL137" s="71"/>
    </row>
    <row r="138" spans="1:64" x14ac:dyDescent="0.2">
      <c r="A138" s="70"/>
      <c r="B138" s="70" t="s">
        <v>312</v>
      </c>
      <c r="C138" s="70"/>
      <c r="D138" s="70"/>
      <c r="E138" s="70"/>
      <c r="F138" s="70"/>
      <c r="G138" s="70"/>
      <c r="H138" s="78"/>
      <c r="I138" s="70"/>
      <c r="J138" s="70"/>
      <c r="K138" s="70"/>
      <c r="M138" s="70"/>
      <c r="N138" s="70"/>
      <c r="O138" s="70"/>
      <c r="P138" s="347"/>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509"/>
      <c r="BA138" s="70"/>
      <c r="BB138" s="70"/>
      <c r="BC138" s="70"/>
      <c r="BH138" s="71"/>
      <c r="BI138" s="71"/>
      <c r="BJ138" s="223"/>
      <c r="BK138" s="223"/>
      <c r="BL138" s="71"/>
    </row>
    <row r="139" spans="1:64" ht="16" thickBot="1" x14ac:dyDescent="0.25">
      <c r="A139" s="70"/>
      <c r="B139" s="70"/>
      <c r="C139" s="70"/>
      <c r="D139" s="70"/>
      <c r="E139" s="70"/>
      <c r="F139" s="70"/>
      <c r="G139" s="70"/>
      <c r="H139" s="78"/>
      <c r="I139" s="70"/>
      <c r="J139" s="70"/>
      <c r="K139" s="70"/>
      <c r="M139" s="70"/>
      <c r="N139" s="70"/>
      <c r="O139" s="70"/>
      <c r="P139" s="347"/>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509"/>
      <c r="BA139" s="70"/>
      <c r="BB139" s="70"/>
      <c r="BC139" s="70"/>
      <c r="BH139" s="71"/>
      <c r="BI139" s="71"/>
      <c r="BJ139" s="223"/>
      <c r="BK139" s="223"/>
      <c r="BL139" s="71"/>
    </row>
    <row r="140" spans="1:64" ht="16" thickBot="1" x14ac:dyDescent="0.25">
      <c r="A140" s="70"/>
      <c r="B140" s="270" t="s">
        <v>313</v>
      </c>
      <c r="C140" s="271"/>
      <c r="D140" s="271"/>
      <c r="E140" s="271"/>
      <c r="F140" s="271"/>
      <c r="G140" s="271"/>
      <c r="H140" s="275"/>
      <c r="I140" s="275"/>
      <c r="J140" s="275"/>
      <c r="K140" s="510">
        <v>0</v>
      </c>
      <c r="L140" s="274">
        <f>L137</f>
        <v>97</v>
      </c>
      <c r="M140" s="275"/>
      <c r="N140" s="275"/>
      <c r="O140" s="275"/>
      <c r="P140" s="348"/>
      <c r="Q140" s="275"/>
      <c r="R140" s="275"/>
      <c r="S140" s="275"/>
      <c r="T140" s="275"/>
      <c r="U140" s="275"/>
      <c r="V140" s="275"/>
      <c r="W140" s="275"/>
      <c r="X140" s="275"/>
      <c r="Y140" s="275"/>
      <c r="Z140" s="275"/>
      <c r="AA140" s="275"/>
      <c r="AB140" s="275"/>
      <c r="AC140" s="275"/>
      <c r="AD140" s="275"/>
      <c r="AE140" s="275"/>
      <c r="AF140" s="275"/>
      <c r="AG140" s="275"/>
      <c r="AH140" s="275"/>
      <c r="AI140" s="275"/>
      <c r="AJ140" s="275"/>
      <c r="AK140" s="275"/>
      <c r="AL140" s="275"/>
      <c r="AM140" s="275"/>
      <c r="AN140" s="275"/>
      <c r="AO140" s="275"/>
      <c r="AP140" s="275"/>
      <c r="AQ140" s="275"/>
      <c r="AR140" s="275"/>
      <c r="AS140" s="275"/>
      <c r="AT140" s="275"/>
      <c r="AU140" s="275"/>
      <c r="AV140" s="275"/>
      <c r="AW140" s="275"/>
      <c r="AX140" s="275"/>
      <c r="AY140" s="275"/>
      <c r="AZ140" s="494"/>
      <c r="BA140" s="276"/>
      <c r="BB140" s="277"/>
      <c r="BC140" s="297"/>
      <c r="BH140" s="71"/>
      <c r="BI140" s="71"/>
      <c r="BJ140" s="223"/>
      <c r="BK140" s="223"/>
      <c r="BL140" s="71"/>
    </row>
    <row r="141" spans="1:64" x14ac:dyDescent="0.2">
      <c r="A141" s="70"/>
      <c r="B141" s="70"/>
      <c r="C141" s="70"/>
      <c r="D141" s="70"/>
      <c r="E141" s="70"/>
      <c r="F141" s="70"/>
      <c r="G141" s="70"/>
      <c r="H141" s="78"/>
      <c r="I141" s="70"/>
      <c r="J141" s="70"/>
      <c r="K141" s="70"/>
      <c r="M141" s="70"/>
      <c r="N141" s="70"/>
      <c r="O141" s="70"/>
      <c r="P141" s="347"/>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H141" s="71"/>
      <c r="BI141" s="71"/>
      <c r="BJ141" s="223"/>
      <c r="BK141" s="223"/>
      <c r="BL141" s="71"/>
    </row>
    <row r="142" spans="1:64" x14ac:dyDescent="0.2">
      <c r="A142" s="70"/>
      <c r="B142" s="70"/>
      <c r="C142" s="70"/>
      <c r="D142" s="70"/>
      <c r="E142" s="70"/>
      <c r="F142" s="70"/>
      <c r="G142" s="70"/>
      <c r="H142" s="78"/>
      <c r="I142" s="70"/>
      <c r="J142" s="70"/>
      <c r="K142" s="70"/>
      <c r="M142" s="70"/>
      <c r="N142" s="70"/>
      <c r="O142" s="70"/>
      <c r="P142" s="347"/>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H142" s="71"/>
      <c r="BI142" s="71"/>
      <c r="BJ142" s="223"/>
      <c r="BK142" s="223"/>
      <c r="BL142" s="71"/>
    </row>
    <row r="143" spans="1:64" x14ac:dyDescent="0.2">
      <c r="A143" s="70"/>
      <c r="B143" s="70"/>
      <c r="C143" s="70"/>
      <c r="D143" s="70"/>
      <c r="E143" s="70"/>
      <c r="F143" s="70"/>
      <c r="G143" s="70"/>
      <c r="H143" s="78"/>
      <c r="I143" s="70"/>
      <c r="J143" s="70"/>
      <c r="K143" s="70"/>
      <c r="M143" s="70"/>
      <c r="N143" s="70"/>
      <c r="O143" s="70"/>
      <c r="P143" s="347"/>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H143" s="71"/>
      <c r="BI143" s="71"/>
      <c r="BJ143" s="223"/>
      <c r="BK143" s="223"/>
      <c r="BL143" s="71"/>
    </row>
    <row r="144" spans="1:64" x14ac:dyDescent="0.2">
      <c r="A144" s="70"/>
      <c r="B144" s="70"/>
      <c r="C144" s="70"/>
      <c r="D144" s="70"/>
      <c r="E144" s="70"/>
      <c r="F144" s="70"/>
      <c r="G144" s="70"/>
      <c r="H144" s="78"/>
      <c r="I144" s="70"/>
      <c r="J144" s="70"/>
      <c r="K144" s="70"/>
      <c r="M144" s="70"/>
      <c r="N144" s="70"/>
      <c r="O144" s="70"/>
      <c r="P144" s="347"/>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H144" s="71"/>
      <c r="BI144" s="71"/>
      <c r="BJ144" s="223"/>
      <c r="BK144" s="223"/>
      <c r="BL144" s="71"/>
    </row>
    <row r="145" spans="1:55" x14ac:dyDescent="0.2">
      <c r="A145" s="70"/>
      <c r="B145" s="531" t="s">
        <v>203</v>
      </c>
      <c r="C145" s="414"/>
      <c r="D145" s="414"/>
      <c r="E145" s="414"/>
      <c r="F145" s="414"/>
      <c r="G145" s="414"/>
      <c r="H145" s="415"/>
      <c r="I145" s="415"/>
      <c r="J145" s="416"/>
      <c r="K145" s="414"/>
      <c r="L145" s="415"/>
      <c r="M145" s="415"/>
      <c r="N145" s="415"/>
      <c r="O145" s="415"/>
      <c r="P145" s="533"/>
      <c r="Q145" s="415"/>
      <c r="R145" s="415"/>
      <c r="S145" s="415"/>
      <c r="T145" s="415"/>
      <c r="U145" s="415"/>
      <c r="V145" s="415"/>
      <c r="W145" s="415"/>
      <c r="X145" s="415"/>
      <c r="Y145" s="415"/>
      <c r="Z145" s="415"/>
      <c r="AA145" s="415"/>
      <c r="AB145" s="415"/>
      <c r="AC145" s="415"/>
      <c r="AD145" s="415"/>
      <c r="AE145" s="415"/>
      <c r="AF145" s="415"/>
      <c r="AG145" s="415"/>
      <c r="AH145" s="415"/>
      <c r="AI145" s="415"/>
      <c r="AJ145" s="415"/>
      <c r="AK145" s="415"/>
      <c r="AL145" s="415"/>
      <c r="AM145" s="415"/>
      <c r="AN145" s="415"/>
      <c r="AO145" s="415"/>
      <c r="AP145" s="415"/>
      <c r="AQ145" s="415"/>
      <c r="AR145" s="415"/>
      <c r="AS145" s="415"/>
      <c r="AT145" s="415"/>
      <c r="AU145" s="415"/>
      <c r="AV145" s="415"/>
      <c r="AW145" s="415"/>
      <c r="AX145" s="415"/>
      <c r="AY145" s="415"/>
      <c r="AZ145" s="532"/>
      <c r="BA145" s="416"/>
      <c r="BB145" s="414"/>
      <c r="BC145" s="524"/>
    </row>
    <row r="146" spans="1:55" x14ac:dyDescent="0.2">
      <c r="A146" s="70"/>
      <c r="B146" s="349" t="s">
        <v>204</v>
      </c>
      <c r="C146" s="350"/>
      <c r="D146" s="350"/>
      <c r="E146" s="350"/>
      <c r="F146" s="350"/>
      <c r="G146" s="350"/>
      <c r="H146" s="351"/>
      <c r="I146" s="352">
        <v>0</v>
      </c>
      <c r="J146" s="352">
        <v>0</v>
      </c>
      <c r="K146" s="353">
        <v>0</v>
      </c>
      <c r="L146" s="354">
        <v>0</v>
      </c>
      <c r="M146" s="355">
        <v>0</v>
      </c>
      <c r="N146" s="355">
        <v>0</v>
      </c>
      <c r="O146" s="355">
        <v>0</v>
      </c>
      <c r="P146" s="356">
        <v>0</v>
      </c>
      <c r="Q146" s="351"/>
      <c r="R146" s="351"/>
      <c r="S146" s="351"/>
      <c r="T146" s="351"/>
      <c r="U146" s="351"/>
      <c r="V146" s="351"/>
      <c r="W146" s="351"/>
      <c r="X146" s="351"/>
      <c r="Y146" s="351"/>
      <c r="Z146" s="351"/>
      <c r="AA146" s="351"/>
      <c r="AB146" s="351"/>
      <c r="AC146" s="351"/>
      <c r="AD146" s="351"/>
      <c r="AE146" s="351"/>
      <c r="AF146" s="351"/>
      <c r="AG146" s="351"/>
      <c r="AH146" s="351"/>
      <c r="AI146" s="351"/>
      <c r="AJ146" s="351"/>
      <c r="AK146" s="351"/>
      <c r="AL146" s="351"/>
      <c r="AM146" s="351"/>
      <c r="AN146" s="351"/>
      <c r="AO146" s="351"/>
      <c r="AP146" s="351"/>
      <c r="AQ146" s="351"/>
      <c r="AR146" s="351"/>
      <c r="AS146" s="351"/>
      <c r="AT146" s="351"/>
      <c r="AU146" s="351"/>
      <c r="AV146" s="351"/>
      <c r="AW146" s="351"/>
      <c r="AX146" s="351"/>
      <c r="AY146" s="351"/>
      <c r="AZ146" s="511"/>
      <c r="BA146" s="357"/>
      <c r="BB146" s="358"/>
      <c r="BC146" s="359"/>
    </row>
    <row r="147" spans="1:55" x14ac:dyDescent="0.2">
      <c r="A147" s="70"/>
      <c r="B147" s="360" t="s">
        <v>205</v>
      </c>
      <c r="C147" s="361"/>
      <c r="D147" s="361"/>
      <c r="E147" s="361"/>
      <c r="F147" s="361"/>
      <c r="G147" s="361"/>
      <c r="H147" s="362"/>
      <c r="I147" s="363"/>
      <c r="J147" s="363">
        <v>0</v>
      </c>
      <c r="K147" s="364">
        <v>0</v>
      </c>
      <c r="L147" s="365">
        <v>0</v>
      </c>
      <c r="M147" s="362">
        <v>0</v>
      </c>
      <c r="N147" s="362">
        <v>0</v>
      </c>
      <c r="O147" s="362">
        <v>0</v>
      </c>
      <c r="P147" s="366">
        <v>0</v>
      </c>
      <c r="Q147" s="362">
        <v>0</v>
      </c>
      <c r="R147" s="362">
        <v>0</v>
      </c>
      <c r="S147" s="362">
        <v>0</v>
      </c>
      <c r="T147" s="362">
        <v>0</v>
      </c>
      <c r="U147" s="362">
        <v>0</v>
      </c>
      <c r="V147" s="362">
        <v>0</v>
      </c>
      <c r="W147" s="362">
        <v>0</v>
      </c>
      <c r="X147" s="362">
        <v>0</v>
      </c>
      <c r="Y147" s="362">
        <v>0</v>
      </c>
      <c r="Z147" s="362">
        <v>0</v>
      </c>
      <c r="AA147" s="362">
        <v>0</v>
      </c>
      <c r="AB147" s="362">
        <v>0</v>
      </c>
      <c r="AC147" s="362">
        <v>0</v>
      </c>
      <c r="AD147" s="362">
        <v>0</v>
      </c>
      <c r="AE147" s="362">
        <v>0</v>
      </c>
      <c r="AF147" s="362">
        <v>0</v>
      </c>
      <c r="AG147" s="362">
        <v>0</v>
      </c>
      <c r="AH147" s="362">
        <v>0</v>
      </c>
      <c r="AI147" s="362">
        <v>0</v>
      </c>
      <c r="AJ147" s="362">
        <v>0</v>
      </c>
      <c r="AK147" s="362">
        <v>0</v>
      </c>
      <c r="AL147" s="362">
        <v>0</v>
      </c>
      <c r="AM147" s="362">
        <v>0</v>
      </c>
      <c r="AN147" s="362">
        <v>0</v>
      </c>
      <c r="AO147" s="362">
        <v>0</v>
      </c>
      <c r="AP147" s="362">
        <v>0</v>
      </c>
      <c r="AQ147" s="362">
        <v>0</v>
      </c>
      <c r="AR147" s="362">
        <v>0</v>
      </c>
      <c r="AS147" s="362">
        <v>0</v>
      </c>
      <c r="AT147" s="362">
        <v>0</v>
      </c>
      <c r="AU147" s="362">
        <v>0</v>
      </c>
      <c r="AV147" s="362">
        <v>0</v>
      </c>
      <c r="AW147" s="362">
        <v>0</v>
      </c>
      <c r="AX147" s="362">
        <v>0</v>
      </c>
      <c r="AY147" s="362">
        <v>0</v>
      </c>
      <c r="AZ147" s="512"/>
      <c r="BA147" s="367"/>
      <c r="BB147" s="368"/>
      <c r="BC147" s="369"/>
    </row>
    <row r="148" spans="1:55" x14ac:dyDescent="0.2">
      <c r="A148" s="70"/>
      <c r="B148" s="70"/>
      <c r="C148" s="70"/>
      <c r="D148" s="70"/>
      <c r="E148" s="70"/>
      <c r="F148" s="70"/>
      <c r="G148" s="70"/>
      <c r="H148" s="370"/>
      <c r="I148" s="71"/>
      <c r="J148" s="71"/>
      <c r="K148" s="71"/>
      <c r="L148" s="71"/>
      <c r="M148" s="71"/>
      <c r="N148" s="71"/>
      <c r="O148" s="71"/>
      <c r="P148" s="3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c r="AR148" s="71"/>
      <c r="AS148" s="71"/>
      <c r="AT148" s="71"/>
      <c r="AU148" s="71"/>
      <c r="AV148" s="71"/>
      <c r="AW148" s="71"/>
      <c r="AX148" s="71"/>
      <c r="AY148" s="71"/>
      <c r="AZ148" s="71"/>
      <c r="BA148" s="71"/>
      <c r="BB148" s="70"/>
      <c r="BC148" s="70"/>
    </row>
    <row r="149" spans="1:55" x14ac:dyDescent="0.2">
      <c r="A149" s="70"/>
      <c r="B149" s="531" t="s">
        <v>206</v>
      </c>
      <c r="C149" s="414"/>
      <c r="D149" s="414"/>
      <c r="E149" s="414"/>
      <c r="F149" s="414"/>
      <c r="G149" s="414"/>
      <c r="H149" s="415"/>
      <c r="I149" s="415"/>
      <c r="J149" s="416"/>
      <c r="K149" s="414"/>
      <c r="L149" s="415"/>
      <c r="M149" s="415"/>
      <c r="N149" s="415"/>
      <c r="O149" s="415"/>
      <c r="P149" s="415"/>
      <c r="Q149" s="415"/>
      <c r="R149" s="415"/>
      <c r="S149" s="415"/>
      <c r="T149" s="415"/>
      <c r="U149" s="415"/>
      <c r="V149" s="415"/>
      <c r="W149" s="415"/>
      <c r="X149" s="415"/>
      <c r="Y149" s="415"/>
      <c r="Z149" s="415"/>
      <c r="AA149" s="415"/>
      <c r="AB149" s="415"/>
      <c r="AC149" s="415"/>
      <c r="AD149" s="415"/>
      <c r="AE149" s="415"/>
      <c r="AF149" s="415"/>
      <c r="AG149" s="415"/>
      <c r="AH149" s="415"/>
      <c r="AI149" s="415"/>
      <c r="AJ149" s="415"/>
      <c r="AK149" s="415"/>
      <c r="AL149" s="415"/>
      <c r="AM149" s="415"/>
      <c r="AN149" s="415"/>
      <c r="AO149" s="415"/>
      <c r="AP149" s="415"/>
      <c r="AQ149" s="415"/>
      <c r="AR149" s="415"/>
      <c r="AS149" s="415"/>
      <c r="AT149" s="415"/>
      <c r="AU149" s="415"/>
      <c r="AV149" s="415"/>
      <c r="AW149" s="415"/>
      <c r="AX149" s="415"/>
      <c r="AY149" s="415"/>
      <c r="AZ149" s="532"/>
      <c r="BA149" s="416"/>
      <c r="BB149" s="414"/>
      <c r="BC149" s="524"/>
    </row>
    <row r="150" spans="1:55" x14ac:dyDescent="0.2">
      <c r="A150" s="70"/>
      <c r="B150" s="270" t="s">
        <v>207</v>
      </c>
      <c r="C150" s="271"/>
      <c r="D150" s="271"/>
      <c r="E150" s="271"/>
      <c r="F150" s="271"/>
      <c r="G150" s="271"/>
      <c r="H150" s="291">
        <v>0</v>
      </c>
      <c r="I150" s="372">
        <v>0</v>
      </c>
      <c r="J150" s="372">
        <v>0</v>
      </c>
      <c r="K150" s="373">
        <v>0</v>
      </c>
      <c r="L150" s="374">
        <f>INDEX(StudentGrowth,L$1)*K150</f>
        <v>0</v>
      </c>
      <c r="M150" s="375">
        <f t="shared" ref="M150:AZ150" si="36">IFERROR(INDEX(StudentGrowth,M$1)*L150,0)</f>
        <v>0</v>
      </c>
      <c r="N150" s="275">
        <f t="shared" si="36"/>
        <v>0</v>
      </c>
      <c r="O150" s="275">
        <f t="shared" si="36"/>
        <v>0</v>
      </c>
      <c r="P150" s="275">
        <f t="shared" si="36"/>
        <v>0</v>
      </c>
      <c r="Q150" s="275">
        <f t="shared" si="36"/>
        <v>0</v>
      </c>
      <c r="R150" s="275">
        <f t="shared" si="36"/>
        <v>0</v>
      </c>
      <c r="S150" s="275">
        <f t="shared" si="36"/>
        <v>0</v>
      </c>
      <c r="T150" s="275">
        <f t="shared" si="36"/>
        <v>0</v>
      </c>
      <c r="U150" s="275">
        <f t="shared" si="36"/>
        <v>0</v>
      </c>
      <c r="V150" s="275">
        <f t="shared" si="36"/>
        <v>0</v>
      </c>
      <c r="W150" s="275">
        <f t="shared" si="36"/>
        <v>0</v>
      </c>
      <c r="X150" s="275">
        <f t="shared" si="36"/>
        <v>0</v>
      </c>
      <c r="Y150" s="275">
        <f t="shared" si="36"/>
        <v>0</v>
      </c>
      <c r="Z150" s="275">
        <f t="shared" si="36"/>
        <v>0</v>
      </c>
      <c r="AA150" s="275">
        <f t="shared" si="36"/>
        <v>0</v>
      </c>
      <c r="AB150" s="275">
        <f t="shared" si="36"/>
        <v>0</v>
      </c>
      <c r="AC150" s="275">
        <f t="shared" si="36"/>
        <v>0</v>
      </c>
      <c r="AD150" s="275">
        <f t="shared" si="36"/>
        <v>0</v>
      </c>
      <c r="AE150" s="275">
        <f t="shared" si="36"/>
        <v>0</v>
      </c>
      <c r="AF150" s="275">
        <f t="shared" si="36"/>
        <v>0</v>
      </c>
      <c r="AG150" s="275">
        <f t="shared" si="36"/>
        <v>0</v>
      </c>
      <c r="AH150" s="275">
        <f t="shared" si="36"/>
        <v>0</v>
      </c>
      <c r="AI150" s="275">
        <f t="shared" si="36"/>
        <v>0</v>
      </c>
      <c r="AJ150" s="275">
        <f t="shared" si="36"/>
        <v>0</v>
      </c>
      <c r="AK150" s="275">
        <f t="shared" si="36"/>
        <v>0</v>
      </c>
      <c r="AL150" s="275">
        <f t="shared" si="36"/>
        <v>0</v>
      </c>
      <c r="AM150" s="275">
        <f t="shared" si="36"/>
        <v>0</v>
      </c>
      <c r="AN150" s="275">
        <f t="shared" si="36"/>
        <v>0</v>
      </c>
      <c r="AO150" s="275">
        <f t="shared" si="36"/>
        <v>0</v>
      </c>
      <c r="AP150" s="275">
        <f t="shared" si="36"/>
        <v>0</v>
      </c>
      <c r="AQ150" s="275">
        <f t="shared" si="36"/>
        <v>0</v>
      </c>
      <c r="AR150" s="275">
        <f t="shared" si="36"/>
        <v>0</v>
      </c>
      <c r="AS150" s="275">
        <f t="shared" si="36"/>
        <v>0</v>
      </c>
      <c r="AT150" s="275">
        <f t="shared" si="36"/>
        <v>0</v>
      </c>
      <c r="AU150" s="275">
        <f t="shared" si="36"/>
        <v>0</v>
      </c>
      <c r="AV150" s="275">
        <f t="shared" si="36"/>
        <v>0</v>
      </c>
      <c r="AW150" s="275">
        <f t="shared" si="36"/>
        <v>0</v>
      </c>
      <c r="AX150" s="275">
        <f t="shared" si="36"/>
        <v>0</v>
      </c>
      <c r="AY150" s="275">
        <f t="shared" si="36"/>
        <v>0</v>
      </c>
      <c r="AZ150" s="494">
        <f t="shared" si="36"/>
        <v>0</v>
      </c>
      <c r="BA150" s="276"/>
      <c r="BB150" s="277"/>
      <c r="BC150" s="297"/>
    </row>
    <row r="151" spans="1:55" x14ac:dyDescent="0.2">
      <c r="A151" s="70"/>
      <c r="B151" s="70"/>
      <c r="C151" s="70"/>
      <c r="D151" s="70"/>
      <c r="E151" s="70"/>
      <c r="F151" s="70"/>
      <c r="G151" s="70"/>
      <c r="H151" s="71"/>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86"/>
      <c r="AM151" s="86"/>
      <c r="AN151" s="86"/>
      <c r="AO151" s="86"/>
      <c r="AP151" s="86"/>
      <c r="AQ151" s="86"/>
      <c r="AR151" s="86"/>
      <c r="AS151" s="86"/>
      <c r="AT151" s="86"/>
      <c r="AU151" s="86"/>
      <c r="AV151" s="86"/>
      <c r="AW151" s="86"/>
      <c r="AX151" s="86"/>
      <c r="AY151" s="86"/>
      <c r="AZ151" s="86"/>
      <c r="BA151" s="71"/>
      <c r="BB151" s="70"/>
      <c r="BC151" s="70"/>
    </row>
    <row r="152" spans="1:55" ht="16" x14ac:dyDescent="0.2">
      <c r="B152" s="66" t="s">
        <v>208</v>
      </c>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66"/>
      <c r="AM152" s="66"/>
      <c r="AN152" s="66"/>
      <c r="AO152" s="66"/>
      <c r="AP152" s="66"/>
      <c r="AQ152" s="66"/>
      <c r="AR152" s="66"/>
      <c r="AS152" s="66"/>
      <c r="AT152" s="66"/>
      <c r="AU152" s="66"/>
      <c r="AV152" s="66"/>
      <c r="AW152" s="66"/>
      <c r="AX152" s="66"/>
      <c r="AY152" s="66"/>
      <c r="AZ152" s="409"/>
      <c r="BA152" s="66"/>
      <c r="BB152" s="66"/>
      <c r="BC152" s="66"/>
    </row>
    <row r="153" spans="1:55" s="70" customFormat="1" ht="11.25" customHeight="1" x14ac:dyDescent="0.15">
      <c r="B153" s="70" t="s">
        <v>209</v>
      </c>
      <c r="I153" s="77"/>
      <c r="AZ153" s="509"/>
    </row>
    <row r="154" spans="1:55" s="70" customFormat="1" ht="11.25" customHeight="1" x14ac:dyDescent="0.15">
      <c r="B154" s="79" t="s">
        <v>132</v>
      </c>
      <c r="H154" s="77">
        <f>'[1]PPF Inputs'!H18</f>
        <v>1.34</v>
      </c>
      <c r="I154" s="77">
        <f>'[1]PPF Inputs'!I18</f>
        <v>1.34</v>
      </c>
      <c r="J154" s="77">
        <f>'[1]PPF Inputs'!J18</f>
        <v>1.34</v>
      </c>
      <c r="K154" s="77">
        <f>'[1]PPF Inputs'!K18</f>
        <v>1.34</v>
      </c>
      <c r="L154" s="77">
        <f>'[1]PPF Inputs'!L18</f>
        <v>1.34</v>
      </c>
      <c r="M154" s="77">
        <f>'[1]PPF Inputs'!M18</f>
        <v>1.34</v>
      </c>
      <c r="N154" s="77">
        <f>'[1]PPF Inputs'!N18</f>
        <v>1.34</v>
      </c>
      <c r="O154" s="77">
        <f>'[1]PPF Inputs'!O18</f>
        <v>1.34</v>
      </c>
      <c r="P154" s="77">
        <f>'[1]PPF Inputs'!P18</f>
        <v>1.34</v>
      </c>
      <c r="Q154" s="77">
        <f>'[1]PPF Inputs'!Q18</f>
        <v>1.34</v>
      </c>
      <c r="R154" s="77">
        <f>'[1]PPF Inputs'!R18</f>
        <v>1.34</v>
      </c>
      <c r="S154" s="77">
        <f>'[1]PPF Inputs'!S18</f>
        <v>1.34</v>
      </c>
      <c r="T154" s="77">
        <f>'[1]PPF Inputs'!T18</f>
        <v>1.34</v>
      </c>
      <c r="U154" s="77">
        <f>'[1]PPF Inputs'!U18</f>
        <v>1.34</v>
      </c>
      <c r="V154" s="77">
        <f>'[1]PPF Inputs'!V18</f>
        <v>1.34</v>
      </c>
      <c r="W154" s="77">
        <f>'[1]PPF Inputs'!W18</f>
        <v>1.34</v>
      </c>
      <c r="X154" s="77">
        <f>'[1]PPF Inputs'!X18</f>
        <v>1.34</v>
      </c>
      <c r="Y154" s="77">
        <f>'[1]PPF Inputs'!Y18</f>
        <v>1.34</v>
      </c>
      <c r="Z154" s="77">
        <f>'[1]PPF Inputs'!Z18</f>
        <v>1.34</v>
      </c>
      <c r="AA154" s="77">
        <f>'[1]PPF Inputs'!AA18</f>
        <v>1.34</v>
      </c>
      <c r="AB154" s="77">
        <f>'[1]PPF Inputs'!AB18</f>
        <v>1.34</v>
      </c>
      <c r="AC154" s="77">
        <f>'[1]PPF Inputs'!AC18</f>
        <v>1.34</v>
      </c>
      <c r="AD154" s="77">
        <f>'[1]PPF Inputs'!AD18</f>
        <v>1.34</v>
      </c>
      <c r="AE154" s="77">
        <f>'[1]PPF Inputs'!AE18</f>
        <v>1.34</v>
      </c>
      <c r="AF154" s="77">
        <f>'[1]PPF Inputs'!AF18</f>
        <v>1.34</v>
      </c>
      <c r="AG154" s="77">
        <f>'[1]PPF Inputs'!AG18</f>
        <v>1.34</v>
      </c>
      <c r="AH154" s="77">
        <f>'[1]PPF Inputs'!AH18</f>
        <v>1.34</v>
      </c>
      <c r="AI154" s="77">
        <f>'[1]PPF Inputs'!AI18</f>
        <v>1.34</v>
      </c>
      <c r="AJ154" s="77">
        <f>'[1]PPF Inputs'!AJ18</f>
        <v>1.34</v>
      </c>
      <c r="AK154" s="77">
        <f>'[1]PPF Inputs'!AK18</f>
        <v>1.34</v>
      </c>
      <c r="AL154" s="77">
        <f>'[1]PPF Inputs'!AL18</f>
        <v>1.34</v>
      </c>
      <c r="AM154" s="77">
        <f>'[1]PPF Inputs'!AM18</f>
        <v>1.34</v>
      </c>
      <c r="AN154" s="77">
        <f>'[1]PPF Inputs'!AN18</f>
        <v>1.34</v>
      </c>
      <c r="AO154" s="77">
        <f>'[1]PPF Inputs'!AO18</f>
        <v>1.34</v>
      </c>
      <c r="AP154" s="77">
        <f>'[1]PPF Inputs'!AP18</f>
        <v>1.34</v>
      </c>
      <c r="AQ154" s="77">
        <f>'[1]PPF Inputs'!AQ18</f>
        <v>1.34</v>
      </c>
      <c r="AR154" s="77">
        <f>'[1]PPF Inputs'!AR18</f>
        <v>1.34</v>
      </c>
      <c r="AS154" s="77">
        <f>'[1]PPF Inputs'!AS18</f>
        <v>1.34</v>
      </c>
      <c r="AT154" s="77">
        <f>'[1]PPF Inputs'!AT18</f>
        <v>1.34</v>
      </c>
      <c r="AU154" s="77">
        <f>'[1]PPF Inputs'!AU18</f>
        <v>1.34</v>
      </c>
      <c r="AV154" s="77">
        <f>'[1]PPF Inputs'!AV18</f>
        <v>1.34</v>
      </c>
      <c r="AW154" s="77">
        <f>'[1]PPF Inputs'!AW18</f>
        <v>1.34</v>
      </c>
      <c r="AX154" s="77">
        <f>'[1]PPF Inputs'!AX18</f>
        <v>1.34</v>
      </c>
      <c r="AY154" s="77">
        <f>'[1]PPF Inputs'!AY18</f>
        <v>1.34</v>
      </c>
      <c r="AZ154" s="513">
        <f>'[1]PPF Inputs'!AZ18</f>
        <v>1.34</v>
      </c>
    </row>
    <row r="155" spans="1:55" s="70" customFormat="1" ht="11.25" customHeight="1" x14ac:dyDescent="0.15">
      <c r="B155" s="79" t="s">
        <v>133</v>
      </c>
      <c r="H155" s="77">
        <f>'[1]PPF Inputs'!H19</f>
        <v>1.3</v>
      </c>
      <c r="I155" s="77">
        <f>'[1]PPF Inputs'!I19</f>
        <v>1.3</v>
      </c>
      <c r="J155" s="77">
        <f>'[1]PPF Inputs'!J19</f>
        <v>1.3</v>
      </c>
      <c r="K155" s="77">
        <f>'[1]PPF Inputs'!K19</f>
        <v>1.3</v>
      </c>
      <c r="L155" s="77">
        <f>'[1]PPF Inputs'!L19</f>
        <v>1.3</v>
      </c>
      <c r="M155" s="77">
        <f>'[1]PPF Inputs'!M19</f>
        <v>1.3</v>
      </c>
      <c r="N155" s="77">
        <f>'[1]PPF Inputs'!N19</f>
        <v>1.3</v>
      </c>
      <c r="O155" s="77">
        <f>'[1]PPF Inputs'!O19</f>
        <v>1.3</v>
      </c>
      <c r="P155" s="77">
        <f>'[1]PPF Inputs'!P19</f>
        <v>1.3</v>
      </c>
      <c r="Q155" s="77">
        <f>'[1]PPF Inputs'!Q19</f>
        <v>1.3</v>
      </c>
      <c r="R155" s="77">
        <f>'[1]PPF Inputs'!R19</f>
        <v>1.3</v>
      </c>
      <c r="S155" s="77">
        <f>'[1]PPF Inputs'!S19</f>
        <v>1.3</v>
      </c>
      <c r="T155" s="77">
        <f>'[1]PPF Inputs'!T19</f>
        <v>1.3</v>
      </c>
      <c r="U155" s="77">
        <f>'[1]PPF Inputs'!U19</f>
        <v>1.3</v>
      </c>
      <c r="V155" s="77">
        <f>'[1]PPF Inputs'!V19</f>
        <v>1.3</v>
      </c>
      <c r="W155" s="77">
        <f>'[1]PPF Inputs'!W19</f>
        <v>1.3</v>
      </c>
      <c r="X155" s="77">
        <f>'[1]PPF Inputs'!X19</f>
        <v>1.3</v>
      </c>
      <c r="Y155" s="77">
        <f>'[1]PPF Inputs'!Y19</f>
        <v>1.3</v>
      </c>
      <c r="Z155" s="77">
        <f>'[1]PPF Inputs'!Z19</f>
        <v>1.3</v>
      </c>
      <c r="AA155" s="77">
        <f>'[1]PPF Inputs'!AA19</f>
        <v>1.3</v>
      </c>
      <c r="AB155" s="77">
        <f>'[1]PPF Inputs'!AB19</f>
        <v>1.3</v>
      </c>
      <c r="AC155" s="77">
        <f>'[1]PPF Inputs'!AC19</f>
        <v>1.3</v>
      </c>
      <c r="AD155" s="77">
        <f>'[1]PPF Inputs'!AD19</f>
        <v>1.3</v>
      </c>
      <c r="AE155" s="77">
        <f>'[1]PPF Inputs'!AE19</f>
        <v>1.3</v>
      </c>
      <c r="AF155" s="77">
        <f>'[1]PPF Inputs'!AF19</f>
        <v>1.3</v>
      </c>
      <c r="AG155" s="77">
        <f>'[1]PPF Inputs'!AG19</f>
        <v>1.3</v>
      </c>
      <c r="AH155" s="77">
        <f>'[1]PPF Inputs'!AH19</f>
        <v>1.3</v>
      </c>
      <c r="AI155" s="77">
        <f>'[1]PPF Inputs'!AI19</f>
        <v>1.3</v>
      </c>
      <c r="AJ155" s="77">
        <f>'[1]PPF Inputs'!AJ19</f>
        <v>1.3</v>
      </c>
      <c r="AK155" s="77">
        <f>'[1]PPF Inputs'!AK19</f>
        <v>1.3</v>
      </c>
      <c r="AL155" s="77">
        <f>'[1]PPF Inputs'!AL19</f>
        <v>1.3</v>
      </c>
      <c r="AM155" s="77">
        <f>'[1]PPF Inputs'!AM19</f>
        <v>1.3</v>
      </c>
      <c r="AN155" s="77">
        <f>'[1]PPF Inputs'!AN19</f>
        <v>1.3</v>
      </c>
      <c r="AO155" s="77">
        <f>'[1]PPF Inputs'!AO19</f>
        <v>1.3</v>
      </c>
      <c r="AP155" s="77">
        <f>'[1]PPF Inputs'!AP19</f>
        <v>1.3</v>
      </c>
      <c r="AQ155" s="77">
        <f>'[1]PPF Inputs'!AQ19</f>
        <v>1.3</v>
      </c>
      <c r="AR155" s="77">
        <f>'[1]PPF Inputs'!AR19</f>
        <v>1.3</v>
      </c>
      <c r="AS155" s="77">
        <f>'[1]PPF Inputs'!AS19</f>
        <v>1.3</v>
      </c>
      <c r="AT155" s="77">
        <f>'[1]PPF Inputs'!AT19</f>
        <v>1.3</v>
      </c>
      <c r="AU155" s="77">
        <f>'[1]PPF Inputs'!AU19</f>
        <v>1.3</v>
      </c>
      <c r="AV155" s="77">
        <f>'[1]PPF Inputs'!AV19</f>
        <v>1.3</v>
      </c>
      <c r="AW155" s="77">
        <f>'[1]PPF Inputs'!AW19</f>
        <v>1.3</v>
      </c>
      <c r="AX155" s="77">
        <f>'[1]PPF Inputs'!AX19</f>
        <v>1.3</v>
      </c>
      <c r="AY155" s="77">
        <f>'[1]PPF Inputs'!AY19</f>
        <v>1.3</v>
      </c>
      <c r="AZ155" s="513">
        <f>'[1]PPF Inputs'!AZ19</f>
        <v>1.3</v>
      </c>
    </row>
    <row r="156" spans="1:55" s="70" customFormat="1" ht="11.25" customHeight="1" x14ac:dyDescent="0.15">
      <c r="B156" s="79" t="s">
        <v>134</v>
      </c>
      <c r="H156" s="77">
        <f>'[1]PPF Inputs'!H20</f>
        <v>1.3</v>
      </c>
      <c r="I156" s="77">
        <f>'[1]PPF Inputs'!I20</f>
        <v>1.3</v>
      </c>
      <c r="J156" s="77">
        <f>'[1]PPF Inputs'!J20</f>
        <v>1.3</v>
      </c>
      <c r="K156" s="77">
        <f>'[1]PPF Inputs'!K20</f>
        <v>1.3</v>
      </c>
      <c r="L156" s="77">
        <f>'[1]PPF Inputs'!L20</f>
        <v>1.3</v>
      </c>
      <c r="M156" s="77">
        <f>'[1]PPF Inputs'!M20</f>
        <v>1.3</v>
      </c>
      <c r="N156" s="77">
        <f>'[1]PPF Inputs'!N20</f>
        <v>1.3</v>
      </c>
      <c r="O156" s="77">
        <f>'[1]PPF Inputs'!O20</f>
        <v>1.3</v>
      </c>
      <c r="P156" s="77">
        <f>'[1]PPF Inputs'!P20</f>
        <v>1.3</v>
      </c>
      <c r="Q156" s="77">
        <f>'[1]PPF Inputs'!Q20</f>
        <v>1.3</v>
      </c>
      <c r="R156" s="77">
        <f>'[1]PPF Inputs'!R20</f>
        <v>1.3</v>
      </c>
      <c r="S156" s="77">
        <f>'[1]PPF Inputs'!S20</f>
        <v>1.3</v>
      </c>
      <c r="T156" s="77">
        <f>'[1]PPF Inputs'!T20</f>
        <v>1.3</v>
      </c>
      <c r="U156" s="77">
        <f>'[1]PPF Inputs'!U20</f>
        <v>1.3</v>
      </c>
      <c r="V156" s="77">
        <f>'[1]PPF Inputs'!V20</f>
        <v>1.3</v>
      </c>
      <c r="W156" s="77">
        <f>'[1]PPF Inputs'!W20</f>
        <v>1.3</v>
      </c>
      <c r="X156" s="77">
        <f>'[1]PPF Inputs'!X20</f>
        <v>1.3</v>
      </c>
      <c r="Y156" s="77">
        <f>'[1]PPF Inputs'!Y20</f>
        <v>1.3</v>
      </c>
      <c r="Z156" s="77">
        <f>'[1]PPF Inputs'!Z20</f>
        <v>1.3</v>
      </c>
      <c r="AA156" s="77">
        <f>'[1]PPF Inputs'!AA20</f>
        <v>1.3</v>
      </c>
      <c r="AB156" s="77">
        <f>'[1]PPF Inputs'!AB20</f>
        <v>1.3</v>
      </c>
      <c r="AC156" s="77">
        <f>'[1]PPF Inputs'!AC20</f>
        <v>1.3</v>
      </c>
      <c r="AD156" s="77">
        <f>'[1]PPF Inputs'!AD20</f>
        <v>1.3</v>
      </c>
      <c r="AE156" s="77">
        <f>'[1]PPF Inputs'!AE20</f>
        <v>1.3</v>
      </c>
      <c r="AF156" s="77">
        <f>'[1]PPF Inputs'!AF20</f>
        <v>1.3</v>
      </c>
      <c r="AG156" s="77">
        <f>'[1]PPF Inputs'!AG20</f>
        <v>1.3</v>
      </c>
      <c r="AH156" s="77">
        <f>'[1]PPF Inputs'!AH20</f>
        <v>1.3</v>
      </c>
      <c r="AI156" s="77">
        <f>'[1]PPF Inputs'!AI20</f>
        <v>1.3</v>
      </c>
      <c r="AJ156" s="77">
        <f>'[1]PPF Inputs'!AJ20</f>
        <v>1.3</v>
      </c>
      <c r="AK156" s="77">
        <f>'[1]PPF Inputs'!AK20</f>
        <v>1.3</v>
      </c>
      <c r="AL156" s="77">
        <f>'[1]PPF Inputs'!AL20</f>
        <v>1.3</v>
      </c>
      <c r="AM156" s="77">
        <f>'[1]PPF Inputs'!AM20</f>
        <v>1.3</v>
      </c>
      <c r="AN156" s="77">
        <f>'[1]PPF Inputs'!AN20</f>
        <v>1.3</v>
      </c>
      <c r="AO156" s="77">
        <f>'[1]PPF Inputs'!AO20</f>
        <v>1.3</v>
      </c>
      <c r="AP156" s="77">
        <f>'[1]PPF Inputs'!AP20</f>
        <v>1.3</v>
      </c>
      <c r="AQ156" s="77">
        <f>'[1]PPF Inputs'!AQ20</f>
        <v>1.3</v>
      </c>
      <c r="AR156" s="77">
        <f>'[1]PPF Inputs'!AR20</f>
        <v>1.3</v>
      </c>
      <c r="AS156" s="77">
        <f>'[1]PPF Inputs'!AS20</f>
        <v>1.3</v>
      </c>
      <c r="AT156" s="77">
        <f>'[1]PPF Inputs'!AT20</f>
        <v>1.3</v>
      </c>
      <c r="AU156" s="77">
        <f>'[1]PPF Inputs'!AU20</f>
        <v>1.3</v>
      </c>
      <c r="AV156" s="77">
        <f>'[1]PPF Inputs'!AV20</f>
        <v>1.3</v>
      </c>
      <c r="AW156" s="77">
        <f>'[1]PPF Inputs'!AW20</f>
        <v>1.3</v>
      </c>
      <c r="AX156" s="77">
        <f>'[1]PPF Inputs'!AX20</f>
        <v>1.3</v>
      </c>
      <c r="AY156" s="77">
        <f>'[1]PPF Inputs'!AY20</f>
        <v>1.3</v>
      </c>
      <c r="AZ156" s="513">
        <f>'[1]PPF Inputs'!AZ20</f>
        <v>1.3</v>
      </c>
    </row>
    <row r="157" spans="1:55" s="70" customFormat="1" ht="11.25" customHeight="1" x14ac:dyDescent="0.15">
      <c r="B157" s="79" t="s">
        <v>135</v>
      </c>
      <c r="H157" s="77">
        <f>'[1]PPF Inputs'!H21</f>
        <v>1</v>
      </c>
      <c r="I157" s="77">
        <f>'[1]PPF Inputs'!I21</f>
        <v>1</v>
      </c>
      <c r="J157" s="77">
        <f>'[1]PPF Inputs'!J21</f>
        <v>1</v>
      </c>
      <c r="K157" s="77">
        <f>'[1]PPF Inputs'!K21</f>
        <v>1</v>
      </c>
      <c r="L157" s="77">
        <f>'[1]PPF Inputs'!L21</f>
        <v>1</v>
      </c>
      <c r="M157" s="77">
        <f>'[1]PPF Inputs'!M21</f>
        <v>1</v>
      </c>
      <c r="N157" s="77">
        <f>'[1]PPF Inputs'!N21</f>
        <v>1</v>
      </c>
      <c r="O157" s="77">
        <f>'[1]PPF Inputs'!O21</f>
        <v>1</v>
      </c>
      <c r="P157" s="77">
        <f>'[1]PPF Inputs'!P21</f>
        <v>1</v>
      </c>
      <c r="Q157" s="77">
        <f>'[1]PPF Inputs'!Q21</f>
        <v>1</v>
      </c>
      <c r="R157" s="77">
        <f>'[1]PPF Inputs'!R21</f>
        <v>1</v>
      </c>
      <c r="S157" s="77">
        <f>'[1]PPF Inputs'!S21</f>
        <v>1</v>
      </c>
      <c r="T157" s="77">
        <f>'[1]PPF Inputs'!T21</f>
        <v>1</v>
      </c>
      <c r="U157" s="77">
        <f>'[1]PPF Inputs'!U21</f>
        <v>1</v>
      </c>
      <c r="V157" s="77">
        <f>'[1]PPF Inputs'!V21</f>
        <v>1</v>
      </c>
      <c r="W157" s="77">
        <f>'[1]PPF Inputs'!W21</f>
        <v>1</v>
      </c>
      <c r="X157" s="77">
        <f>'[1]PPF Inputs'!X21</f>
        <v>1</v>
      </c>
      <c r="Y157" s="77">
        <f>'[1]PPF Inputs'!Y21</f>
        <v>1</v>
      </c>
      <c r="Z157" s="77">
        <f>'[1]PPF Inputs'!Z21</f>
        <v>1</v>
      </c>
      <c r="AA157" s="77">
        <f>'[1]PPF Inputs'!AA21</f>
        <v>1</v>
      </c>
      <c r="AB157" s="77">
        <f>'[1]PPF Inputs'!AB21</f>
        <v>1</v>
      </c>
      <c r="AC157" s="77">
        <f>'[1]PPF Inputs'!AC21</f>
        <v>1</v>
      </c>
      <c r="AD157" s="77">
        <f>'[1]PPF Inputs'!AD21</f>
        <v>1</v>
      </c>
      <c r="AE157" s="77">
        <f>'[1]PPF Inputs'!AE21</f>
        <v>1</v>
      </c>
      <c r="AF157" s="77">
        <f>'[1]PPF Inputs'!AF21</f>
        <v>1</v>
      </c>
      <c r="AG157" s="77">
        <f>'[1]PPF Inputs'!AG21</f>
        <v>1</v>
      </c>
      <c r="AH157" s="77">
        <f>'[1]PPF Inputs'!AH21</f>
        <v>1</v>
      </c>
      <c r="AI157" s="77">
        <f>'[1]PPF Inputs'!AI21</f>
        <v>1</v>
      </c>
      <c r="AJ157" s="77">
        <f>'[1]PPF Inputs'!AJ21</f>
        <v>1</v>
      </c>
      <c r="AK157" s="77">
        <f>'[1]PPF Inputs'!AK21</f>
        <v>1</v>
      </c>
      <c r="AL157" s="77">
        <f>'[1]PPF Inputs'!AL21</f>
        <v>1</v>
      </c>
      <c r="AM157" s="77">
        <f>'[1]PPF Inputs'!AM21</f>
        <v>1</v>
      </c>
      <c r="AN157" s="77">
        <f>'[1]PPF Inputs'!AN21</f>
        <v>1</v>
      </c>
      <c r="AO157" s="77">
        <f>'[1]PPF Inputs'!AO21</f>
        <v>1</v>
      </c>
      <c r="AP157" s="77">
        <f>'[1]PPF Inputs'!AP21</f>
        <v>1</v>
      </c>
      <c r="AQ157" s="77">
        <f>'[1]PPF Inputs'!AQ21</f>
        <v>1</v>
      </c>
      <c r="AR157" s="77">
        <f>'[1]PPF Inputs'!AR21</f>
        <v>1</v>
      </c>
      <c r="AS157" s="77">
        <f>'[1]PPF Inputs'!AS21</f>
        <v>1</v>
      </c>
      <c r="AT157" s="77">
        <f>'[1]PPF Inputs'!AT21</f>
        <v>1</v>
      </c>
      <c r="AU157" s="77">
        <f>'[1]PPF Inputs'!AU21</f>
        <v>1</v>
      </c>
      <c r="AV157" s="77">
        <f>'[1]PPF Inputs'!AV21</f>
        <v>1</v>
      </c>
      <c r="AW157" s="77">
        <f>'[1]PPF Inputs'!AW21</f>
        <v>1</v>
      </c>
      <c r="AX157" s="77">
        <f>'[1]PPF Inputs'!AX21</f>
        <v>1</v>
      </c>
      <c r="AY157" s="77">
        <f>'[1]PPF Inputs'!AY21</f>
        <v>1</v>
      </c>
      <c r="AZ157" s="513">
        <f>'[1]PPF Inputs'!AZ21</f>
        <v>1</v>
      </c>
    </row>
    <row r="158" spans="1:55" s="70" customFormat="1" ht="11.25" customHeight="1" x14ac:dyDescent="0.15">
      <c r="B158" s="79" t="s">
        <v>136</v>
      </c>
      <c r="H158" s="77">
        <f>'[1]PPF Inputs'!H22</f>
        <v>1</v>
      </c>
      <c r="I158" s="77">
        <f>'[1]PPF Inputs'!I22</f>
        <v>1</v>
      </c>
      <c r="J158" s="77">
        <f>'[1]PPF Inputs'!J22</f>
        <v>1</v>
      </c>
      <c r="K158" s="77">
        <f>'[1]PPF Inputs'!K22</f>
        <v>1</v>
      </c>
      <c r="L158" s="77">
        <f>'[1]PPF Inputs'!L22</f>
        <v>1</v>
      </c>
      <c r="M158" s="77">
        <f>'[1]PPF Inputs'!M22</f>
        <v>1</v>
      </c>
      <c r="N158" s="77">
        <f>'[1]PPF Inputs'!N22</f>
        <v>1</v>
      </c>
      <c r="O158" s="77">
        <f>'[1]PPF Inputs'!O22</f>
        <v>1</v>
      </c>
      <c r="P158" s="77">
        <f>'[1]PPF Inputs'!P22</f>
        <v>1</v>
      </c>
      <c r="Q158" s="77">
        <f>'[1]PPF Inputs'!Q22</f>
        <v>1</v>
      </c>
      <c r="R158" s="77">
        <f>'[1]PPF Inputs'!R22</f>
        <v>1</v>
      </c>
      <c r="S158" s="77">
        <f>'[1]PPF Inputs'!S22</f>
        <v>1</v>
      </c>
      <c r="T158" s="77">
        <f>'[1]PPF Inputs'!T22</f>
        <v>1</v>
      </c>
      <c r="U158" s="77">
        <f>'[1]PPF Inputs'!U22</f>
        <v>1</v>
      </c>
      <c r="V158" s="77">
        <f>'[1]PPF Inputs'!V22</f>
        <v>1</v>
      </c>
      <c r="W158" s="77">
        <f>'[1]PPF Inputs'!W22</f>
        <v>1</v>
      </c>
      <c r="X158" s="77">
        <f>'[1]PPF Inputs'!X22</f>
        <v>1</v>
      </c>
      <c r="Y158" s="77">
        <f>'[1]PPF Inputs'!Y22</f>
        <v>1</v>
      </c>
      <c r="Z158" s="77">
        <f>'[1]PPF Inputs'!Z22</f>
        <v>1</v>
      </c>
      <c r="AA158" s="77">
        <f>'[1]PPF Inputs'!AA22</f>
        <v>1</v>
      </c>
      <c r="AB158" s="77">
        <f>'[1]PPF Inputs'!AB22</f>
        <v>1</v>
      </c>
      <c r="AC158" s="77">
        <f>'[1]PPF Inputs'!AC22</f>
        <v>1</v>
      </c>
      <c r="AD158" s="77">
        <f>'[1]PPF Inputs'!AD22</f>
        <v>1</v>
      </c>
      <c r="AE158" s="77">
        <f>'[1]PPF Inputs'!AE22</f>
        <v>1</v>
      </c>
      <c r="AF158" s="77">
        <f>'[1]PPF Inputs'!AF22</f>
        <v>1</v>
      </c>
      <c r="AG158" s="77">
        <f>'[1]PPF Inputs'!AG22</f>
        <v>1</v>
      </c>
      <c r="AH158" s="77">
        <f>'[1]PPF Inputs'!AH22</f>
        <v>1</v>
      </c>
      <c r="AI158" s="77">
        <f>'[1]PPF Inputs'!AI22</f>
        <v>1</v>
      </c>
      <c r="AJ158" s="77">
        <f>'[1]PPF Inputs'!AJ22</f>
        <v>1</v>
      </c>
      <c r="AK158" s="77">
        <f>'[1]PPF Inputs'!AK22</f>
        <v>1</v>
      </c>
      <c r="AL158" s="77">
        <f>'[1]PPF Inputs'!AL22</f>
        <v>1</v>
      </c>
      <c r="AM158" s="77">
        <f>'[1]PPF Inputs'!AM22</f>
        <v>1</v>
      </c>
      <c r="AN158" s="77">
        <f>'[1]PPF Inputs'!AN22</f>
        <v>1</v>
      </c>
      <c r="AO158" s="77">
        <f>'[1]PPF Inputs'!AO22</f>
        <v>1</v>
      </c>
      <c r="AP158" s="77">
        <f>'[1]PPF Inputs'!AP22</f>
        <v>1</v>
      </c>
      <c r="AQ158" s="77">
        <f>'[1]PPF Inputs'!AQ22</f>
        <v>1</v>
      </c>
      <c r="AR158" s="77">
        <f>'[1]PPF Inputs'!AR22</f>
        <v>1</v>
      </c>
      <c r="AS158" s="77">
        <f>'[1]PPF Inputs'!AS22</f>
        <v>1</v>
      </c>
      <c r="AT158" s="77">
        <f>'[1]PPF Inputs'!AT22</f>
        <v>1</v>
      </c>
      <c r="AU158" s="77">
        <f>'[1]PPF Inputs'!AU22</f>
        <v>1</v>
      </c>
      <c r="AV158" s="77">
        <f>'[1]PPF Inputs'!AV22</f>
        <v>1</v>
      </c>
      <c r="AW158" s="77">
        <f>'[1]PPF Inputs'!AW22</f>
        <v>1</v>
      </c>
      <c r="AX158" s="77">
        <f>'[1]PPF Inputs'!AX22</f>
        <v>1</v>
      </c>
      <c r="AY158" s="77">
        <f>'[1]PPF Inputs'!AY22</f>
        <v>1</v>
      </c>
      <c r="AZ158" s="513">
        <f>'[1]PPF Inputs'!AZ22</f>
        <v>1</v>
      </c>
    </row>
    <row r="159" spans="1:55" s="70" customFormat="1" ht="11.25" customHeight="1" x14ac:dyDescent="0.15">
      <c r="B159" s="79" t="s">
        <v>137</v>
      </c>
      <c r="H159" s="77">
        <f>'[1]PPF Inputs'!H23</f>
        <v>1</v>
      </c>
      <c r="I159" s="77">
        <f>'[1]PPF Inputs'!I23</f>
        <v>1</v>
      </c>
      <c r="J159" s="77">
        <f>'[1]PPF Inputs'!J23</f>
        <v>1</v>
      </c>
      <c r="K159" s="77">
        <f>'[1]PPF Inputs'!K23</f>
        <v>1</v>
      </c>
      <c r="L159" s="77">
        <f>'[1]PPF Inputs'!L23</f>
        <v>1</v>
      </c>
      <c r="M159" s="77">
        <f>'[1]PPF Inputs'!M23</f>
        <v>1</v>
      </c>
      <c r="N159" s="77">
        <f>'[1]PPF Inputs'!N23</f>
        <v>1</v>
      </c>
      <c r="O159" s="77">
        <f>'[1]PPF Inputs'!O23</f>
        <v>1</v>
      </c>
      <c r="P159" s="77">
        <f>'[1]PPF Inputs'!P23</f>
        <v>1</v>
      </c>
      <c r="Q159" s="77">
        <f>'[1]PPF Inputs'!Q23</f>
        <v>1</v>
      </c>
      <c r="R159" s="77">
        <f>'[1]PPF Inputs'!R23</f>
        <v>1</v>
      </c>
      <c r="S159" s="77">
        <f>'[1]PPF Inputs'!S23</f>
        <v>1</v>
      </c>
      <c r="T159" s="77">
        <f>'[1]PPF Inputs'!T23</f>
        <v>1</v>
      </c>
      <c r="U159" s="77">
        <f>'[1]PPF Inputs'!U23</f>
        <v>1</v>
      </c>
      <c r="V159" s="77">
        <f>'[1]PPF Inputs'!V23</f>
        <v>1</v>
      </c>
      <c r="W159" s="77">
        <f>'[1]PPF Inputs'!W23</f>
        <v>1</v>
      </c>
      <c r="X159" s="77">
        <f>'[1]PPF Inputs'!X23</f>
        <v>1</v>
      </c>
      <c r="Y159" s="77">
        <f>'[1]PPF Inputs'!Y23</f>
        <v>1</v>
      </c>
      <c r="Z159" s="77">
        <f>'[1]PPF Inputs'!Z23</f>
        <v>1</v>
      </c>
      <c r="AA159" s="77">
        <f>'[1]PPF Inputs'!AA23</f>
        <v>1</v>
      </c>
      <c r="AB159" s="77">
        <f>'[1]PPF Inputs'!AB23</f>
        <v>1</v>
      </c>
      <c r="AC159" s="77">
        <f>'[1]PPF Inputs'!AC23</f>
        <v>1</v>
      </c>
      <c r="AD159" s="77">
        <f>'[1]PPF Inputs'!AD23</f>
        <v>1</v>
      </c>
      <c r="AE159" s="77">
        <f>'[1]PPF Inputs'!AE23</f>
        <v>1</v>
      </c>
      <c r="AF159" s="77">
        <f>'[1]PPF Inputs'!AF23</f>
        <v>1</v>
      </c>
      <c r="AG159" s="77">
        <f>'[1]PPF Inputs'!AG23</f>
        <v>1</v>
      </c>
      <c r="AH159" s="77">
        <f>'[1]PPF Inputs'!AH23</f>
        <v>1</v>
      </c>
      <c r="AI159" s="77">
        <f>'[1]PPF Inputs'!AI23</f>
        <v>1</v>
      </c>
      <c r="AJ159" s="77">
        <f>'[1]PPF Inputs'!AJ23</f>
        <v>1</v>
      </c>
      <c r="AK159" s="77">
        <f>'[1]PPF Inputs'!AK23</f>
        <v>1</v>
      </c>
      <c r="AL159" s="77">
        <f>'[1]PPF Inputs'!AL23</f>
        <v>1</v>
      </c>
      <c r="AM159" s="77">
        <f>'[1]PPF Inputs'!AM23</f>
        <v>1</v>
      </c>
      <c r="AN159" s="77">
        <f>'[1]PPF Inputs'!AN23</f>
        <v>1</v>
      </c>
      <c r="AO159" s="77">
        <f>'[1]PPF Inputs'!AO23</f>
        <v>1</v>
      </c>
      <c r="AP159" s="77">
        <f>'[1]PPF Inputs'!AP23</f>
        <v>1</v>
      </c>
      <c r="AQ159" s="77">
        <f>'[1]PPF Inputs'!AQ23</f>
        <v>1</v>
      </c>
      <c r="AR159" s="77">
        <f>'[1]PPF Inputs'!AR23</f>
        <v>1</v>
      </c>
      <c r="AS159" s="77">
        <f>'[1]PPF Inputs'!AS23</f>
        <v>1</v>
      </c>
      <c r="AT159" s="77">
        <f>'[1]PPF Inputs'!AT23</f>
        <v>1</v>
      </c>
      <c r="AU159" s="77">
        <f>'[1]PPF Inputs'!AU23</f>
        <v>1</v>
      </c>
      <c r="AV159" s="77">
        <f>'[1]PPF Inputs'!AV23</f>
        <v>1</v>
      </c>
      <c r="AW159" s="77">
        <f>'[1]PPF Inputs'!AW23</f>
        <v>1</v>
      </c>
      <c r="AX159" s="77">
        <f>'[1]PPF Inputs'!AX23</f>
        <v>1</v>
      </c>
      <c r="AY159" s="77">
        <f>'[1]PPF Inputs'!AY23</f>
        <v>1</v>
      </c>
      <c r="AZ159" s="513">
        <f>'[1]PPF Inputs'!AZ23</f>
        <v>1</v>
      </c>
    </row>
    <row r="160" spans="1:55" s="70" customFormat="1" ht="11.25" customHeight="1" x14ac:dyDescent="0.15">
      <c r="B160" s="79" t="s">
        <v>138</v>
      </c>
      <c r="H160" s="77">
        <f>'[1]PPF Inputs'!H24</f>
        <v>1</v>
      </c>
      <c r="I160" s="77">
        <f>'[1]PPF Inputs'!I24</f>
        <v>1</v>
      </c>
      <c r="J160" s="77">
        <f>'[1]PPF Inputs'!J24</f>
        <v>1</v>
      </c>
      <c r="K160" s="77">
        <f>'[1]PPF Inputs'!K24</f>
        <v>1</v>
      </c>
      <c r="L160" s="77">
        <f>'[1]PPF Inputs'!L24</f>
        <v>1</v>
      </c>
      <c r="M160" s="77">
        <f>'[1]PPF Inputs'!M24</f>
        <v>1</v>
      </c>
      <c r="N160" s="77">
        <f>'[1]PPF Inputs'!N24</f>
        <v>1</v>
      </c>
      <c r="O160" s="77">
        <f>'[1]PPF Inputs'!O24</f>
        <v>1</v>
      </c>
      <c r="P160" s="77">
        <f>'[1]PPF Inputs'!P24</f>
        <v>1</v>
      </c>
      <c r="Q160" s="77">
        <f>'[1]PPF Inputs'!Q24</f>
        <v>1</v>
      </c>
      <c r="R160" s="77">
        <f>'[1]PPF Inputs'!R24</f>
        <v>1</v>
      </c>
      <c r="S160" s="77">
        <f>'[1]PPF Inputs'!S24</f>
        <v>1</v>
      </c>
      <c r="T160" s="77">
        <f>'[1]PPF Inputs'!T24</f>
        <v>1</v>
      </c>
      <c r="U160" s="77">
        <f>'[1]PPF Inputs'!U24</f>
        <v>1</v>
      </c>
      <c r="V160" s="77">
        <f>'[1]PPF Inputs'!V24</f>
        <v>1</v>
      </c>
      <c r="W160" s="77">
        <f>'[1]PPF Inputs'!W24</f>
        <v>1</v>
      </c>
      <c r="X160" s="77">
        <f>'[1]PPF Inputs'!X24</f>
        <v>1</v>
      </c>
      <c r="Y160" s="77">
        <f>'[1]PPF Inputs'!Y24</f>
        <v>1</v>
      </c>
      <c r="Z160" s="77">
        <f>'[1]PPF Inputs'!Z24</f>
        <v>1</v>
      </c>
      <c r="AA160" s="77">
        <f>'[1]PPF Inputs'!AA24</f>
        <v>1</v>
      </c>
      <c r="AB160" s="77">
        <f>'[1]PPF Inputs'!AB24</f>
        <v>1</v>
      </c>
      <c r="AC160" s="77">
        <f>'[1]PPF Inputs'!AC24</f>
        <v>1</v>
      </c>
      <c r="AD160" s="77">
        <f>'[1]PPF Inputs'!AD24</f>
        <v>1</v>
      </c>
      <c r="AE160" s="77">
        <f>'[1]PPF Inputs'!AE24</f>
        <v>1</v>
      </c>
      <c r="AF160" s="77">
        <f>'[1]PPF Inputs'!AF24</f>
        <v>1</v>
      </c>
      <c r="AG160" s="77">
        <f>'[1]PPF Inputs'!AG24</f>
        <v>1</v>
      </c>
      <c r="AH160" s="77">
        <f>'[1]PPF Inputs'!AH24</f>
        <v>1</v>
      </c>
      <c r="AI160" s="77">
        <f>'[1]PPF Inputs'!AI24</f>
        <v>1</v>
      </c>
      <c r="AJ160" s="77">
        <f>'[1]PPF Inputs'!AJ24</f>
        <v>1</v>
      </c>
      <c r="AK160" s="77">
        <f>'[1]PPF Inputs'!AK24</f>
        <v>1</v>
      </c>
      <c r="AL160" s="77">
        <f>'[1]PPF Inputs'!AL24</f>
        <v>1</v>
      </c>
      <c r="AM160" s="77">
        <f>'[1]PPF Inputs'!AM24</f>
        <v>1</v>
      </c>
      <c r="AN160" s="77">
        <f>'[1]PPF Inputs'!AN24</f>
        <v>1</v>
      </c>
      <c r="AO160" s="77">
        <f>'[1]PPF Inputs'!AO24</f>
        <v>1</v>
      </c>
      <c r="AP160" s="77">
        <f>'[1]PPF Inputs'!AP24</f>
        <v>1</v>
      </c>
      <c r="AQ160" s="77">
        <f>'[1]PPF Inputs'!AQ24</f>
        <v>1</v>
      </c>
      <c r="AR160" s="77">
        <f>'[1]PPF Inputs'!AR24</f>
        <v>1</v>
      </c>
      <c r="AS160" s="77">
        <f>'[1]PPF Inputs'!AS24</f>
        <v>1</v>
      </c>
      <c r="AT160" s="77">
        <f>'[1]PPF Inputs'!AT24</f>
        <v>1</v>
      </c>
      <c r="AU160" s="77">
        <f>'[1]PPF Inputs'!AU24</f>
        <v>1</v>
      </c>
      <c r="AV160" s="77">
        <f>'[1]PPF Inputs'!AV24</f>
        <v>1</v>
      </c>
      <c r="AW160" s="77">
        <f>'[1]PPF Inputs'!AW24</f>
        <v>1</v>
      </c>
      <c r="AX160" s="77">
        <f>'[1]PPF Inputs'!AX24</f>
        <v>1</v>
      </c>
      <c r="AY160" s="77">
        <f>'[1]PPF Inputs'!AY24</f>
        <v>1</v>
      </c>
      <c r="AZ160" s="513">
        <f>'[1]PPF Inputs'!AZ24</f>
        <v>1</v>
      </c>
    </row>
    <row r="161" spans="2:60" s="70" customFormat="1" ht="11.25" customHeight="1" x14ac:dyDescent="0.15">
      <c r="B161" s="79" t="s">
        <v>139</v>
      </c>
      <c r="H161" s="77">
        <f>'[1]PPF Inputs'!H25</f>
        <v>1</v>
      </c>
      <c r="I161" s="77">
        <f>'[1]PPF Inputs'!I25</f>
        <v>1</v>
      </c>
      <c r="J161" s="77">
        <f>'[1]PPF Inputs'!J25</f>
        <v>1</v>
      </c>
      <c r="K161" s="77">
        <f>'[1]PPF Inputs'!K25</f>
        <v>1</v>
      </c>
      <c r="L161" s="77">
        <f>'[1]PPF Inputs'!L25</f>
        <v>1</v>
      </c>
      <c r="M161" s="77">
        <f>'[1]PPF Inputs'!M25</f>
        <v>1</v>
      </c>
      <c r="N161" s="77">
        <f>'[1]PPF Inputs'!N25</f>
        <v>1</v>
      </c>
      <c r="O161" s="77">
        <f>'[1]PPF Inputs'!O25</f>
        <v>1</v>
      </c>
      <c r="P161" s="77">
        <f>'[1]PPF Inputs'!P25</f>
        <v>1</v>
      </c>
      <c r="Q161" s="77">
        <f>'[1]PPF Inputs'!Q25</f>
        <v>1</v>
      </c>
      <c r="R161" s="77">
        <f>'[1]PPF Inputs'!R25</f>
        <v>1</v>
      </c>
      <c r="S161" s="77">
        <f>'[1]PPF Inputs'!S25</f>
        <v>1</v>
      </c>
      <c r="T161" s="77">
        <f>'[1]PPF Inputs'!T25</f>
        <v>1</v>
      </c>
      <c r="U161" s="77">
        <f>'[1]PPF Inputs'!U25</f>
        <v>1</v>
      </c>
      <c r="V161" s="77">
        <f>'[1]PPF Inputs'!V25</f>
        <v>1</v>
      </c>
      <c r="W161" s="77">
        <f>'[1]PPF Inputs'!W25</f>
        <v>1</v>
      </c>
      <c r="X161" s="77">
        <f>'[1]PPF Inputs'!X25</f>
        <v>1</v>
      </c>
      <c r="Y161" s="77">
        <f>'[1]PPF Inputs'!Y25</f>
        <v>1</v>
      </c>
      <c r="Z161" s="77">
        <f>'[1]PPF Inputs'!Z25</f>
        <v>1</v>
      </c>
      <c r="AA161" s="77">
        <f>'[1]PPF Inputs'!AA25</f>
        <v>1</v>
      </c>
      <c r="AB161" s="77">
        <f>'[1]PPF Inputs'!AB25</f>
        <v>1</v>
      </c>
      <c r="AC161" s="77">
        <f>'[1]PPF Inputs'!AC25</f>
        <v>1</v>
      </c>
      <c r="AD161" s="77">
        <f>'[1]PPF Inputs'!AD25</f>
        <v>1</v>
      </c>
      <c r="AE161" s="77">
        <f>'[1]PPF Inputs'!AE25</f>
        <v>1</v>
      </c>
      <c r="AF161" s="77">
        <f>'[1]PPF Inputs'!AF25</f>
        <v>1</v>
      </c>
      <c r="AG161" s="77">
        <f>'[1]PPF Inputs'!AG25</f>
        <v>1</v>
      </c>
      <c r="AH161" s="77">
        <f>'[1]PPF Inputs'!AH25</f>
        <v>1</v>
      </c>
      <c r="AI161" s="77">
        <f>'[1]PPF Inputs'!AI25</f>
        <v>1</v>
      </c>
      <c r="AJ161" s="77">
        <f>'[1]PPF Inputs'!AJ25</f>
        <v>1</v>
      </c>
      <c r="AK161" s="77">
        <f>'[1]PPF Inputs'!AK25</f>
        <v>1</v>
      </c>
      <c r="AL161" s="77">
        <f>'[1]PPF Inputs'!AL25</f>
        <v>1</v>
      </c>
      <c r="AM161" s="77">
        <f>'[1]PPF Inputs'!AM25</f>
        <v>1</v>
      </c>
      <c r="AN161" s="77">
        <f>'[1]PPF Inputs'!AN25</f>
        <v>1</v>
      </c>
      <c r="AO161" s="77">
        <f>'[1]PPF Inputs'!AO25</f>
        <v>1</v>
      </c>
      <c r="AP161" s="77">
        <f>'[1]PPF Inputs'!AP25</f>
        <v>1</v>
      </c>
      <c r="AQ161" s="77">
        <f>'[1]PPF Inputs'!AQ25</f>
        <v>1</v>
      </c>
      <c r="AR161" s="77">
        <f>'[1]PPF Inputs'!AR25</f>
        <v>1</v>
      </c>
      <c r="AS161" s="77">
        <f>'[1]PPF Inputs'!AS25</f>
        <v>1</v>
      </c>
      <c r="AT161" s="77">
        <f>'[1]PPF Inputs'!AT25</f>
        <v>1</v>
      </c>
      <c r="AU161" s="77">
        <f>'[1]PPF Inputs'!AU25</f>
        <v>1</v>
      </c>
      <c r="AV161" s="77">
        <f>'[1]PPF Inputs'!AV25</f>
        <v>1</v>
      </c>
      <c r="AW161" s="77">
        <f>'[1]PPF Inputs'!AW25</f>
        <v>1</v>
      </c>
      <c r="AX161" s="77">
        <f>'[1]PPF Inputs'!AX25</f>
        <v>1</v>
      </c>
      <c r="AY161" s="77">
        <f>'[1]PPF Inputs'!AY25</f>
        <v>1</v>
      </c>
      <c r="AZ161" s="513">
        <f>'[1]PPF Inputs'!AZ25</f>
        <v>1</v>
      </c>
    </row>
    <row r="162" spans="2:60" s="70" customFormat="1" ht="11.25" customHeight="1" x14ac:dyDescent="0.15">
      <c r="B162" s="79" t="s">
        <v>140</v>
      </c>
      <c r="H162" s="77">
        <f>'[1]PPF Inputs'!H26</f>
        <v>1.08</v>
      </c>
      <c r="I162" s="77">
        <f>'[1]PPF Inputs'!I26</f>
        <v>1.08</v>
      </c>
      <c r="J162" s="77">
        <f>'[1]PPF Inputs'!J26</f>
        <v>1.08</v>
      </c>
      <c r="K162" s="77">
        <f>'[1]PPF Inputs'!K26</f>
        <v>1.08</v>
      </c>
      <c r="L162" s="77">
        <f>'[1]PPF Inputs'!L26</f>
        <v>1.08</v>
      </c>
      <c r="M162" s="77">
        <f>'[1]PPF Inputs'!M26</f>
        <v>1.08</v>
      </c>
      <c r="N162" s="77">
        <f>'[1]PPF Inputs'!N26</f>
        <v>1.08</v>
      </c>
      <c r="O162" s="77">
        <f>'[1]PPF Inputs'!O26</f>
        <v>1.08</v>
      </c>
      <c r="P162" s="77">
        <f>'[1]PPF Inputs'!P26</f>
        <v>1.08</v>
      </c>
      <c r="Q162" s="77">
        <f>'[1]PPF Inputs'!Q26</f>
        <v>1.08</v>
      </c>
      <c r="R162" s="77">
        <f>'[1]PPF Inputs'!R26</f>
        <v>1.08</v>
      </c>
      <c r="S162" s="77">
        <f>'[1]PPF Inputs'!S26</f>
        <v>1.08</v>
      </c>
      <c r="T162" s="77">
        <f>'[1]PPF Inputs'!T26</f>
        <v>1.08</v>
      </c>
      <c r="U162" s="77">
        <f>'[1]PPF Inputs'!U26</f>
        <v>1.08</v>
      </c>
      <c r="V162" s="77">
        <f>'[1]PPF Inputs'!V26</f>
        <v>1.08</v>
      </c>
      <c r="W162" s="77">
        <f>'[1]PPF Inputs'!W26</f>
        <v>1.08</v>
      </c>
      <c r="X162" s="77">
        <f>'[1]PPF Inputs'!X26</f>
        <v>1.08</v>
      </c>
      <c r="Y162" s="77">
        <f>'[1]PPF Inputs'!Y26</f>
        <v>1.08</v>
      </c>
      <c r="Z162" s="77">
        <f>'[1]PPF Inputs'!Z26</f>
        <v>1.08</v>
      </c>
      <c r="AA162" s="77">
        <f>'[1]PPF Inputs'!AA26</f>
        <v>1.08</v>
      </c>
      <c r="AB162" s="77">
        <f>'[1]PPF Inputs'!AB26</f>
        <v>1.08</v>
      </c>
      <c r="AC162" s="77">
        <f>'[1]PPF Inputs'!AC26</f>
        <v>1.08</v>
      </c>
      <c r="AD162" s="77">
        <f>'[1]PPF Inputs'!AD26</f>
        <v>1.08</v>
      </c>
      <c r="AE162" s="77">
        <f>'[1]PPF Inputs'!AE26</f>
        <v>1.08</v>
      </c>
      <c r="AF162" s="77">
        <f>'[1]PPF Inputs'!AF26</f>
        <v>1.08</v>
      </c>
      <c r="AG162" s="77">
        <f>'[1]PPF Inputs'!AG26</f>
        <v>1.08</v>
      </c>
      <c r="AH162" s="77">
        <f>'[1]PPF Inputs'!AH26</f>
        <v>1.08</v>
      </c>
      <c r="AI162" s="77">
        <f>'[1]PPF Inputs'!AI26</f>
        <v>1.08</v>
      </c>
      <c r="AJ162" s="77">
        <f>'[1]PPF Inputs'!AJ26</f>
        <v>1.08</v>
      </c>
      <c r="AK162" s="77">
        <f>'[1]PPF Inputs'!AK26</f>
        <v>1.08</v>
      </c>
      <c r="AL162" s="77">
        <f>'[1]PPF Inputs'!AL26</f>
        <v>1.08</v>
      </c>
      <c r="AM162" s="77">
        <f>'[1]PPF Inputs'!AM26</f>
        <v>1.08</v>
      </c>
      <c r="AN162" s="77">
        <f>'[1]PPF Inputs'!AN26</f>
        <v>1.08</v>
      </c>
      <c r="AO162" s="77">
        <f>'[1]PPF Inputs'!AO26</f>
        <v>1.08</v>
      </c>
      <c r="AP162" s="77">
        <f>'[1]PPF Inputs'!AP26</f>
        <v>1.08</v>
      </c>
      <c r="AQ162" s="77">
        <f>'[1]PPF Inputs'!AQ26</f>
        <v>1.08</v>
      </c>
      <c r="AR162" s="77">
        <f>'[1]PPF Inputs'!AR26</f>
        <v>1.08</v>
      </c>
      <c r="AS162" s="77">
        <f>'[1]PPF Inputs'!AS26</f>
        <v>1.08</v>
      </c>
      <c r="AT162" s="77">
        <f>'[1]PPF Inputs'!AT26</f>
        <v>1.08</v>
      </c>
      <c r="AU162" s="77">
        <f>'[1]PPF Inputs'!AU26</f>
        <v>1.08</v>
      </c>
      <c r="AV162" s="77">
        <f>'[1]PPF Inputs'!AV26</f>
        <v>1.08</v>
      </c>
      <c r="AW162" s="77">
        <f>'[1]PPF Inputs'!AW26</f>
        <v>1.08</v>
      </c>
      <c r="AX162" s="77">
        <f>'[1]PPF Inputs'!AX26</f>
        <v>1.08</v>
      </c>
      <c r="AY162" s="77">
        <f>'[1]PPF Inputs'!AY26</f>
        <v>1.08</v>
      </c>
      <c r="AZ162" s="513">
        <f>'[1]PPF Inputs'!AZ26</f>
        <v>1.08</v>
      </c>
    </row>
    <row r="163" spans="2:60" s="70" customFormat="1" ht="11.25" customHeight="1" x14ac:dyDescent="0.15">
      <c r="B163" s="79" t="s">
        <v>141</v>
      </c>
      <c r="H163" s="77">
        <f>'[1]PPF Inputs'!H27</f>
        <v>1.08</v>
      </c>
      <c r="I163" s="77">
        <f>'[1]PPF Inputs'!I27</f>
        <v>1.08</v>
      </c>
      <c r="J163" s="77">
        <f>'[1]PPF Inputs'!J27</f>
        <v>1.08</v>
      </c>
      <c r="K163" s="77">
        <f>'[1]PPF Inputs'!K27</f>
        <v>1.08</v>
      </c>
      <c r="L163" s="77">
        <f>'[1]PPF Inputs'!L27</f>
        <v>1.08</v>
      </c>
      <c r="M163" s="77">
        <f>'[1]PPF Inputs'!M27</f>
        <v>1.08</v>
      </c>
      <c r="N163" s="77">
        <f>'[1]PPF Inputs'!N27</f>
        <v>1.08</v>
      </c>
      <c r="O163" s="77">
        <f>'[1]PPF Inputs'!O27</f>
        <v>1.08</v>
      </c>
      <c r="P163" s="77">
        <f>'[1]PPF Inputs'!P27</f>
        <v>1.08</v>
      </c>
      <c r="Q163" s="77">
        <f>'[1]PPF Inputs'!Q27</f>
        <v>1.08</v>
      </c>
      <c r="R163" s="77">
        <f>'[1]PPF Inputs'!R27</f>
        <v>1.08</v>
      </c>
      <c r="S163" s="77">
        <f>'[1]PPF Inputs'!S27</f>
        <v>1.08</v>
      </c>
      <c r="T163" s="77">
        <f>'[1]PPF Inputs'!T27</f>
        <v>1.08</v>
      </c>
      <c r="U163" s="77">
        <f>'[1]PPF Inputs'!U27</f>
        <v>1.08</v>
      </c>
      <c r="V163" s="77">
        <f>'[1]PPF Inputs'!V27</f>
        <v>1.08</v>
      </c>
      <c r="W163" s="77">
        <f>'[1]PPF Inputs'!W27</f>
        <v>1.08</v>
      </c>
      <c r="X163" s="77">
        <f>'[1]PPF Inputs'!X27</f>
        <v>1.08</v>
      </c>
      <c r="Y163" s="77">
        <f>'[1]PPF Inputs'!Y27</f>
        <v>1.08</v>
      </c>
      <c r="Z163" s="77">
        <f>'[1]PPF Inputs'!Z27</f>
        <v>1.08</v>
      </c>
      <c r="AA163" s="77">
        <f>'[1]PPF Inputs'!AA27</f>
        <v>1.08</v>
      </c>
      <c r="AB163" s="77">
        <f>'[1]PPF Inputs'!AB27</f>
        <v>1.08</v>
      </c>
      <c r="AC163" s="77">
        <f>'[1]PPF Inputs'!AC27</f>
        <v>1.08</v>
      </c>
      <c r="AD163" s="77">
        <f>'[1]PPF Inputs'!AD27</f>
        <v>1.08</v>
      </c>
      <c r="AE163" s="77">
        <f>'[1]PPF Inputs'!AE27</f>
        <v>1.08</v>
      </c>
      <c r="AF163" s="77">
        <f>'[1]PPF Inputs'!AF27</f>
        <v>1.08</v>
      </c>
      <c r="AG163" s="77">
        <f>'[1]PPF Inputs'!AG27</f>
        <v>1.08</v>
      </c>
      <c r="AH163" s="77">
        <f>'[1]PPF Inputs'!AH27</f>
        <v>1.08</v>
      </c>
      <c r="AI163" s="77">
        <f>'[1]PPF Inputs'!AI27</f>
        <v>1.08</v>
      </c>
      <c r="AJ163" s="77">
        <f>'[1]PPF Inputs'!AJ27</f>
        <v>1.08</v>
      </c>
      <c r="AK163" s="77">
        <f>'[1]PPF Inputs'!AK27</f>
        <v>1.08</v>
      </c>
      <c r="AL163" s="77">
        <f>'[1]PPF Inputs'!AL27</f>
        <v>1.08</v>
      </c>
      <c r="AM163" s="77">
        <f>'[1]PPF Inputs'!AM27</f>
        <v>1.08</v>
      </c>
      <c r="AN163" s="77">
        <f>'[1]PPF Inputs'!AN27</f>
        <v>1.08</v>
      </c>
      <c r="AO163" s="77">
        <f>'[1]PPF Inputs'!AO27</f>
        <v>1.08</v>
      </c>
      <c r="AP163" s="77">
        <f>'[1]PPF Inputs'!AP27</f>
        <v>1.08</v>
      </c>
      <c r="AQ163" s="77">
        <f>'[1]PPF Inputs'!AQ27</f>
        <v>1.08</v>
      </c>
      <c r="AR163" s="77">
        <f>'[1]PPF Inputs'!AR27</f>
        <v>1.08</v>
      </c>
      <c r="AS163" s="77">
        <f>'[1]PPF Inputs'!AS27</f>
        <v>1.08</v>
      </c>
      <c r="AT163" s="77">
        <f>'[1]PPF Inputs'!AT27</f>
        <v>1.08</v>
      </c>
      <c r="AU163" s="77">
        <f>'[1]PPF Inputs'!AU27</f>
        <v>1.08</v>
      </c>
      <c r="AV163" s="77">
        <f>'[1]PPF Inputs'!AV27</f>
        <v>1.08</v>
      </c>
      <c r="AW163" s="77">
        <f>'[1]PPF Inputs'!AW27</f>
        <v>1.08</v>
      </c>
      <c r="AX163" s="77">
        <f>'[1]PPF Inputs'!AX27</f>
        <v>1.08</v>
      </c>
      <c r="AY163" s="77">
        <f>'[1]PPF Inputs'!AY27</f>
        <v>1.08</v>
      </c>
      <c r="AZ163" s="513">
        <f>'[1]PPF Inputs'!AZ27</f>
        <v>1.08</v>
      </c>
    </row>
    <row r="164" spans="2:60" s="70" customFormat="1" ht="11.25" customHeight="1" x14ac:dyDescent="0.15">
      <c r="B164" s="79" t="s">
        <v>142</v>
      </c>
      <c r="H164" s="77">
        <f>'[1]PPF Inputs'!H28</f>
        <v>1.08</v>
      </c>
      <c r="I164" s="77">
        <f>'[1]PPF Inputs'!I28</f>
        <v>1.08</v>
      </c>
      <c r="J164" s="77">
        <f>'[1]PPF Inputs'!J28</f>
        <v>1.08</v>
      </c>
      <c r="K164" s="77">
        <f>'[1]PPF Inputs'!K28</f>
        <v>1.08</v>
      </c>
      <c r="L164" s="77">
        <f>'[1]PPF Inputs'!L28</f>
        <v>1.08</v>
      </c>
      <c r="M164" s="77">
        <f>'[1]PPF Inputs'!M28</f>
        <v>1.08</v>
      </c>
      <c r="N164" s="77">
        <f>'[1]PPF Inputs'!N28</f>
        <v>1.08</v>
      </c>
      <c r="O164" s="77">
        <f>'[1]PPF Inputs'!O28</f>
        <v>1.08</v>
      </c>
      <c r="P164" s="77">
        <f>'[1]PPF Inputs'!P28</f>
        <v>1.08</v>
      </c>
      <c r="Q164" s="77">
        <f>'[1]PPF Inputs'!Q28</f>
        <v>1.08</v>
      </c>
      <c r="R164" s="77">
        <f>'[1]PPF Inputs'!R28</f>
        <v>1.08</v>
      </c>
      <c r="S164" s="77">
        <f>'[1]PPF Inputs'!S28</f>
        <v>1.08</v>
      </c>
      <c r="T164" s="77">
        <f>'[1]PPF Inputs'!T28</f>
        <v>1.08</v>
      </c>
      <c r="U164" s="77">
        <f>'[1]PPF Inputs'!U28</f>
        <v>1.08</v>
      </c>
      <c r="V164" s="77">
        <f>'[1]PPF Inputs'!V28</f>
        <v>1.08</v>
      </c>
      <c r="W164" s="77">
        <f>'[1]PPF Inputs'!W28</f>
        <v>1.08</v>
      </c>
      <c r="X164" s="77">
        <f>'[1]PPF Inputs'!X28</f>
        <v>1.08</v>
      </c>
      <c r="Y164" s="77">
        <f>'[1]PPF Inputs'!Y28</f>
        <v>1.08</v>
      </c>
      <c r="Z164" s="77">
        <f>'[1]PPF Inputs'!Z28</f>
        <v>1.08</v>
      </c>
      <c r="AA164" s="77">
        <f>'[1]PPF Inputs'!AA28</f>
        <v>1.08</v>
      </c>
      <c r="AB164" s="77">
        <f>'[1]PPF Inputs'!AB28</f>
        <v>1.08</v>
      </c>
      <c r="AC164" s="77">
        <f>'[1]PPF Inputs'!AC28</f>
        <v>1.08</v>
      </c>
      <c r="AD164" s="77">
        <f>'[1]PPF Inputs'!AD28</f>
        <v>1.08</v>
      </c>
      <c r="AE164" s="77">
        <f>'[1]PPF Inputs'!AE28</f>
        <v>1.08</v>
      </c>
      <c r="AF164" s="77">
        <f>'[1]PPF Inputs'!AF28</f>
        <v>1.08</v>
      </c>
      <c r="AG164" s="77">
        <f>'[1]PPF Inputs'!AG28</f>
        <v>1.08</v>
      </c>
      <c r="AH164" s="77">
        <f>'[1]PPF Inputs'!AH28</f>
        <v>1.08</v>
      </c>
      <c r="AI164" s="77">
        <f>'[1]PPF Inputs'!AI28</f>
        <v>1.08</v>
      </c>
      <c r="AJ164" s="77">
        <f>'[1]PPF Inputs'!AJ28</f>
        <v>1.08</v>
      </c>
      <c r="AK164" s="77">
        <f>'[1]PPF Inputs'!AK28</f>
        <v>1.08</v>
      </c>
      <c r="AL164" s="77">
        <f>'[1]PPF Inputs'!AL28</f>
        <v>1.08</v>
      </c>
      <c r="AM164" s="77">
        <f>'[1]PPF Inputs'!AM28</f>
        <v>1.08</v>
      </c>
      <c r="AN164" s="77">
        <f>'[1]PPF Inputs'!AN28</f>
        <v>1.08</v>
      </c>
      <c r="AO164" s="77">
        <f>'[1]PPF Inputs'!AO28</f>
        <v>1.08</v>
      </c>
      <c r="AP164" s="77">
        <f>'[1]PPF Inputs'!AP28</f>
        <v>1.08</v>
      </c>
      <c r="AQ164" s="77">
        <f>'[1]PPF Inputs'!AQ28</f>
        <v>1.08</v>
      </c>
      <c r="AR164" s="77">
        <f>'[1]PPF Inputs'!AR28</f>
        <v>1.08</v>
      </c>
      <c r="AS164" s="77">
        <f>'[1]PPF Inputs'!AS28</f>
        <v>1.08</v>
      </c>
      <c r="AT164" s="77">
        <f>'[1]PPF Inputs'!AT28</f>
        <v>1.08</v>
      </c>
      <c r="AU164" s="77">
        <f>'[1]PPF Inputs'!AU28</f>
        <v>1.08</v>
      </c>
      <c r="AV164" s="77">
        <f>'[1]PPF Inputs'!AV28</f>
        <v>1.08</v>
      </c>
      <c r="AW164" s="77">
        <f>'[1]PPF Inputs'!AW28</f>
        <v>1.08</v>
      </c>
      <c r="AX164" s="77">
        <f>'[1]PPF Inputs'!AX28</f>
        <v>1.08</v>
      </c>
      <c r="AY164" s="77">
        <f>'[1]PPF Inputs'!AY28</f>
        <v>1.08</v>
      </c>
      <c r="AZ164" s="513">
        <f>'[1]PPF Inputs'!AZ28</f>
        <v>1.08</v>
      </c>
    </row>
    <row r="165" spans="2:60" s="70" customFormat="1" ht="11.25" customHeight="1" x14ac:dyDescent="0.15">
      <c r="B165" s="79" t="s">
        <v>143</v>
      </c>
      <c r="H165" s="77">
        <f>'[1]PPF Inputs'!H29</f>
        <v>1.22</v>
      </c>
      <c r="I165" s="77">
        <f>'[1]PPF Inputs'!I29</f>
        <v>1.22</v>
      </c>
      <c r="J165" s="77">
        <f>'[1]PPF Inputs'!J29</f>
        <v>1.22</v>
      </c>
      <c r="K165" s="77">
        <f>'[1]PPF Inputs'!K29</f>
        <v>1.22</v>
      </c>
      <c r="L165" s="77">
        <f>'[1]PPF Inputs'!L29</f>
        <v>1.22</v>
      </c>
      <c r="M165" s="77">
        <f>'[1]PPF Inputs'!M29</f>
        <v>1.22</v>
      </c>
      <c r="N165" s="77">
        <f>'[1]PPF Inputs'!N29</f>
        <v>1.22</v>
      </c>
      <c r="O165" s="77">
        <f>'[1]PPF Inputs'!O29</f>
        <v>1.22</v>
      </c>
      <c r="P165" s="77">
        <f>'[1]PPF Inputs'!P29</f>
        <v>1.22</v>
      </c>
      <c r="Q165" s="77">
        <f>'[1]PPF Inputs'!Q29</f>
        <v>1.22</v>
      </c>
      <c r="R165" s="77">
        <f>'[1]PPF Inputs'!R29</f>
        <v>1.22</v>
      </c>
      <c r="S165" s="77">
        <f>'[1]PPF Inputs'!S29</f>
        <v>1.22</v>
      </c>
      <c r="T165" s="77">
        <f>'[1]PPF Inputs'!T29</f>
        <v>1.22</v>
      </c>
      <c r="U165" s="77">
        <f>'[1]PPF Inputs'!U29</f>
        <v>1.22</v>
      </c>
      <c r="V165" s="77">
        <f>'[1]PPF Inputs'!V29</f>
        <v>1.22</v>
      </c>
      <c r="W165" s="77">
        <f>'[1]PPF Inputs'!W29</f>
        <v>1.22</v>
      </c>
      <c r="X165" s="77">
        <f>'[1]PPF Inputs'!X29</f>
        <v>1.22</v>
      </c>
      <c r="Y165" s="77">
        <f>'[1]PPF Inputs'!Y29</f>
        <v>1.22</v>
      </c>
      <c r="Z165" s="77">
        <f>'[1]PPF Inputs'!Z29</f>
        <v>1.22</v>
      </c>
      <c r="AA165" s="77">
        <f>'[1]PPF Inputs'!AA29</f>
        <v>1.22</v>
      </c>
      <c r="AB165" s="77">
        <f>'[1]PPF Inputs'!AB29</f>
        <v>1.22</v>
      </c>
      <c r="AC165" s="77">
        <f>'[1]PPF Inputs'!AC29</f>
        <v>1.22</v>
      </c>
      <c r="AD165" s="77">
        <f>'[1]PPF Inputs'!AD29</f>
        <v>1.22</v>
      </c>
      <c r="AE165" s="77">
        <f>'[1]PPF Inputs'!AE29</f>
        <v>1.22</v>
      </c>
      <c r="AF165" s="77">
        <f>'[1]PPF Inputs'!AF29</f>
        <v>1.22</v>
      </c>
      <c r="AG165" s="77">
        <f>'[1]PPF Inputs'!AG29</f>
        <v>1.22</v>
      </c>
      <c r="AH165" s="77">
        <f>'[1]PPF Inputs'!AH29</f>
        <v>1.22</v>
      </c>
      <c r="AI165" s="77">
        <f>'[1]PPF Inputs'!AI29</f>
        <v>1.22</v>
      </c>
      <c r="AJ165" s="77">
        <f>'[1]PPF Inputs'!AJ29</f>
        <v>1.22</v>
      </c>
      <c r="AK165" s="77">
        <f>'[1]PPF Inputs'!AK29</f>
        <v>1.22</v>
      </c>
      <c r="AL165" s="77">
        <f>'[1]PPF Inputs'!AL29</f>
        <v>1.22</v>
      </c>
      <c r="AM165" s="77">
        <f>'[1]PPF Inputs'!AM29</f>
        <v>1.22</v>
      </c>
      <c r="AN165" s="77">
        <f>'[1]PPF Inputs'!AN29</f>
        <v>1.22</v>
      </c>
      <c r="AO165" s="77">
        <f>'[1]PPF Inputs'!AO29</f>
        <v>1.22</v>
      </c>
      <c r="AP165" s="77">
        <f>'[1]PPF Inputs'!AP29</f>
        <v>1.22</v>
      </c>
      <c r="AQ165" s="77">
        <f>'[1]PPF Inputs'!AQ29</f>
        <v>1.22</v>
      </c>
      <c r="AR165" s="77">
        <f>'[1]PPF Inputs'!AR29</f>
        <v>1.22</v>
      </c>
      <c r="AS165" s="77">
        <f>'[1]PPF Inputs'!AS29</f>
        <v>1.22</v>
      </c>
      <c r="AT165" s="77">
        <f>'[1]PPF Inputs'!AT29</f>
        <v>1.22</v>
      </c>
      <c r="AU165" s="77">
        <f>'[1]PPF Inputs'!AU29</f>
        <v>1.22</v>
      </c>
      <c r="AV165" s="77">
        <f>'[1]PPF Inputs'!AV29</f>
        <v>1.22</v>
      </c>
      <c r="AW165" s="77">
        <f>'[1]PPF Inputs'!AW29</f>
        <v>1.22</v>
      </c>
      <c r="AX165" s="77">
        <f>'[1]PPF Inputs'!AX29</f>
        <v>1.22</v>
      </c>
      <c r="AY165" s="77">
        <f>'[1]PPF Inputs'!AY29</f>
        <v>1.22</v>
      </c>
      <c r="AZ165" s="513">
        <f>'[1]PPF Inputs'!AZ29</f>
        <v>1.22</v>
      </c>
    </row>
    <row r="166" spans="2:60" s="70" customFormat="1" ht="11.25" customHeight="1" x14ac:dyDescent="0.15">
      <c r="B166" s="79" t="s">
        <v>144</v>
      </c>
      <c r="H166" s="77">
        <f>'[1]PPF Inputs'!H30</f>
        <v>1.22</v>
      </c>
      <c r="I166" s="77">
        <f>'[1]PPF Inputs'!I30</f>
        <v>1.22</v>
      </c>
      <c r="J166" s="77">
        <f>'[1]PPF Inputs'!J30</f>
        <v>1.22</v>
      </c>
      <c r="K166" s="77">
        <f>'[1]PPF Inputs'!K30</f>
        <v>1.22</v>
      </c>
      <c r="L166" s="77">
        <f>'[1]PPF Inputs'!L30</f>
        <v>1.22</v>
      </c>
      <c r="M166" s="77">
        <f>'[1]PPF Inputs'!M30</f>
        <v>1.22</v>
      </c>
      <c r="N166" s="77">
        <f>'[1]PPF Inputs'!N30</f>
        <v>1.22</v>
      </c>
      <c r="O166" s="77">
        <f>'[1]PPF Inputs'!O30</f>
        <v>1.22</v>
      </c>
      <c r="P166" s="77">
        <f>'[1]PPF Inputs'!P30</f>
        <v>1.22</v>
      </c>
      <c r="Q166" s="77">
        <f>'[1]PPF Inputs'!Q30</f>
        <v>1.22</v>
      </c>
      <c r="R166" s="77">
        <f>'[1]PPF Inputs'!R30</f>
        <v>1.22</v>
      </c>
      <c r="S166" s="77">
        <f>'[1]PPF Inputs'!S30</f>
        <v>1.22</v>
      </c>
      <c r="T166" s="77">
        <f>'[1]PPF Inputs'!T30</f>
        <v>1.22</v>
      </c>
      <c r="U166" s="77">
        <f>'[1]PPF Inputs'!U30</f>
        <v>1.22</v>
      </c>
      <c r="V166" s="77">
        <f>'[1]PPF Inputs'!V30</f>
        <v>1.22</v>
      </c>
      <c r="W166" s="77">
        <f>'[1]PPF Inputs'!W30</f>
        <v>1.22</v>
      </c>
      <c r="X166" s="77">
        <f>'[1]PPF Inputs'!X30</f>
        <v>1.22</v>
      </c>
      <c r="Y166" s="77">
        <f>'[1]PPF Inputs'!Y30</f>
        <v>1.22</v>
      </c>
      <c r="Z166" s="77">
        <f>'[1]PPF Inputs'!Z30</f>
        <v>1.22</v>
      </c>
      <c r="AA166" s="77">
        <f>'[1]PPF Inputs'!AA30</f>
        <v>1.22</v>
      </c>
      <c r="AB166" s="77">
        <f>'[1]PPF Inputs'!AB30</f>
        <v>1.22</v>
      </c>
      <c r="AC166" s="77">
        <f>'[1]PPF Inputs'!AC30</f>
        <v>1.22</v>
      </c>
      <c r="AD166" s="77">
        <f>'[1]PPF Inputs'!AD30</f>
        <v>1.22</v>
      </c>
      <c r="AE166" s="77">
        <f>'[1]PPF Inputs'!AE30</f>
        <v>1.22</v>
      </c>
      <c r="AF166" s="77">
        <f>'[1]PPF Inputs'!AF30</f>
        <v>1.22</v>
      </c>
      <c r="AG166" s="77">
        <f>'[1]PPF Inputs'!AG30</f>
        <v>1.22</v>
      </c>
      <c r="AH166" s="77">
        <f>'[1]PPF Inputs'!AH30</f>
        <v>1.22</v>
      </c>
      <c r="AI166" s="77">
        <f>'[1]PPF Inputs'!AI30</f>
        <v>1.22</v>
      </c>
      <c r="AJ166" s="77">
        <f>'[1]PPF Inputs'!AJ30</f>
        <v>1.22</v>
      </c>
      <c r="AK166" s="77">
        <f>'[1]PPF Inputs'!AK30</f>
        <v>1.22</v>
      </c>
      <c r="AL166" s="77">
        <f>'[1]PPF Inputs'!AL30</f>
        <v>1.22</v>
      </c>
      <c r="AM166" s="77">
        <f>'[1]PPF Inputs'!AM30</f>
        <v>1.22</v>
      </c>
      <c r="AN166" s="77">
        <f>'[1]PPF Inputs'!AN30</f>
        <v>1.22</v>
      </c>
      <c r="AO166" s="77">
        <f>'[1]PPF Inputs'!AO30</f>
        <v>1.22</v>
      </c>
      <c r="AP166" s="77">
        <f>'[1]PPF Inputs'!AP30</f>
        <v>1.22</v>
      </c>
      <c r="AQ166" s="77">
        <f>'[1]PPF Inputs'!AQ30</f>
        <v>1.22</v>
      </c>
      <c r="AR166" s="77">
        <f>'[1]PPF Inputs'!AR30</f>
        <v>1.22</v>
      </c>
      <c r="AS166" s="77">
        <f>'[1]PPF Inputs'!AS30</f>
        <v>1.22</v>
      </c>
      <c r="AT166" s="77">
        <f>'[1]PPF Inputs'!AT30</f>
        <v>1.22</v>
      </c>
      <c r="AU166" s="77">
        <f>'[1]PPF Inputs'!AU30</f>
        <v>1.22</v>
      </c>
      <c r="AV166" s="77">
        <f>'[1]PPF Inputs'!AV30</f>
        <v>1.22</v>
      </c>
      <c r="AW166" s="77">
        <f>'[1]PPF Inputs'!AW30</f>
        <v>1.22</v>
      </c>
      <c r="AX166" s="77">
        <f>'[1]PPF Inputs'!AX30</f>
        <v>1.22</v>
      </c>
      <c r="AY166" s="77">
        <f>'[1]PPF Inputs'!AY30</f>
        <v>1.22</v>
      </c>
      <c r="AZ166" s="513">
        <f>'[1]PPF Inputs'!AZ30</f>
        <v>1.22</v>
      </c>
    </row>
    <row r="167" spans="2:60" s="70" customFormat="1" ht="11.25" customHeight="1" x14ac:dyDescent="0.15">
      <c r="B167" s="79" t="s">
        <v>145</v>
      </c>
      <c r="H167" s="77">
        <f>'[1]PPF Inputs'!H31</f>
        <v>1.22</v>
      </c>
      <c r="I167" s="77">
        <f>'[1]PPF Inputs'!I31</f>
        <v>1.22</v>
      </c>
      <c r="J167" s="77">
        <f>'[1]PPF Inputs'!J31</f>
        <v>1.22</v>
      </c>
      <c r="K167" s="77">
        <f>'[1]PPF Inputs'!K31</f>
        <v>1.22</v>
      </c>
      <c r="L167" s="77">
        <f>'[1]PPF Inputs'!L31</f>
        <v>1.22</v>
      </c>
      <c r="M167" s="77">
        <f>'[1]PPF Inputs'!M31</f>
        <v>1.22</v>
      </c>
      <c r="N167" s="77">
        <f>'[1]PPF Inputs'!N31</f>
        <v>1.22</v>
      </c>
      <c r="O167" s="77">
        <f>'[1]PPF Inputs'!O31</f>
        <v>1.22</v>
      </c>
      <c r="P167" s="77">
        <f>'[1]PPF Inputs'!P31</f>
        <v>1.22</v>
      </c>
      <c r="Q167" s="77">
        <f>'[1]PPF Inputs'!Q31</f>
        <v>1.22</v>
      </c>
      <c r="R167" s="77">
        <f>'[1]PPF Inputs'!R31</f>
        <v>1.22</v>
      </c>
      <c r="S167" s="77">
        <f>'[1]PPF Inputs'!S31</f>
        <v>1.22</v>
      </c>
      <c r="T167" s="77">
        <f>'[1]PPF Inputs'!T31</f>
        <v>1.22</v>
      </c>
      <c r="U167" s="77">
        <f>'[1]PPF Inputs'!U31</f>
        <v>1.22</v>
      </c>
      <c r="V167" s="77">
        <f>'[1]PPF Inputs'!V31</f>
        <v>1.22</v>
      </c>
      <c r="W167" s="77">
        <f>'[1]PPF Inputs'!W31</f>
        <v>1.22</v>
      </c>
      <c r="X167" s="77">
        <f>'[1]PPF Inputs'!X31</f>
        <v>1.22</v>
      </c>
      <c r="Y167" s="77">
        <f>'[1]PPF Inputs'!Y31</f>
        <v>1.22</v>
      </c>
      <c r="Z167" s="77">
        <f>'[1]PPF Inputs'!Z31</f>
        <v>1.22</v>
      </c>
      <c r="AA167" s="77">
        <f>'[1]PPF Inputs'!AA31</f>
        <v>1.22</v>
      </c>
      <c r="AB167" s="77">
        <f>'[1]PPF Inputs'!AB31</f>
        <v>1.22</v>
      </c>
      <c r="AC167" s="77">
        <f>'[1]PPF Inputs'!AC31</f>
        <v>1.22</v>
      </c>
      <c r="AD167" s="77">
        <f>'[1]PPF Inputs'!AD31</f>
        <v>1.22</v>
      </c>
      <c r="AE167" s="77">
        <f>'[1]PPF Inputs'!AE31</f>
        <v>1.22</v>
      </c>
      <c r="AF167" s="77">
        <f>'[1]PPF Inputs'!AF31</f>
        <v>1.22</v>
      </c>
      <c r="AG167" s="77">
        <f>'[1]PPF Inputs'!AG31</f>
        <v>1.22</v>
      </c>
      <c r="AH167" s="77">
        <f>'[1]PPF Inputs'!AH31</f>
        <v>1.22</v>
      </c>
      <c r="AI167" s="77">
        <f>'[1]PPF Inputs'!AI31</f>
        <v>1.22</v>
      </c>
      <c r="AJ167" s="77">
        <f>'[1]PPF Inputs'!AJ31</f>
        <v>1.22</v>
      </c>
      <c r="AK167" s="77">
        <f>'[1]PPF Inputs'!AK31</f>
        <v>1.22</v>
      </c>
      <c r="AL167" s="77">
        <f>'[1]PPF Inputs'!AL31</f>
        <v>1.22</v>
      </c>
      <c r="AM167" s="77">
        <f>'[1]PPF Inputs'!AM31</f>
        <v>1.22</v>
      </c>
      <c r="AN167" s="77">
        <f>'[1]PPF Inputs'!AN31</f>
        <v>1.22</v>
      </c>
      <c r="AO167" s="77">
        <f>'[1]PPF Inputs'!AO31</f>
        <v>1.22</v>
      </c>
      <c r="AP167" s="77">
        <f>'[1]PPF Inputs'!AP31</f>
        <v>1.22</v>
      </c>
      <c r="AQ167" s="77">
        <f>'[1]PPF Inputs'!AQ31</f>
        <v>1.22</v>
      </c>
      <c r="AR167" s="77">
        <f>'[1]PPF Inputs'!AR31</f>
        <v>1.22</v>
      </c>
      <c r="AS167" s="77">
        <f>'[1]PPF Inputs'!AS31</f>
        <v>1.22</v>
      </c>
      <c r="AT167" s="77">
        <f>'[1]PPF Inputs'!AT31</f>
        <v>1.22</v>
      </c>
      <c r="AU167" s="77">
        <f>'[1]PPF Inputs'!AU31</f>
        <v>1.22</v>
      </c>
      <c r="AV167" s="77">
        <f>'[1]PPF Inputs'!AV31</f>
        <v>1.22</v>
      </c>
      <c r="AW167" s="77">
        <f>'[1]PPF Inputs'!AW31</f>
        <v>1.22</v>
      </c>
      <c r="AX167" s="77">
        <f>'[1]PPF Inputs'!AX31</f>
        <v>1.22</v>
      </c>
      <c r="AY167" s="77">
        <f>'[1]PPF Inputs'!AY31</f>
        <v>1.22</v>
      </c>
      <c r="AZ167" s="513">
        <f>'[1]PPF Inputs'!AZ31</f>
        <v>1.22</v>
      </c>
    </row>
    <row r="168" spans="2:60" s="70" customFormat="1" ht="11.25" customHeight="1" x14ac:dyDescent="0.15">
      <c r="B168" s="79" t="s">
        <v>146</v>
      </c>
      <c r="H168" s="77">
        <f>'[1]PPF Inputs'!H32</f>
        <v>1.22</v>
      </c>
      <c r="I168" s="77">
        <f>'[1]PPF Inputs'!I32</f>
        <v>1.22</v>
      </c>
      <c r="J168" s="77">
        <f>'[1]PPF Inputs'!J32</f>
        <v>1.22</v>
      </c>
      <c r="K168" s="77">
        <f>'[1]PPF Inputs'!K32</f>
        <v>1.22</v>
      </c>
      <c r="L168" s="77">
        <f>'[1]PPF Inputs'!L32</f>
        <v>1.22</v>
      </c>
      <c r="M168" s="77">
        <f>'[1]PPF Inputs'!M32</f>
        <v>1.22</v>
      </c>
      <c r="N168" s="77">
        <f>'[1]PPF Inputs'!N32</f>
        <v>1.22</v>
      </c>
      <c r="O168" s="77">
        <f>'[1]PPF Inputs'!O32</f>
        <v>1.22</v>
      </c>
      <c r="P168" s="77">
        <f>'[1]PPF Inputs'!P32</f>
        <v>1.22</v>
      </c>
      <c r="Q168" s="77">
        <f>'[1]PPF Inputs'!Q32</f>
        <v>1.22</v>
      </c>
      <c r="R168" s="77">
        <f>'[1]PPF Inputs'!R32</f>
        <v>1.22</v>
      </c>
      <c r="S168" s="77">
        <f>'[1]PPF Inputs'!S32</f>
        <v>1.22</v>
      </c>
      <c r="T168" s="77">
        <f>'[1]PPF Inputs'!T32</f>
        <v>1.22</v>
      </c>
      <c r="U168" s="77">
        <f>'[1]PPF Inputs'!U32</f>
        <v>1.22</v>
      </c>
      <c r="V168" s="77">
        <f>'[1]PPF Inputs'!V32</f>
        <v>1.22</v>
      </c>
      <c r="W168" s="77">
        <f>'[1]PPF Inputs'!W32</f>
        <v>1.22</v>
      </c>
      <c r="X168" s="77">
        <f>'[1]PPF Inputs'!X32</f>
        <v>1.22</v>
      </c>
      <c r="Y168" s="77">
        <f>'[1]PPF Inputs'!Y32</f>
        <v>1.22</v>
      </c>
      <c r="Z168" s="77">
        <f>'[1]PPF Inputs'!Z32</f>
        <v>1.22</v>
      </c>
      <c r="AA168" s="77">
        <f>'[1]PPF Inputs'!AA32</f>
        <v>1.22</v>
      </c>
      <c r="AB168" s="77">
        <f>'[1]PPF Inputs'!AB32</f>
        <v>1.22</v>
      </c>
      <c r="AC168" s="77">
        <f>'[1]PPF Inputs'!AC32</f>
        <v>1.22</v>
      </c>
      <c r="AD168" s="77">
        <f>'[1]PPF Inputs'!AD32</f>
        <v>1.22</v>
      </c>
      <c r="AE168" s="77">
        <f>'[1]PPF Inputs'!AE32</f>
        <v>1.22</v>
      </c>
      <c r="AF168" s="77">
        <f>'[1]PPF Inputs'!AF32</f>
        <v>1.22</v>
      </c>
      <c r="AG168" s="77">
        <f>'[1]PPF Inputs'!AG32</f>
        <v>1.22</v>
      </c>
      <c r="AH168" s="77">
        <f>'[1]PPF Inputs'!AH32</f>
        <v>1.22</v>
      </c>
      <c r="AI168" s="77">
        <f>'[1]PPF Inputs'!AI32</f>
        <v>1.22</v>
      </c>
      <c r="AJ168" s="77">
        <f>'[1]PPF Inputs'!AJ32</f>
        <v>1.22</v>
      </c>
      <c r="AK168" s="77">
        <f>'[1]PPF Inputs'!AK32</f>
        <v>1.22</v>
      </c>
      <c r="AL168" s="77">
        <f>'[1]PPF Inputs'!AL32</f>
        <v>1.22</v>
      </c>
      <c r="AM168" s="77">
        <f>'[1]PPF Inputs'!AM32</f>
        <v>1.22</v>
      </c>
      <c r="AN168" s="77">
        <f>'[1]PPF Inputs'!AN32</f>
        <v>1.22</v>
      </c>
      <c r="AO168" s="77">
        <f>'[1]PPF Inputs'!AO32</f>
        <v>1.22</v>
      </c>
      <c r="AP168" s="77">
        <f>'[1]PPF Inputs'!AP32</f>
        <v>1.22</v>
      </c>
      <c r="AQ168" s="77">
        <f>'[1]PPF Inputs'!AQ32</f>
        <v>1.22</v>
      </c>
      <c r="AR168" s="77">
        <f>'[1]PPF Inputs'!AR32</f>
        <v>1.22</v>
      </c>
      <c r="AS168" s="77">
        <f>'[1]PPF Inputs'!AS32</f>
        <v>1.22</v>
      </c>
      <c r="AT168" s="77">
        <f>'[1]PPF Inputs'!AT32</f>
        <v>1.22</v>
      </c>
      <c r="AU168" s="77">
        <f>'[1]PPF Inputs'!AU32</f>
        <v>1.22</v>
      </c>
      <c r="AV168" s="77">
        <f>'[1]PPF Inputs'!AV32</f>
        <v>1.22</v>
      </c>
      <c r="AW168" s="77">
        <f>'[1]PPF Inputs'!AW32</f>
        <v>1.22</v>
      </c>
      <c r="AX168" s="77">
        <f>'[1]PPF Inputs'!AX32</f>
        <v>1.22</v>
      </c>
      <c r="AY168" s="77">
        <f>'[1]PPF Inputs'!AY32</f>
        <v>1.22</v>
      </c>
      <c r="AZ168" s="513">
        <f>'[1]PPF Inputs'!AZ32</f>
        <v>1.22</v>
      </c>
      <c r="BH168" s="70">
        <f>SUMPRODUCT(K111:K114,K179:K182)</f>
        <v>0</v>
      </c>
    </row>
    <row r="169" spans="2:60" s="70" customFormat="1" ht="11.25" customHeight="1" x14ac:dyDescent="0.15">
      <c r="B169" s="534" t="s">
        <v>49</v>
      </c>
      <c r="C169" s="514"/>
      <c r="D169" s="514"/>
      <c r="E169" s="514"/>
      <c r="F169" s="514"/>
      <c r="G169" s="514"/>
      <c r="H169" s="515">
        <f>'[1]PPF Inputs'!H33</f>
        <v>1.44</v>
      </c>
      <c r="I169" s="515">
        <f>'[1]PPF Inputs'!I33</f>
        <v>1.44</v>
      </c>
      <c r="J169" s="515">
        <f>'[1]PPF Inputs'!J33</f>
        <v>1.44</v>
      </c>
      <c r="K169" s="515">
        <f>'[1]PPF Inputs'!K33</f>
        <v>1.44</v>
      </c>
      <c r="L169" s="515">
        <f>'[1]PPF Inputs'!L33</f>
        <v>1.44</v>
      </c>
      <c r="M169" s="515">
        <f>'[1]PPF Inputs'!M33</f>
        <v>1.44</v>
      </c>
      <c r="N169" s="515">
        <f>'[1]PPF Inputs'!N33</f>
        <v>1.44</v>
      </c>
      <c r="O169" s="515">
        <f>'[1]PPF Inputs'!O33</f>
        <v>1.44</v>
      </c>
      <c r="P169" s="515">
        <f>'[1]PPF Inputs'!P33</f>
        <v>1.44</v>
      </c>
      <c r="Q169" s="515">
        <f>'[1]PPF Inputs'!Q33</f>
        <v>1.44</v>
      </c>
      <c r="R169" s="515">
        <f>'[1]PPF Inputs'!R33</f>
        <v>1.44</v>
      </c>
      <c r="S169" s="515">
        <f>'[1]PPF Inputs'!S33</f>
        <v>1.44</v>
      </c>
      <c r="T169" s="515">
        <f>'[1]PPF Inputs'!T33</f>
        <v>1.44</v>
      </c>
      <c r="U169" s="515">
        <f>'[1]PPF Inputs'!U33</f>
        <v>1.44</v>
      </c>
      <c r="V169" s="515">
        <f>'[1]PPF Inputs'!V33</f>
        <v>1.44</v>
      </c>
      <c r="W169" s="515">
        <f>'[1]PPF Inputs'!W33</f>
        <v>1.44</v>
      </c>
      <c r="X169" s="515">
        <f>'[1]PPF Inputs'!X33</f>
        <v>1.44</v>
      </c>
      <c r="Y169" s="515">
        <f>'[1]PPF Inputs'!Y33</f>
        <v>1.44</v>
      </c>
      <c r="Z169" s="515">
        <f>'[1]PPF Inputs'!Z33</f>
        <v>1.44</v>
      </c>
      <c r="AA169" s="515">
        <f>'[1]PPF Inputs'!AA33</f>
        <v>1.44</v>
      </c>
      <c r="AB169" s="515">
        <f>'[1]PPF Inputs'!AB33</f>
        <v>1.44</v>
      </c>
      <c r="AC169" s="515">
        <f>'[1]PPF Inputs'!AC33</f>
        <v>1.44</v>
      </c>
      <c r="AD169" s="515">
        <f>'[1]PPF Inputs'!AD33</f>
        <v>1.44</v>
      </c>
      <c r="AE169" s="515">
        <f>'[1]PPF Inputs'!AE33</f>
        <v>1.44</v>
      </c>
      <c r="AF169" s="515">
        <f>'[1]PPF Inputs'!AF33</f>
        <v>1.44</v>
      </c>
      <c r="AG169" s="515">
        <f>'[1]PPF Inputs'!AG33</f>
        <v>1.44</v>
      </c>
      <c r="AH169" s="515">
        <f>'[1]PPF Inputs'!AH33</f>
        <v>1.44</v>
      </c>
      <c r="AI169" s="515">
        <f>'[1]PPF Inputs'!AI33</f>
        <v>1.44</v>
      </c>
      <c r="AJ169" s="515">
        <f>'[1]PPF Inputs'!AJ33</f>
        <v>1.44</v>
      </c>
      <c r="AK169" s="515">
        <f>'[1]PPF Inputs'!AK33</f>
        <v>1.44</v>
      </c>
      <c r="AL169" s="515">
        <f>'[1]PPF Inputs'!AL33</f>
        <v>1.44</v>
      </c>
      <c r="AM169" s="515">
        <f>'[1]PPF Inputs'!AM33</f>
        <v>1.44</v>
      </c>
      <c r="AN169" s="515">
        <f>'[1]PPF Inputs'!AN33</f>
        <v>1.44</v>
      </c>
      <c r="AO169" s="515">
        <f>'[1]PPF Inputs'!AO33</f>
        <v>1.44</v>
      </c>
      <c r="AP169" s="515">
        <f>'[1]PPF Inputs'!AP33</f>
        <v>1.44</v>
      </c>
      <c r="AQ169" s="515">
        <f>'[1]PPF Inputs'!AQ33</f>
        <v>1.44</v>
      </c>
      <c r="AR169" s="515">
        <f>'[1]PPF Inputs'!AR33</f>
        <v>1.44</v>
      </c>
      <c r="AS169" s="515">
        <f>'[1]PPF Inputs'!AS33</f>
        <v>1.44</v>
      </c>
      <c r="AT169" s="515">
        <f>'[1]PPF Inputs'!AT33</f>
        <v>1.44</v>
      </c>
      <c r="AU169" s="515">
        <f>'[1]PPF Inputs'!AU33</f>
        <v>1.44</v>
      </c>
      <c r="AV169" s="515">
        <f>'[1]PPF Inputs'!AV33</f>
        <v>1.44</v>
      </c>
      <c r="AW169" s="515">
        <f>'[1]PPF Inputs'!AW33</f>
        <v>1.44</v>
      </c>
      <c r="AX169" s="515">
        <f>'[1]PPF Inputs'!AX33</f>
        <v>1.44</v>
      </c>
      <c r="AY169" s="515">
        <f>'[1]PPF Inputs'!AY33</f>
        <v>1.44</v>
      </c>
      <c r="AZ169" s="535">
        <f>'[1]PPF Inputs'!AZ33</f>
        <v>1.44</v>
      </c>
    </row>
    <row r="170" spans="2:60" s="70" customFormat="1" ht="11.25" customHeight="1" x14ac:dyDescent="0.15">
      <c r="B170" s="79" t="s">
        <v>153</v>
      </c>
      <c r="H170" s="77">
        <f>'[1]PPF Inputs'!H34</f>
        <v>1.17</v>
      </c>
      <c r="I170" s="77">
        <f>'[1]PPF Inputs'!I34</f>
        <v>1.17</v>
      </c>
      <c r="J170" s="77">
        <f>'[1]PPF Inputs'!J34</f>
        <v>1.17</v>
      </c>
      <c r="K170" s="77">
        <f>'[1]PPF Inputs'!K34</f>
        <v>1.17</v>
      </c>
      <c r="L170" s="77">
        <f>'[1]PPF Inputs'!L34</f>
        <v>1.17</v>
      </c>
      <c r="M170" s="77">
        <f>'[1]PPF Inputs'!M34</f>
        <v>1.17</v>
      </c>
      <c r="N170" s="77">
        <f>'[1]PPF Inputs'!N34</f>
        <v>1.17</v>
      </c>
      <c r="O170" s="77">
        <f>'[1]PPF Inputs'!O34</f>
        <v>1.17</v>
      </c>
      <c r="P170" s="77">
        <f>'[1]PPF Inputs'!P34</f>
        <v>1.17</v>
      </c>
      <c r="Q170" s="77">
        <f>'[1]PPF Inputs'!Q34</f>
        <v>1.17</v>
      </c>
      <c r="R170" s="77">
        <f>'[1]PPF Inputs'!R34</f>
        <v>1.17</v>
      </c>
      <c r="S170" s="77">
        <f>'[1]PPF Inputs'!S34</f>
        <v>1.17</v>
      </c>
      <c r="T170" s="77">
        <f>'[1]PPF Inputs'!T34</f>
        <v>1.17</v>
      </c>
      <c r="U170" s="77">
        <f>'[1]PPF Inputs'!U34</f>
        <v>1.17</v>
      </c>
      <c r="V170" s="77">
        <f>'[1]PPF Inputs'!V34</f>
        <v>1.17</v>
      </c>
      <c r="W170" s="77">
        <f>'[1]PPF Inputs'!W34</f>
        <v>1.17</v>
      </c>
      <c r="X170" s="77">
        <f>'[1]PPF Inputs'!X34</f>
        <v>1.17</v>
      </c>
      <c r="Y170" s="77">
        <f>'[1]PPF Inputs'!Y34</f>
        <v>1.17</v>
      </c>
      <c r="Z170" s="77">
        <f>'[1]PPF Inputs'!Z34</f>
        <v>1.17</v>
      </c>
      <c r="AA170" s="77">
        <f>'[1]PPF Inputs'!AA34</f>
        <v>1.17</v>
      </c>
      <c r="AB170" s="77">
        <f>'[1]PPF Inputs'!AB34</f>
        <v>1.17</v>
      </c>
      <c r="AC170" s="77">
        <f>'[1]PPF Inputs'!AC34</f>
        <v>1.17</v>
      </c>
      <c r="AD170" s="77">
        <f>'[1]PPF Inputs'!AD34</f>
        <v>1.17</v>
      </c>
      <c r="AE170" s="77">
        <f>'[1]PPF Inputs'!AE34</f>
        <v>1.17</v>
      </c>
      <c r="AF170" s="77">
        <f>'[1]PPF Inputs'!AF34</f>
        <v>1.17</v>
      </c>
      <c r="AG170" s="77">
        <f>'[1]PPF Inputs'!AG34</f>
        <v>1.17</v>
      </c>
      <c r="AH170" s="77">
        <f>'[1]PPF Inputs'!AH34</f>
        <v>1.17</v>
      </c>
      <c r="AI170" s="77">
        <f>'[1]PPF Inputs'!AI34</f>
        <v>1.17</v>
      </c>
      <c r="AJ170" s="77">
        <f>'[1]PPF Inputs'!AJ34</f>
        <v>1.17</v>
      </c>
      <c r="AK170" s="77">
        <f>'[1]PPF Inputs'!AK34</f>
        <v>1.17</v>
      </c>
      <c r="AL170" s="77">
        <f>'[1]PPF Inputs'!AL34</f>
        <v>1.17</v>
      </c>
      <c r="AM170" s="77">
        <f>'[1]PPF Inputs'!AM34</f>
        <v>1.17</v>
      </c>
      <c r="AN170" s="77">
        <f>'[1]PPF Inputs'!AN34</f>
        <v>1.17</v>
      </c>
      <c r="AO170" s="77">
        <f>'[1]PPF Inputs'!AO34</f>
        <v>1.17</v>
      </c>
      <c r="AP170" s="77">
        <f>'[1]PPF Inputs'!AP34</f>
        <v>1.17</v>
      </c>
      <c r="AQ170" s="77">
        <f>'[1]PPF Inputs'!AQ34</f>
        <v>1.17</v>
      </c>
      <c r="AR170" s="77">
        <f>'[1]PPF Inputs'!AR34</f>
        <v>1.17</v>
      </c>
      <c r="AS170" s="77">
        <f>'[1]PPF Inputs'!AS34</f>
        <v>1.17</v>
      </c>
      <c r="AT170" s="77">
        <f>'[1]PPF Inputs'!AT34</f>
        <v>1.17</v>
      </c>
      <c r="AU170" s="77">
        <f>'[1]PPF Inputs'!AU34</f>
        <v>1.17</v>
      </c>
      <c r="AV170" s="77">
        <f>'[1]PPF Inputs'!AV34</f>
        <v>1.17</v>
      </c>
      <c r="AW170" s="77">
        <f>'[1]PPF Inputs'!AW34</f>
        <v>1.17</v>
      </c>
      <c r="AX170" s="77">
        <f>'[1]PPF Inputs'!AX34</f>
        <v>1.17</v>
      </c>
      <c r="AY170" s="77">
        <f>'[1]PPF Inputs'!AY34</f>
        <v>1.17</v>
      </c>
      <c r="AZ170" s="513">
        <f>'[1]PPF Inputs'!AZ34</f>
        <v>1.17</v>
      </c>
    </row>
    <row r="171" spans="2:60" s="70" customFormat="1" ht="11.25" customHeight="1" x14ac:dyDescent="0.15">
      <c r="B171" s="80" t="s">
        <v>51</v>
      </c>
      <c r="C171" s="81"/>
      <c r="D171" s="81"/>
      <c r="E171" s="81"/>
      <c r="F171" s="81"/>
      <c r="G171" s="81"/>
      <c r="H171" s="82">
        <f>'[1]PPF Inputs'!H35</f>
        <v>0.89</v>
      </c>
      <c r="I171" s="82">
        <f>'[1]PPF Inputs'!I35</f>
        <v>0.89</v>
      </c>
      <c r="J171" s="82">
        <f>'[1]PPF Inputs'!J35</f>
        <v>0.89</v>
      </c>
      <c r="K171" s="82">
        <f>'[1]PPF Inputs'!K35</f>
        <v>0.89</v>
      </c>
      <c r="L171" s="82">
        <f>'[1]PPF Inputs'!L35</f>
        <v>0.89</v>
      </c>
      <c r="M171" s="82">
        <f>'[1]PPF Inputs'!M35</f>
        <v>0.89</v>
      </c>
      <c r="N171" s="82">
        <f>'[1]PPF Inputs'!N35</f>
        <v>0.89</v>
      </c>
      <c r="O171" s="82">
        <f>'[1]PPF Inputs'!O35</f>
        <v>0.89</v>
      </c>
      <c r="P171" s="82">
        <f>'[1]PPF Inputs'!P35</f>
        <v>0.89</v>
      </c>
      <c r="Q171" s="82">
        <f>'[1]PPF Inputs'!Q35</f>
        <v>0.89</v>
      </c>
      <c r="R171" s="82">
        <f>'[1]PPF Inputs'!R35</f>
        <v>0.89</v>
      </c>
      <c r="S171" s="82">
        <f>'[1]PPF Inputs'!S35</f>
        <v>0.89</v>
      </c>
      <c r="T171" s="82">
        <f>'[1]PPF Inputs'!T35</f>
        <v>0.89</v>
      </c>
      <c r="U171" s="82">
        <f>'[1]PPF Inputs'!U35</f>
        <v>0.89</v>
      </c>
      <c r="V171" s="82">
        <f>'[1]PPF Inputs'!V35</f>
        <v>0.89</v>
      </c>
      <c r="W171" s="82">
        <f>'[1]PPF Inputs'!W35</f>
        <v>0.89</v>
      </c>
      <c r="X171" s="82">
        <f>'[1]PPF Inputs'!X35</f>
        <v>0.89</v>
      </c>
      <c r="Y171" s="82">
        <f>'[1]PPF Inputs'!Y35</f>
        <v>0.89</v>
      </c>
      <c r="Z171" s="82">
        <f>'[1]PPF Inputs'!Z35</f>
        <v>0.89</v>
      </c>
      <c r="AA171" s="82">
        <f>'[1]PPF Inputs'!AA35</f>
        <v>0.89</v>
      </c>
      <c r="AB171" s="82">
        <f>'[1]PPF Inputs'!AB35</f>
        <v>0.89</v>
      </c>
      <c r="AC171" s="82">
        <f>'[1]PPF Inputs'!AC35</f>
        <v>0.89</v>
      </c>
      <c r="AD171" s="82">
        <f>'[1]PPF Inputs'!AD35</f>
        <v>0.89</v>
      </c>
      <c r="AE171" s="82">
        <f>'[1]PPF Inputs'!AE35</f>
        <v>0.89</v>
      </c>
      <c r="AF171" s="82">
        <f>'[1]PPF Inputs'!AF35</f>
        <v>0.89</v>
      </c>
      <c r="AG171" s="82">
        <f>'[1]PPF Inputs'!AG35</f>
        <v>0.89</v>
      </c>
      <c r="AH171" s="82">
        <f>'[1]PPF Inputs'!AH35</f>
        <v>0.89</v>
      </c>
      <c r="AI171" s="82">
        <f>'[1]PPF Inputs'!AI35</f>
        <v>0.89</v>
      </c>
      <c r="AJ171" s="82">
        <f>'[1]PPF Inputs'!AJ35</f>
        <v>0.89</v>
      </c>
      <c r="AK171" s="82">
        <f>'[1]PPF Inputs'!AK35</f>
        <v>0.89</v>
      </c>
      <c r="AL171" s="82">
        <f>'[1]PPF Inputs'!AL35</f>
        <v>0.89</v>
      </c>
      <c r="AM171" s="82">
        <f>'[1]PPF Inputs'!AM35</f>
        <v>0.89</v>
      </c>
      <c r="AN171" s="82">
        <f>'[1]PPF Inputs'!AN35</f>
        <v>0.89</v>
      </c>
      <c r="AO171" s="82">
        <f>'[1]PPF Inputs'!AO35</f>
        <v>0.89</v>
      </c>
      <c r="AP171" s="82">
        <f>'[1]PPF Inputs'!AP35</f>
        <v>0.89</v>
      </c>
      <c r="AQ171" s="82">
        <f>'[1]PPF Inputs'!AQ35</f>
        <v>0.89</v>
      </c>
      <c r="AR171" s="82">
        <f>'[1]PPF Inputs'!AR35</f>
        <v>0.89</v>
      </c>
      <c r="AS171" s="82">
        <f>'[1]PPF Inputs'!AS35</f>
        <v>0.89</v>
      </c>
      <c r="AT171" s="82">
        <f>'[1]PPF Inputs'!AT35</f>
        <v>0.89</v>
      </c>
      <c r="AU171" s="82">
        <f>'[1]PPF Inputs'!AU35</f>
        <v>0.89</v>
      </c>
      <c r="AV171" s="82">
        <f>'[1]PPF Inputs'!AV35</f>
        <v>0.89</v>
      </c>
      <c r="AW171" s="82">
        <f>'[1]PPF Inputs'!AW35</f>
        <v>0.89</v>
      </c>
      <c r="AX171" s="82">
        <f>'[1]PPF Inputs'!AX35</f>
        <v>0.89</v>
      </c>
      <c r="AY171" s="82">
        <f>'[1]PPF Inputs'!AY35</f>
        <v>0.89</v>
      </c>
      <c r="AZ171" s="516">
        <f>'[1]PPF Inputs'!AZ35</f>
        <v>0.89</v>
      </c>
    </row>
    <row r="172" spans="2:60" s="70" customFormat="1" ht="11.25" customHeight="1" x14ac:dyDescent="0.15">
      <c r="B172" s="79" t="s">
        <v>210</v>
      </c>
      <c r="H172" s="77">
        <f>'[1]PPF Inputs'!H36</f>
        <v>0.97</v>
      </c>
      <c r="I172" s="77">
        <f>'[1]PPF Inputs'!I36</f>
        <v>0.97</v>
      </c>
      <c r="J172" s="77">
        <f>'[1]PPF Inputs'!J36</f>
        <v>0.97</v>
      </c>
      <c r="K172" s="77">
        <f>'[1]PPF Inputs'!K36</f>
        <v>0.97</v>
      </c>
      <c r="L172" s="77">
        <f>'[1]PPF Inputs'!L36</f>
        <v>0.97</v>
      </c>
      <c r="M172" s="77">
        <f>'[1]PPF Inputs'!M36</f>
        <v>0.97</v>
      </c>
      <c r="N172" s="77">
        <f>'[1]PPF Inputs'!N36</f>
        <v>0.97</v>
      </c>
      <c r="O172" s="77">
        <f>'[1]PPF Inputs'!O36</f>
        <v>0.97</v>
      </c>
      <c r="P172" s="77">
        <f>'[1]PPF Inputs'!P36</f>
        <v>0.97</v>
      </c>
      <c r="Q172" s="77">
        <f>'[1]PPF Inputs'!Q36</f>
        <v>0.97</v>
      </c>
      <c r="R172" s="77">
        <f>'[1]PPF Inputs'!R36</f>
        <v>0.97</v>
      </c>
      <c r="S172" s="77">
        <f>'[1]PPF Inputs'!S36</f>
        <v>0.97</v>
      </c>
      <c r="T172" s="77">
        <f>'[1]PPF Inputs'!T36</f>
        <v>0.97</v>
      </c>
      <c r="U172" s="77">
        <f>'[1]PPF Inputs'!U36</f>
        <v>0.97</v>
      </c>
      <c r="V172" s="77">
        <f>'[1]PPF Inputs'!V36</f>
        <v>0.97</v>
      </c>
      <c r="W172" s="77">
        <f>'[1]PPF Inputs'!W36</f>
        <v>0.97</v>
      </c>
      <c r="X172" s="77">
        <f>'[1]PPF Inputs'!X36</f>
        <v>0.97</v>
      </c>
      <c r="Y172" s="77">
        <f>'[1]PPF Inputs'!Y36</f>
        <v>0.97</v>
      </c>
      <c r="Z172" s="77">
        <f>'[1]PPF Inputs'!Z36</f>
        <v>0.97</v>
      </c>
      <c r="AA172" s="77">
        <f>'[1]PPF Inputs'!AA36</f>
        <v>0.97</v>
      </c>
      <c r="AB172" s="77">
        <f>'[1]PPF Inputs'!AB36</f>
        <v>0.97</v>
      </c>
      <c r="AC172" s="77">
        <f>'[1]PPF Inputs'!AC36</f>
        <v>0.97</v>
      </c>
      <c r="AD172" s="77">
        <f>'[1]PPF Inputs'!AD36</f>
        <v>0.97</v>
      </c>
      <c r="AE172" s="77">
        <f>'[1]PPF Inputs'!AE36</f>
        <v>0.97</v>
      </c>
      <c r="AF172" s="77">
        <f>'[1]PPF Inputs'!AF36</f>
        <v>0.97</v>
      </c>
      <c r="AG172" s="77">
        <f>'[1]PPF Inputs'!AG36</f>
        <v>0.97</v>
      </c>
      <c r="AH172" s="77">
        <f>'[1]PPF Inputs'!AH36</f>
        <v>0.97</v>
      </c>
      <c r="AI172" s="77">
        <f>'[1]PPF Inputs'!AI36</f>
        <v>0.97</v>
      </c>
      <c r="AJ172" s="77">
        <f>'[1]PPF Inputs'!AJ36</f>
        <v>0.97</v>
      </c>
      <c r="AK172" s="77">
        <f>'[1]PPF Inputs'!AK36</f>
        <v>0.97</v>
      </c>
      <c r="AL172" s="77">
        <f>'[1]PPF Inputs'!AL36</f>
        <v>0.97</v>
      </c>
      <c r="AM172" s="77">
        <f>'[1]PPF Inputs'!AM36</f>
        <v>0.97</v>
      </c>
      <c r="AN172" s="77">
        <f>'[1]PPF Inputs'!AN36</f>
        <v>0.97</v>
      </c>
      <c r="AO172" s="77">
        <f>'[1]PPF Inputs'!AO36</f>
        <v>0.97</v>
      </c>
      <c r="AP172" s="77">
        <f>'[1]PPF Inputs'!AP36</f>
        <v>0.97</v>
      </c>
      <c r="AQ172" s="77">
        <f>'[1]PPF Inputs'!AQ36</f>
        <v>0.97</v>
      </c>
      <c r="AR172" s="77">
        <f>'[1]PPF Inputs'!AR36</f>
        <v>0.97</v>
      </c>
      <c r="AS172" s="77">
        <f>'[1]PPF Inputs'!AS36</f>
        <v>0.97</v>
      </c>
      <c r="AT172" s="77">
        <f>'[1]PPF Inputs'!AT36</f>
        <v>0.97</v>
      </c>
      <c r="AU172" s="77">
        <f>'[1]PPF Inputs'!AU36</f>
        <v>0.97</v>
      </c>
      <c r="AV172" s="77">
        <f>'[1]PPF Inputs'!AV36</f>
        <v>0.97</v>
      </c>
      <c r="AW172" s="77">
        <f>'[1]PPF Inputs'!AW36</f>
        <v>0.97</v>
      </c>
      <c r="AX172" s="77">
        <f>'[1]PPF Inputs'!AX36</f>
        <v>0.97</v>
      </c>
      <c r="AY172" s="77">
        <f>'[1]PPF Inputs'!AY36</f>
        <v>0.97</v>
      </c>
      <c r="AZ172" s="513">
        <f>'[1]PPF Inputs'!AZ36</f>
        <v>0.97</v>
      </c>
    </row>
    <row r="173" spans="2:60" s="70" customFormat="1" ht="11.25" customHeight="1" x14ac:dyDescent="0.15">
      <c r="B173" s="79" t="s">
        <v>211</v>
      </c>
      <c r="H173" s="77">
        <f>'[1]PPF Inputs'!H37</f>
        <v>1.2</v>
      </c>
      <c r="I173" s="77">
        <f>'[1]PPF Inputs'!I37</f>
        <v>1.2</v>
      </c>
      <c r="J173" s="77">
        <f>'[1]PPF Inputs'!J37</f>
        <v>1.2</v>
      </c>
      <c r="K173" s="77">
        <f>'[1]PPF Inputs'!K37</f>
        <v>1.2</v>
      </c>
      <c r="L173" s="77">
        <f>'[1]PPF Inputs'!L37</f>
        <v>1.2</v>
      </c>
      <c r="M173" s="77">
        <f>'[1]PPF Inputs'!M37</f>
        <v>1.2</v>
      </c>
      <c r="N173" s="77">
        <f>'[1]PPF Inputs'!N37</f>
        <v>1.2</v>
      </c>
      <c r="O173" s="77">
        <f>'[1]PPF Inputs'!O37</f>
        <v>1.2</v>
      </c>
      <c r="P173" s="77">
        <f>'[1]PPF Inputs'!P37</f>
        <v>1.2</v>
      </c>
      <c r="Q173" s="77">
        <f>'[1]PPF Inputs'!Q37</f>
        <v>1.2</v>
      </c>
      <c r="R173" s="77">
        <f>'[1]PPF Inputs'!R37</f>
        <v>1.2</v>
      </c>
      <c r="S173" s="77">
        <f>'[1]PPF Inputs'!S37</f>
        <v>1.2</v>
      </c>
      <c r="T173" s="77">
        <f>'[1]PPF Inputs'!T37</f>
        <v>1.2</v>
      </c>
      <c r="U173" s="77">
        <f>'[1]PPF Inputs'!U37</f>
        <v>1.2</v>
      </c>
      <c r="V173" s="77">
        <f>'[1]PPF Inputs'!V37</f>
        <v>1.2</v>
      </c>
      <c r="W173" s="77">
        <f>'[1]PPF Inputs'!W37</f>
        <v>1.2</v>
      </c>
      <c r="X173" s="77">
        <f>'[1]PPF Inputs'!X37</f>
        <v>1.2</v>
      </c>
      <c r="Y173" s="77">
        <f>'[1]PPF Inputs'!Y37</f>
        <v>1.2</v>
      </c>
      <c r="Z173" s="77">
        <f>'[1]PPF Inputs'!Z37</f>
        <v>1.2</v>
      </c>
      <c r="AA173" s="77">
        <f>'[1]PPF Inputs'!AA37</f>
        <v>1.2</v>
      </c>
      <c r="AB173" s="77">
        <f>'[1]PPF Inputs'!AB37</f>
        <v>1.2</v>
      </c>
      <c r="AC173" s="77">
        <f>'[1]PPF Inputs'!AC37</f>
        <v>1.2</v>
      </c>
      <c r="AD173" s="77">
        <f>'[1]PPF Inputs'!AD37</f>
        <v>1.2</v>
      </c>
      <c r="AE173" s="77">
        <f>'[1]PPF Inputs'!AE37</f>
        <v>1.2</v>
      </c>
      <c r="AF173" s="77">
        <f>'[1]PPF Inputs'!AF37</f>
        <v>1.2</v>
      </c>
      <c r="AG173" s="77">
        <f>'[1]PPF Inputs'!AG37</f>
        <v>1.2</v>
      </c>
      <c r="AH173" s="77">
        <f>'[1]PPF Inputs'!AH37</f>
        <v>1.2</v>
      </c>
      <c r="AI173" s="77">
        <f>'[1]PPF Inputs'!AI37</f>
        <v>1.2</v>
      </c>
      <c r="AJ173" s="77">
        <f>'[1]PPF Inputs'!AJ37</f>
        <v>1.2</v>
      </c>
      <c r="AK173" s="77">
        <f>'[1]PPF Inputs'!AK37</f>
        <v>1.2</v>
      </c>
      <c r="AL173" s="77">
        <f>'[1]PPF Inputs'!AL37</f>
        <v>1.2</v>
      </c>
      <c r="AM173" s="77">
        <f>'[1]PPF Inputs'!AM37</f>
        <v>1.2</v>
      </c>
      <c r="AN173" s="77">
        <f>'[1]PPF Inputs'!AN37</f>
        <v>1.2</v>
      </c>
      <c r="AO173" s="77">
        <f>'[1]PPF Inputs'!AO37</f>
        <v>1.2</v>
      </c>
      <c r="AP173" s="77">
        <f>'[1]PPF Inputs'!AP37</f>
        <v>1.2</v>
      </c>
      <c r="AQ173" s="77">
        <f>'[1]PPF Inputs'!AQ37</f>
        <v>1.2</v>
      </c>
      <c r="AR173" s="77">
        <f>'[1]PPF Inputs'!AR37</f>
        <v>1.2</v>
      </c>
      <c r="AS173" s="77">
        <f>'[1]PPF Inputs'!AS37</f>
        <v>1.2</v>
      </c>
      <c r="AT173" s="77">
        <f>'[1]PPF Inputs'!AT37</f>
        <v>1.2</v>
      </c>
      <c r="AU173" s="77">
        <f>'[1]PPF Inputs'!AU37</f>
        <v>1.2</v>
      </c>
      <c r="AV173" s="77">
        <f>'[1]PPF Inputs'!AV37</f>
        <v>1.2</v>
      </c>
      <c r="AW173" s="77">
        <f>'[1]PPF Inputs'!AW37</f>
        <v>1.2</v>
      </c>
      <c r="AX173" s="77">
        <f>'[1]PPF Inputs'!AX37</f>
        <v>1.2</v>
      </c>
      <c r="AY173" s="77">
        <f>'[1]PPF Inputs'!AY37</f>
        <v>1.2</v>
      </c>
      <c r="AZ173" s="513">
        <f>'[1]PPF Inputs'!AZ37</f>
        <v>1.2</v>
      </c>
    </row>
    <row r="174" spans="2:60" s="70" customFormat="1" ht="11.25" customHeight="1" x14ac:dyDescent="0.15">
      <c r="B174" s="79" t="s">
        <v>212</v>
      </c>
      <c r="H174" s="77">
        <f>'[1]PPF Inputs'!H38</f>
        <v>1.97</v>
      </c>
      <c r="I174" s="77">
        <f>'[1]PPF Inputs'!I38</f>
        <v>1.97</v>
      </c>
      <c r="J174" s="77">
        <f>'[1]PPF Inputs'!J38</f>
        <v>1.97</v>
      </c>
      <c r="K174" s="77">
        <f>'[1]PPF Inputs'!K38</f>
        <v>1.97</v>
      </c>
      <c r="L174" s="77">
        <f>'[1]PPF Inputs'!L38</f>
        <v>1.97</v>
      </c>
      <c r="M174" s="77">
        <f>'[1]PPF Inputs'!M38</f>
        <v>1.97</v>
      </c>
      <c r="N174" s="77">
        <f>'[1]PPF Inputs'!N38</f>
        <v>1.97</v>
      </c>
      <c r="O174" s="77">
        <f>'[1]PPF Inputs'!O38</f>
        <v>1.97</v>
      </c>
      <c r="P174" s="77">
        <f>'[1]PPF Inputs'!P38</f>
        <v>1.97</v>
      </c>
      <c r="Q174" s="77">
        <f>'[1]PPF Inputs'!Q38</f>
        <v>1.97</v>
      </c>
      <c r="R174" s="77">
        <f>'[1]PPF Inputs'!R38</f>
        <v>1.97</v>
      </c>
      <c r="S174" s="77">
        <f>'[1]PPF Inputs'!S38</f>
        <v>1.97</v>
      </c>
      <c r="T174" s="77">
        <f>'[1]PPF Inputs'!T38</f>
        <v>1.97</v>
      </c>
      <c r="U174" s="77">
        <f>'[1]PPF Inputs'!U38</f>
        <v>1.97</v>
      </c>
      <c r="V174" s="77">
        <f>'[1]PPF Inputs'!V38</f>
        <v>1.97</v>
      </c>
      <c r="W174" s="77">
        <f>'[1]PPF Inputs'!W38</f>
        <v>1.97</v>
      </c>
      <c r="X174" s="77">
        <f>'[1]PPF Inputs'!X38</f>
        <v>1.97</v>
      </c>
      <c r="Y174" s="77">
        <f>'[1]PPF Inputs'!Y38</f>
        <v>1.97</v>
      </c>
      <c r="Z174" s="77">
        <f>'[1]PPF Inputs'!Z38</f>
        <v>1.97</v>
      </c>
      <c r="AA174" s="77">
        <f>'[1]PPF Inputs'!AA38</f>
        <v>1.97</v>
      </c>
      <c r="AB174" s="77">
        <f>'[1]PPF Inputs'!AB38</f>
        <v>1.97</v>
      </c>
      <c r="AC174" s="77">
        <f>'[1]PPF Inputs'!AC38</f>
        <v>1.97</v>
      </c>
      <c r="AD174" s="77">
        <f>'[1]PPF Inputs'!AD38</f>
        <v>1.97</v>
      </c>
      <c r="AE174" s="77">
        <f>'[1]PPF Inputs'!AE38</f>
        <v>1.97</v>
      </c>
      <c r="AF174" s="77">
        <f>'[1]PPF Inputs'!AF38</f>
        <v>1.97</v>
      </c>
      <c r="AG174" s="77">
        <f>'[1]PPF Inputs'!AG38</f>
        <v>1.97</v>
      </c>
      <c r="AH174" s="77">
        <f>'[1]PPF Inputs'!AH38</f>
        <v>1.97</v>
      </c>
      <c r="AI174" s="77">
        <f>'[1]PPF Inputs'!AI38</f>
        <v>1.97</v>
      </c>
      <c r="AJ174" s="77">
        <f>'[1]PPF Inputs'!AJ38</f>
        <v>1.97</v>
      </c>
      <c r="AK174" s="77">
        <f>'[1]PPF Inputs'!AK38</f>
        <v>1.97</v>
      </c>
      <c r="AL174" s="77">
        <f>'[1]PPF Inputs'!AL38</f>
        <v>1.97</v>
      </c>
      <c r="AM174" s="77">
        <f>'[1]PPF Inputs'!AM38</f>
        <v>1.97</v>
      </c>
      <c r="AN174" s="77">
        <f>'[1]PPF Inputs'!AN38</f>
        <v>1.97</v>
      </c>
      <c r="AO174" s="77">
        <f>'[1]PPF Inputs'!AO38</f>
        <v>1.97</v>
      </c>
      <c r="AP174" s="77">
        <f>'[1]PPF Inputs'!AP38</f>
        <v>1.97</v>
      </c>
      <c r="AQ174" s="77">
        <f>'[1]PPF Inputs'!AQ38</f>
        <v>1.97</v>
      </c>
      <c r="AR174" s="77">
        <f>'[1]PPF Inputs'!AR38</f>
        <v>1.97</v>
      </c>
      <c r="AS174" s="77">
        <f>'[1]PPF Inputs'!AS38</f>
        <v>1.97</v>
      </c>
      <c r="AT174" s="77">
        <f>'[1]PPF Inputs'!AT38</f>
        <v>1.97</v>
      </c>
      <c r="AU174" s="77">
        <f>'[1]PPF Inputs'!AU38</f>
        <v>1.97</v>
      </c>
      <c r="AV174" s="77">
        <f>'[1]PPF Inputs'!AV38</f>
        <v>1.97</v>
      </c>
      <c r="AW174" s="77">
        <f>'[1]PPF Inputs'!AW38</f>
        <v>1.97</v>
      </c>
      <c r="AX174" s="77">
        <f>'[1]PPF Inputs'!AX38</f>
        <v>1.97</v>
      </c>
      <c r="AY174" s="77">
        <f>'[1]PPF Inputs'!AY38</f>
        <v>1.97</v>
      </c>
      <c r="AZ174" s="513">
        <f>'[1]PPF Inputs'!AZ38</f>
        <v>1.97</v>
      </c>
    </row>
    <row r="175" spans="2:60" s="70" customFormat="1" ht="11.25" customHeight="1" x14ac:dyDescent="0.15">
      <c r="B175" s="79" t="s">
        <v>213</v>
      </c>
      <c r="H175" s="77">
        <f>'[1]PPF Inputs'!H39</f>
        <v>3.49</v>
      </c>
      <c r="I175" s="77">
        <f>'[1]PPF Inputs'!I39</f>
        <v>3.49</v>
      </c>
      <c r="J175" s="77">
        <f>'[1]PPF Inputs'!J39</f>
        <v>3.49</v>
      </c>
      <c r="K175" s="77">
        <f>'[1]PPF Inputs'!K39</f>
        <v>3.49</v>
      </c>
      <c r="L175" s="77">
        <f>'[1]PPF Inputs'!L39</f>
        <v>3.49</v>
      </c>
      <c r="M175" s="77">
        <f>'[1]PPF Inputs'!M39</f>
        <v>3.49</v>
      </c>
      <c r="N175" s="77">
        <f>'[1]PPF Inputs'!N39</f>
        <v>3.49</v>
      </c>
      <c r="O175" s="77">
        <f>'[1]PPF Inputs'!O39</f>
        <v>3.49</v>
      </c>
      <c r="P175" s="77">
        <f>'[1]PPF Inputs'!P39</f>
        <v>3.49</v>
      </c>
      <c r="Q175" s="77">
        <f>'[1]PPF Inputs'!Q39</f>
        <v>3.49</v>
      </c>
      <c r="R175" s="77">
        <f>'[1]PPF Inputs'!R39</f>
        <v>3.49</v>
      </c>
      <c r="S175" s="77">
        <f>'[1]PPF Inputs'!S39</f>
        <v>3.49</v>
      </c>
      <c r="T175" s="77">
        <f>'[1]PPF Inputs'!T39</f>
        <v>3.49</v>
      </c>
      <c r="U175" s="77">
        <f>'[1]PPF Inputs'!U39</f>
        <v>3.49</v>
      </c>
      <c r="V175" s="77">
        <f>'[1]PPF Inputs'!V39</f>
        <v>3.49</v>
      </c>
      <c r="W175" s="77">
        <f>'[1]PPF Inputs'!W39</f>
        <v>3.49</v>
      </c>
      <c r="X175" s="77">
        <f>'[1]PPF Inputs'!X39</f>
        <v>3.49</v>
      </c>
      <c r="Y175" s="77">
        <f>'[1]PPF Inputs'!Y39</f>
        <v>3.49</v>
      </c>
      <c r="Z175" s="77">
        <f>'[1]PPF Inputs'!Z39</f>
        <v>3.49</v>
      </c>
      <c r="AA175" s="77">
        <f>'[1]PPF Inputs'!AA39</f>
        <v>3.49</v>
      </c>
      <c r="AB175" s="77">
        <f>'[1]PPF Inputs'!AB39</f>
        <v>3.49</v>
      </c>
      <c r="AC175" s="77">
        <f>'[1]PPF Inputs'!AC39</f>
        <v>3.49</v>
      </c>
      <c r="AD175" s="77">
        <f>'[1]PPF Inputs'!AD39</f>
        <v>3.49</v>
      </c>
      <c r="AE175" s="77">
        <f>'[1]PPF Inputs'!AE39</f>
        <v>3.49</v>
      </c>
      <c r="AF175" s="77">
        <f>'[1]PPF Inputs'!AF39</f>
        <v>3.49</v>
      </c>
      <c r="AG175" s="77">
        <f>'[1]PPF Inputs'!AG39</f>
        <v>3.49</v>
      </c>
      <c r="AH175" s="77">
        <f>'[1]PPF Inputs'!AH39</f>
        <v>3.49</v>
      </c>
      <c r="AI175" s="77">
        <f>'[1]PPF Inputs'!AI39</f>
        <v>3.49</v>
      </c>
      <c r="AJ175" s="77">
        <f>'[1]PPF Inputs'!AJ39</f>
        <v>3.49</v>
      </c>
      <c r="AK175" s="77">
        <f>'[1]PPF Inputs'!AK39</f>
        <v>3.49</v>
      </c>
      <c r="AL175" s="77">
        <f>'[1]PPF Inputs'!AL39</f>
        <v>3.49</v>
      </c>
      <c r="AM175" s="77">
        <f>'[1]PPF Inputs'!AM39</f>
        <v>3.49</v>
      </c>
      <c r="AN175" s="77">
        <f>'[1]PPF Inputs'!AN39</f>
        <v>3.49</v>
      </c>
      <c r="AO175" s="77">
        <f>'[1]PPF Inputs'!AO39</f>
        <v>3.49</v>
      </c>
      <c r="AP175" s="77">
        <f>'[1]PPF Inputs'!AP39</f>
        <v>3.49</v>
      </c>
      <c r="AQ175" s="77">
        <f>'[1]PPF Inputs'!AQ39</f>
        <v>3.49</v>
      </c>
      <c r="AR175" s="77">
        <f>'[1]PPF Inputs'!AR39</f>
        <v>3.49</v>
      </c>
      <c r="AS175" s="77">
        <f>'[1]PPF Inputs'!AS39</f>
        <v>3.49</v>
      </c>
      <c r="AT175" s="77">
        <f>'[1]PPF Inputs'!AT39</f>
        <v>3.49</v>
      </c>
      <c r="AU175" s="77">
        <f>'[1]PPF Inputs'!AU39</f>
        <v>3.49</v>
      </c>
      <c r="AV175" s="77">
        <f>'[1]PPF Inputs'!AV39</f>
        <v>3.49</v>
      </c>
      <c r="AW175" s="77">
        <f>'[1]PPF Inputs'!AW39</f>
        <v>3.49</v>
      </c>
      <c r="AX175" s="77">
        <f>'[1]PPF Inputs'!AX39</f>
        <v>3.49</v>
      </c>
      <c r="AY175" s="77">
        <f>'[1]PPF Inputs'!AY39</f>
        <v>3.49</v>
      </c>
      <c r="AZ175" s="513">
        <f>'[1]PPF Inputs'!AZ39</f>
        <v>3.49</v>
      </c>
    </row>
    <row r="176" spans="2:60" s="70" customFormat="1" ht="11.25" customHeight="1" x14ac:dyDescent="0.15">
      <c r="B176" s="79" t="s">
        <v>214</v>
      </c>
      <c r="H176" s="77">
        <f>'[1]PPF Inputs'!H40</f>
        <v>0</v>
      </c>
      <c r="I176" s="77">
        <f>'[1]PPF Inputs'!I40</f>
        <v>0</v>
      </c>
      <c r="J176" s="77">
        <f>'[1]PPF Inputs'!J40</f>
        <v>0</v>
      </c>
      <c r="K176" s="77">
        <f>'[1]PPF Inputs'!K40</f>
        <v>0</v>
      </c>
      <c r="L176" s="77">
        <f>'[1]PPF Inputs'!L40</f>
        <v>0</v>
      </c>
      <c r="M176" s="77">
        <f>'[1]PPF Inputs'!M40</f>
        <v>0</v>
      </c>
      <c r="N176" s="77">
        <f>'[1]PPF Inputs'!N40</f>
        <v>0</v>
      </c>
      <c r="O176" s="77">
        <f>'[1]PPF Inputs'!O40</f>
        <v>0</v>
      </c>
      <c r="P176" s="77">
        <f>'[1]PPF Inputs'!P40</f>
        <v>0</v>
      </c>
      <c r="Q176" s="77">
        <f>'[1]PPF Inputs'!Q40</f>
        <v>0</v>
      </c>
      <c r="R176" s="77">
        <f>'[1]PPF Inputs'!R40</f>
        <v>0</v>
      </c>
      <c r="S176" s="77">
        <f>'[1]PPF Inputs'!S40</f>
        <v>0</v>
      </c>
      <c r="T176" s="77">
        <f>'[1]PPF Inputs'!T40</f>
        <v>0</v>
      </c>
      <c r="U176" s="77">
        <f>'[1]PPF Inputs'!U40</f>
        <v>0</v>
      </c>
      <c r="V176" s="77">
        <f>'[1]PPF Inputs'!V40</f>
        <v>0</v>
      </c>
      <c r="W176" s="77">
        <f>'[1]PPF Inputs'!W40</f>
        <v>0</v>
      </c>
      <c r="X176" s="77">
        <f>'[1]PPF Inputs'!X40</f>
        <v>0</v>
      </c>
      <c r="Y176" s="77">
        <f>'[1]PPF Inputs'!Y40</f>
        <v>0</v>
      </c>
      <c r="Z176" s="77">
        <f>'[1]PPF Inputs'!Z40</f>
        <v>0</v>
      </c>
      <c r="AA176" s="77">
        <f>'[1]PPF Inputs'!AA40</f>
        <v>0</v>
      </c>
      <c r="AB176" s="77">
        <f>'[1]PPF Inputs'!AB40</f>
        <v>0</v>
      </c>
      <c r="AC176" s="77">
        <f>'[1]PPF Inputs'!AC40</f>
        <v>0</v>
      </c>
      <c r="AD176" s="77">
        <f>'[1]PPF Inputs'!AD40</f>
        <v>0</v>
      </c>
      <c r="AE176" s="77">
        <f>'[1]PPF Inputs'!AE40</f>
        <v>0</v>
      </c>
      <c r="AF176" s="77">
        <f>'[1]PPF Inputs'!AF40</f>
        <v>0</v>
      </c>
      <c r="AG176" s="77">
        <f>'[1]PPF Inputs'!AG40</f>
        <v>0</v>
      </c>
      <c r="AH176" s="77">
        <f>'[1]PPF Inputs'!AH40</f>
        <v>0</v>
      </c>
      <c r="AI176" s="77">
        <f>'[1]PPF Inputs'!AI40</f>
        <v>0</v>
      </c>
      <c r="AJ176" s="77">
        <f>'[1]PPF Inputs'!AJ40</f>
        <v>0</v>
      </c>
      <c r="AK176" s="77">
        <f>'[1]PPF Inputs'!AK40</f>
        <v>0</v>
      </c>
      <c r="AL176" s="77">
        <f>'[1]PPF Inputs'!AL40</f>
        <v>0</v>
      </c>
      <c r="AM176" s="77">
        <f>'[1]PPF Inputs'!AM40</f>
        <v>0</v>
      </c>
      <c r="AN176" s="77">
        <f>'[1]PPF Inputs'!AN40</f>
        <v>0</v>
      </c>
      <c r="AO176" s="77">
        <f>'[1]PPF Inputs'!AO40</f>
        <v>0</v>
      </c>
      <c r="AP176" s="77">
        <f>'[1]PPF Inputs'!AP40</f>
        <v>0</v>
      </c>
      <c r="AQ176" s="77">
        <f>'[1]PPF Inputs'!AQ40</f>
        <v>0</v>
      </c>
      <c r="AR176" s="77">
        <f>'[1]PPF Inputs'!AR40</f>
        <v>0</v>
      </c>
      <c r="AS176" s="77">
        <f>'[1]PPF Inputs'!AS40</f>
        <v>0</v>
      </c>
      <c r="AT176" s="77">
        <f>'[1]PPF Inputs'!AT40</f>
        <v>0</v>
      </c>
      <c r="AU176" s="77">
        <f>'[1]PPF Inputs'!AU40</f>
        <v>0</v>
      </c>
      <c r="AV176" s="77">
        <f>'[1]PPF Inputs'!AV40</f>
        <v>0</v>
      </c>
      <c r="AW176" s="77">
        <f>'[1]PPF Inputs'!AW40</f>
        <v>0</v>
      </c>
      <c r="AX176" s="77">
        <f>'[1]PPF Inputs'!AX40</f>
        <v>0</v>
      </c>
      <c r="AY176" s="77">
        <f>'[1]PPF Inputs'!AY40</f>
        <v>0</v>
      </c>
      <c r="AZ176" s="513">
        <f>'[1]PPF Inputs'!AZ40</f>
        <v>0</v>
      </c>
    </row>
    <row r="177" spans="2:55" s="70" customFormat="1" ht="11.25" customHeight="1" x14ac:dyDescent="0.15">
      <c r="B177" s="79" t="s">
        <v>215</v>
      </c>
      <c r="H177" s="77">
        <f>'[1]PPF Inputs'!H41</f>
        <v>6.9000000000000006E-2</v>
      </c>
      <c r="I177" s="77">
        <f>'[1]PPF Inputs'!I41</f>
        <v>6.9000000000000006E-2</v>
      </c>
      <c r="J177" s="77">
        <f>'[1]PPF Inputs'!J41</f>
        <v>9.9000000000000005E-2</v>
      </c>
      <c r="K177" s="77">
        <f>'[1]PPF Inputs'!K41</f>
        <v>9.9000000000000005E-2</v>
      </c>
      <c r="L177" s="77">
        <f>'[1]PPF Inputs'!L41</f>
        <v>9.9000000000000005E-2</v>
      </c>
      <c r="M177" s="77">
        <f>'[1]PPF Inputs'!M41</f>
        <v>9.9000000000000005E-2</v>
      </c>
      <c r="N177" s="77">
        <f>'[1]PPF Inputs'!N41</f>
        <v>9.9000000000000005E-2</v>
      </c>
      <c r="O177" s="77">
        <f>'[1]PPF Inputs'!O41</f>
        <v>9.9000000000000005E-2</v>
      </c>
      <c r="P177" s="77">
        <f>'[1]PPF Inputs'!P41</f>
        <v>9.9000000000000005E-2</v>
      </c>
      <c r="Q177" s="77">
        <f>'[1]PPF Inputs'!Q41</f>
        <v>9.9000000000000005E-2</v>
      </c>
      <c r="R177" s="77">
        <f>'[1]PPF Inputs'!R41</f>
        <v>9.9000000000000005E-2</v>
      </c>
      <c r="S177" s="77">
        <f>'[1]PPF Inputs'!S41</f>
        <v>9.9000000000000005E-2</v>
      </c>
      <c r="T177" s="77">
        <f>'[1]PPF Inputs'!T41</f>
        <v>9.9000000000000005E-2</v>
      </c>
      <c r="U177" s="77">
        <f>'[1]PPF Inputs'!U41</f>
        <v>9.9000000000000005E-2</v>
      </c>
      <c r="V177" s="77">
        <f>'[1]PPF Inputs'!V41</f>
        <v>9.9000000000000005E-2</v>
      </c>
      <c r="W177" s="77">
        <f>'[1]PPF Inputs'!W41</f>
        <v>9.9000000000000005E-2</v>
      </c>
      <c r="X177" s="77">
        <f>'[1]PPF Inputs'!X41</f>
        <v>9.9000000000000005E-2</v>
      </c>
      <c r="Y177" s="77">
        <f>'[1]PPF Inputs'!Y41</f>
        <v>9.9000000000000005E-2</v>
      </c>
      <c r="Z177" s="77">
        <f>'[1]PPF Inputs'!Z41</f>
        <v>9.9000000000000005E-2</v>
      </c>
      <c r="AA177" s="77">
        <f>'[1]PPF Inputs'!AA41</f>
        <v>9.9000000000000005E-2</v>
      </c>
      <c r="AB177" s="77">
        <f>'[1]PPF Inputs'!AB41</f>
        <v>9.9000000000000005E-2</v>
      </c>
      <c r="AC177" s="77">
        <f>'[1]PPF Inputs'!AC41</f>
        <v>9.9000000000000005E-2</v>
      </c>
      <c r="AD177" s="77">
        <f>'[1]PPF Inputs'!AD41</f>
        <v>9.9000000000000005E-2</v>
      </c>
      <c r="AE177" s="77">
        <f>'[1]PPF Inputs'!AE41</f>
        <v>9.9000000000000005E-2</v>
      </c>
      <c r="AF177" s="77">
        <f>'[1]PPF Inputs'!AF41</f>
        <v>9.9000000000000005E-2</v>
      </c>
      <c r="AG177" s="77">
        <f>'[1]PPF Inputs'!AG41</f>
        <v>9.9000000000000005E-2</v>
      </c>
      <c r="AH177" s="77">
        <f>'[1]PPF Inputs'!AH41</f>
        <v>9.9000000000000005E-2</v>
      </c>
      <c r="AI177" s="77">
        <f>'[1]PPF Inputs'!AI41</f>
        <v>9.9000000000000005E-2</v>
      </c>
      <c r="AJ177" s="77">
        <f>'[1]PPF Inputs'!AJ41</f>
        <v>9.9000000000000005E-2</v>
      </c>
      <c r="AK177" s="77">
        <f>'[1]PPF Inputs'!AK41</f>
        <v>9.9000000000000005E-2</v>
      </c>
      <c r="AL177" s="77">
        <f>'[1]PPF Inputs'!AL41</f>
        <v>9.9000000000000005E-2</v>
      </c>
      <c r="AM177" s="77">
        <f>'[1]PPF Inputs'!AM41</f>
        <v>9.9000000000000005E-2</v>
      </c>
      <c r="AN177" s="77">
        <f>'[1]PPF Inputs'!AN41</f>
        <v>9.9000000000000005E-2</v>
      </c>
      <c r="AO177" s="77">
        <f>'[1]PPF Inputs'!AO41</f>
        <v>9.9000000000000005E-2</v>
      </c>
      <c r="AP177" s="77">
        <f>'[1]PPF Inputs'!AP41</f>
        <v>9.9000000000000005E-2</v>
      </c>
      <c r="AQ177" s="77">
        <f>'[1]PPF Inputs'!AQ41</f>
        <v>9.9000000000000005E-2</v>
      </c>
      <c r="AR177" s="77">
        <f>'[1]PPF Inputs'!AR41</f>
        <v>9.9000000000000005E-2</v>
      </c>
      <c r="AS177" s="77">
        <f>'[1]PPF Inputs'!AS41</f>
        <v>9.9000000000000005E-2</v>
      </c>
      <c r="AT177" s="77">
        <f>'[1]PPF Inputs'!AT41</f>
        <v>9.9000000000000005E-2</v>
      </c>
      <c r="AU177" s="77">
        <f>'[1]PPF Inputs'!AU41</f>
        <v>9.9000000000000005E-2</v>
      </c>
      <c r="AV177" s="77">
        <f>'[1]PPF Inputs'!AV41</f>
        <v>9.9000000000000005E-2</v>
      </c>
      <c r="AW177" s="77">
        <f>'[1]PPF Inputs'!AW41</f>
        <v>9.9000000000000005E-2</v>
      </c>
      <c r="AX177" s="77">
        <f>'[1]PPF Inputs'!AX41</f>
        <v>9.9000000000000005E-2</v>
      </c>
      <c r="AY177" s="77">
        <f>'[1]PPF Inputs'!AY41</f>
        <v>9.9000000000000005E-2</v>
      </c>
      <c r="AZ177" s="513">
        <f>'[1]PPF Inputs'!AZ41</f>
        <v>9.9000000000000005E-2</v>
      </c>
    </row>
    <row r="178" spans="2:55" s="70" customFormat="1" ht="11.25" customHeight="1" x14ac:dyDescent="0.15">
      <c r="B178" s="79" t="s">
        <v>216</v>
      </c>
      <c r="H178" s="77">
        <f>'[1]PPF Inputs'!H42</f>
        <v>8.8999999999999996E-2</v>
      </c>
      <c r="I178" s="77">
        <f>'[1]PPF Inputs'!I42</f>
        <v>8.8999999999999996E-2</v>
      </c>
      <c r="J178" s="77">
        <f>'[1]PPF Inputs'!J42</f>
        <v>8.8999999999999996E-2</v>
      </c>
      <c r="K178" s="77">
        <f>'[1]PPF Inputs'!K42</f>
        <v>8.8999999999999996E-2</v>
      </c>
      <c r="L178" s="77">
        <f>'[1]PPF Inputs'!L42</f>
        <v>8.8999999999999996E-2</v>
      </c>
      <c r="M178" s="77">
        <f>'[1]PPF Inputs'!M42</f>
        <v>8.8999999999999996E-2</v>
      </c>
      <c r="N178" s="77">
        <f>'[1]PPF Inputs'!N42</f>
        <v>8.8999999999999996E-2</v>
      </c>
      <c r="O178" s="77">
        <f>'[1]PPF Inputs'!O42</f>
        <v>8.8999999999999996E-2</v>
      </c>
      <c r="P178" s="77">
        <f>'[1]PPF Inputs'!P42</f>
        <v>8.8999999999999996E-2</v>
      </c>
      <c r="Q178" s="77">
        <f>'[1]PPF Inputs'!Q42</f>
        <v>8.8999999999999996E-2</v>
      </c>
      <c r="R178" s="77">
        <f>'[1]PPF Inputs'!R42</f>
        <v>8.8999999999999996E-2</v>
      </c>
      <c r="S178" s="77">
        <f>'[1]PPF Inputs'!S42</f>
        <v>8.8999999999999996E-2</v>
      </c>
      <c r="T178" s="77">
        <f>'[1]PPF Inputs'!T42</f>
        <v>8.8999999999999996E-2</v>
      </c>
      <c r="U178" s="77">
        <f>'[1]PPF Inputs'!U42</f>
        <v>8.8999999999999996E-2</v>
      </c>
      <c r="V178" s="77">
        <f>'[1]PPF Inputs'!V42</f>
        <v>8.8999999999999996E-2</v>
      </c>
      <c r="W178" s="77">
        <f>'[1]PPF Inputs'!W42</f>
        <v>8.8999999999999996E-2</v>
      </c>
      <c r="X178" s="77">
        <f>'[1]PPF Inputs'!X42</f>
        <v>8.8999999999999996E-2</v>
      </c>
      <c r="Y178" s="77">
        <f>'[1]PPF Inputs'!Y42</f>
        <v>8.8999999999999996E-2</v>
      </c>
      <c r="Z178" s="77">
        <f>'[1]PPF Inputs'!Z42</f>
        <v>8.8999999999999996E-2</v>
      </c>
      <c r="AA178" s="77">
        <f>'[1]PPF Inputs'!AA42</f>
        <v>8.8999999999999996E-2</v>
      </c>
      <c r="AB178" s="77">
        <f>'[1]PPF Inputs'!AB42</f>
        <v>8.8999999999999996E-2</v>
      </c>
      <c r="AC178" s="77">
        <f>'[1]PPF Inputs'!AC42</f>
        <v>8.8999999999999996E-2</v>
      </c>
      <c r="AD178" s="77">
        <f>'[1]PPF Inputs'!AD42</f>
        <v>8.8999999999999996E-2</v>
      </c>
      <c r="AE178" s="77">
        <f>'[1]PPF Inputs'!AE42</f>
        <v>8.8999999999999996E-2</v>
      </c>
      <c r="AF178" s="77">
        <f>'[1]PPF Inputs'!AF42</f>
        <v>8.8999999999999996E-2</v>
      </c>
      <c r="AG178" s="77">
        <f>'[1]PPF Inputs'!AG42</f>
        <v>8.8999999999999996E-2</v>
      </c>
      <c r="AH178" s="77">
        <f>'[1]PPF Inputs'!AH42</f>
        <v>8.8999999999999996E-2</v>
      </c>
      <c r="AI178" s="77">
        <f>'[1]PPF Inputs'!AI42</f>
        <v>8.8999999999999996E-2</v>
      </c>
      <c r="AJ178" s="77">
        <f>'[1]PPF Inputs'!AJ42</f>
        <v>8.8999999999999996E-2</v>
      </c>
      <c r="AK178" s="77">
        <f>'[1]PPF Inputs'!AK42</f>
        <v>8.8999999999999996E-2</v>
      </c>
      <c r="AL178" s="77">
        <f>'[1]PPF Inputs'!AL42</f>
        <v>8.8999999999999996E-2</v>
      </c>
      <c r="AM178" s="77">
        <f>'[1]PPF Inputs'!AM42</f>
        <v>8.8999999999999996E-2</v>
      </c>
      <c r="AN178" s="77">
        <f>'[1]PPF Inputs'!AN42</f>
        <v>8.8999999999999996E-2</v>
      </c>
      <c r="AO178" s="77">
        <f>'[1]PPF Inputs'!AO42</f>
        <v>8.8999999999999996E-2</v>
      </c>
      <c r="AP178" s="77">
        <f>'[1]PPF Inputs'!AP42</f>
        <v>8.8999999999999996E-2</v>
      </c>
      <c r="AQ178" s="77">
        <f>'[1]PPF Inputs'!AQ42</f>
        <v>8.8999999999999996E-2</v>
      </c>
      <c r="AR178" s="77">
        <f>'[1]PPF Inputs'!AR42</f>
        <v>8.8999999999999996E-2</v>
      </c>
      <c r="AS178" s="77">
        <f>'[1]PPF Inputs'!AS42</f>
        <v>8.8999999999999996E-2</v>
      </c>
      <c r="AT178" s="77">
        <f>'[1]PPF Inputs'!AT42</f>
        <v>8.8999999999999996E-2</v>
      </c>
      <c r="AU178" s="77">
        <f>'[1]PPF Inputs'!AU42</f>
        <v>8.8999999999999996E-2</v>
      </c>
      <c r="AV178" s="77">
        <f>'[1]PPF Inputs'!AV42</f>
        <v>8.8999999999999996E-2</v>
      </c>
      <c r="AW178" s="77">
        <f>'[1]PPF Inputs'!AW42</f>
        <v>8.8999999999999996E-2</v>
      </c>
      <c r="AX178" s="77">
        <f>'[1]PPF Inputs'!AX42</f>
        <v>8.8999999999999996E-2</v>
      </c>
      <c r="AY178" s="77">
        <f>'[1]PPF Inputs'!AY42</f>
        <v>8.8999999999999996E-2</v>
      </c>
      <c r="AZ178" s="513">
        <f>'[1]PPF Inputs'!AZ42</f>
        <v>8.8999999999999996E-2</v>
      </c>
    </row>
    <row r="179" spans="2:55" s="70" customFormat="1" ht="11.25" customHeight="1" x14ac:dyDescent="0.15">
      <c r="B179" s="534" t="s">
        <v>217</v>
      </c>
      <c r="C179" s="514"/>
      <c r="D179" s="514"/>
      <c r="E179" s="514"/>
      <c r="F179" s="514"/>
      <c r="G179" s="514"/>
      <c r="H179" s="515">
        <f>'[1]PPF Inputs'!H43</f>
        <v>0.36799999999999999</v>
      </c>
      <c r="I179" s="515">
        <f>'[1]PPF Inputs'!I43</f>
        <v>0.36799999999999999</v>
      </c>
      <c r="J179" s="515">
        <f>'[1]PPF Inputs'!J43</f>
        <v>0.36799999999999999</v>
      </c>
      <c r="K179" s="515">
        <f>'[1]PPF Inputs'!K43</f>
        <v>0.37</v>
      </c>
      <c r="L179" s="515">
        <f>'[1]PPF Inputs'!L43</f>
        <v>0.37</v>
      </c>
      <c r="M179" s="515">
        <f>'[1]PPF Inputs'!M43</f>
        <v>0.37</v>
      </c>
      <c r="N179" s="515">
        <f>'[1]PPF Inputs'!N43</f>
        <v>0.37</v>
      </c>
      <c r="O179" s="515">
        <f>'[1]PPF Inputs'!O43</f>
        <v>0.37</v>
      </c>
      <c r="P179" s="515">
        <f>'[1]PPF Inputs'!P43</f>
        <v>0.37</v>
      </c>
      <c r="Q179" s="515">
        <f>'[1]PPF Inputs'!Q43</f>
        <v>0.37</v>
      </c>
      <c r="R179" s="515">
        <f>'[1]PPF Inputs'!R43</f>
        <v>0.37</v>
      </c>
      <c r="S179" s="515">
        <f>'[1]PPF Inputs'!S43</f>
        <v>0.37</v>
      </c>
      <c r="T179" s="515">
        <f>'[1]PPF Inputs'!T43</f>
        <v>0.37</v>
      </c>
      <c r="U179" s="515">
        <f>'[1]PPF Inputs'!U43</f>
        <v>0.37</v>
      </c>
      <c r="V179" s="515">
        <f>'[1]PPF Inputs'!V43</f>
        <v>0.37</v>
      </c>
      <c r="W179" s="515">
        <f>'[1]PPF Inputs'!W43</f>
        <v>0.37</v>
      </c>
      <c r="X179" s="515">
        <f>'[1]PPF Inputs'!X43</f>
        <v>0.37</v>
      </c>
      <c r="Y179" s="515">
        <f>'[1]PPF Inputs'!Y43</f>
        <v>0.37</v>
      </c>
      <c r="Z179" s="515">
        <f>'[1]PPF Inputs'!Z43</f>
        <v>0.37</v>
      </c>
      <c r="AA179" s="515">
        <f>'[1]PPF Inputs'!AA43</f>
        <v>0.37</v>
      </c>
      <c r="AB179" s="515">
        <f>'[1]PPF Inputs'!AB43</f>
        <v>0.37</v>
      </c>
      <c r="AC179" s="515">
        <f>'[1]PPF Inputs'!AC43</f>
        <v>0.37</v>
      </c>
      <c r="AD179" s="515">
        <f>'[1]PPF Inputs'!AD43</f>
        <v>0.37</v>
      </c>
      <c r="AE179" s="515">
        <f>'[1]PPF Inputs'!AE43</f>
        <v>0.37</v>
      </c>
      <c r="AF179" s="515">
        <f>'[1]PPF Inputs'!AF43</f>
        <v>0.37</v>
      </c>
      <c r="AG179" s="515">
        <f>'[1]PPF Inputs'!AG43</f>
        <v>0.37</v>
      </c>
      <c r="AH179" s="515">
        <f>'[1]PPF Inputs'!AH43</f>
        <v>0.37</v>
      </c>
      <c r="AI179" s="515">
        <f>'[1]PPF Inputs'!AI43</f>
        <v>0.37</v>
      </c>
      <c r="AJ179" s="515">
        <f>'[1]PPF Inputs'!AJ43</f>
        <v>0.37</v>
      </c>
      <c r="AK179" s="515">
        <f>'[1]PPF Inputs'!AK43</f>
        <v>0.37</v>
      </c>
      <c r="AL179" s="515">
        <f>'[1]PPF Inputs'!AL43</f>
        <v>0.37</v>
      </c>
      <c r="AM179" s="515">
        <f>'[1]PPF Inputs'!AM43</f>
        <v>0.37</v>
      </c>
      <c r="AN179" s="515">
        <f>'[1]PPF Inputs'!AN43</f>
        <v>0.37</v>
      </c>
      <c r="AO179" s="515">
        <f>'[1]PPF Inputs'!AO43</f>
        <v>0.37</v>
      </c>
      <c r="AP179" s="515">
        <f>'[1]PPF Inputs'!AP43</f>
        <v>0.37</v>
      </c>
      <c r="AQ179" s="515">
        <f>'[1]PPF Inputs'!AQ43</f>
        <v>0.37</v>
      </c>
      <c r="AR179" s="515">
        <f>'[1]PPF Inputs'!AR43</f>
        <v>0.37</v>
      </c>
      <c r="AS179" s="515">
        <f>'[1]PPF Inputs'!AS43</f>
        <v>0.37</v>
      </c>
      <c r="AT179" s="515">
        <f>'[1]PPF Inputs'!AT43</f>
        <v>0.37</v>
      </c>
      <c r="AU179" s="515">
        <f>'[1]PPF Inputs'!AU43</f>
        <v>0.37</v>
      </c>
      <c r="AV179" s="515">
        <f>'[1]PPF Inputs'!AV43</f>
        <v>0.37</v>
      </c>
      <c r="AW179" s="515">
        <f>'[1]PPF Inputs'!AW43</f>
        <v>0.37</v>
      </c>
      <c r="AX179" s="515">
        <f>'[1]PPF Inputs'!AX43</f>
        <v>0.37</v>
      </c>
      <c r="AY179" s="515">
        <f>'[1]PPF Inputs'!AY43</f>
        <v>0.37</v>
      </c>
      <c r="AZ179" s="535">
        <f>'[1]PPF Inputs'!AZ43</f>
        <v>0.37</v>
      </c>
    </row>
    <row r="180" spans="2:55" s="70" customFormat="1" ht="11.25" customHeight="1" x14ac:dyDescent="0.15">
      <c r="B180" s="79" t="s">
        <v>218</v>
      </c>
      <c r="H180" s="77">
        <f>'[1]PPF Inputs'!H44</f>
        <v>1.337</v>
      </c>
      <c r="I180" s="77">
        <f>'[1]PPF Inputs'!I44</f>
        <v>1.337</v>
      </c>
      <c r="J180" s="77">
        <f>'[1]PPF Inputs'!J44</f>
        <v>1.337</v>
      </c>
      <c r="K180" s="77">
        <f>'[1]PPF Inputs'!K44</f>
        <v>1.34</v>
      </c>
      <c r="L180" s="77">
        <f>'[1]PPF Inputs'!L44</f>
        <v>1.34</v>
      </c>
      <c r="M180" s="77">
        <f>'[1]PPF Inputs'!M44</f>
        <v>1.34</v>
      </c>
      <c r="N180" s="77">
        <f>'[1]PPF Inputs'!N44</f>
        <v>1.34</v>
      </c>
      <c r="O180" s="77">
        <f>'[1]PPF Inputs'!O44</f>
        <v>1.34</v>
      </c>
      <c r="P180" s="77">
        <f>'[1]PPF Inputs'!P44</f>
        <v>1.34</v>
      </c>
      <c r="Q180" s="77">
        <f>'[1]PPF Inputs'!Q44</f>
        <v>1.34</v>
      </c>
      <c r="R180" s="77">
        <f>'[1]PPF Inputs'!R44</f>
        <v>1.34</v>
      </c>
      <c r="S180" s="77">
        <f>'[1]PPF Inputs'!S44</f>
        <v>1.34</v>
      </c>
      <c r="T180" s="77">
        <f>'[1]PPF Inputs'!T44</f>
        <v>1.34</v>
      </c>
      <c r="U180" s="77">
        <f>'[1]PPF Inputs'!U44</f>
        <v>1.34</v>
      </c>
      <c r="V180" s="77">
        <f>'[1]PPF Inputs'!V44</f>
        <v>1.34</v>
      </c>
      <c r="W180" s="77">
        <f>'[1]PPF Inputs'!W44</f>
        <v>1.34</v>
      </c>
      <c r="X180" s="77">
        <f>'[1]PPF Inputs'!X44</f>
        <v>1.34</v>
      </c>
      <c r="Y180" s="77">
        <f>'[1]PPF Inputs'!Y44</f>
        <v>1.34</v>
      </c>
      <c r="Z180" s="77">
        <f>'[1]PPF Inputs'!Z44</f>
        <v>1.34</v>
      </c>
      <c r="AA180" s="77">
        <f>'[1]PPF Inputs'!AA44</f>
        <v>1.34</v>
      </c>
      <c r="AB180" s="77">
        <f>'[1]PPF Inputs'!AB44</f>
        <v>1.34</v>
      </c>
      <c r="AC180" s="77">
        <f>'[1]PPF Inputs'!AC44</f>
        <v>1.34</v>
      </c>
      <c r="AD180" s="77">
        <f>'[1]PPF Inputs'!AD44</f>
        <v>1.34</v>
      </c>
      <c r="AE180" s="77">
        <f>'[1]PPF Inputs'!AE44</f>
        <v>1.34</v>
      </c>
      <c r="AF180" s="77">
        <f>'[1]PPF Inputs'!AF44</f>
        <v>1.34</v>
      </c>
      <c r="AG180" s="77">
        <f>'[1]PPF Inputs'!AG44</f>
        <v>1.34</v>
      </c>
      <c r="AH180" s="77">
        <f>'[1]PPF Inputs'!AH44</f>
        <v>1.34</v>
      </c>
      <c r="AI180" s="77">
        <f>'[1]PPF Inputs'!AI44</f>
        <v>1.34</v>
      </c>
      <c r="AJ180" s="77">
        <f>'[1]PPF Inputs'!AJ44</f>
        <v>1.34</v>
      </c>
      <c r="AK180" s="77">
        <f>'[1]PPF Inputs'!AK44</f>
        <v>1.34</v>
      </c>
      <c r="AL180" s="77">
        <f>'[1]PPF Inputs'!AL44</f>
        <v>1.34</v>
      </c>
      <c r="AM180" s="77">
        <f>'[1]PPF Inputs'!AM44</f>
        <v>1.34</v>
      </c>
      <c r="AN180" s="77">
        <f>'[1]PPF Inputs'!AN44</f>
        <v>1.34</v>
      </c>
      <c r="AO180" s="77">
        <f>'[1]PPF Inputs'!AO44</f>
        <v>1.34</v>
      </c>
      <c r="AP180" s="77">
        <f>'[1]PPF Inputs'!AP44</f>
        <v>1.34</v>
      </c>
      <c r="AQ180" s="77">
        <f>'[1]PPF Inputs'!AQ44</f>
        <v>1.34</v>
      </c>
      <c r="AR180" s="77">
        <f>'[1]PPF Inputs'!AR44</f>
        <v>1.34</v>
      </c>
      <c r="AS180" s="77">
        <f>'[1]PPF Inputs'!AS44</f>
        <v>1.34</v>
      </c>
      <c r="AT180" s="77">
        <f>'[1]PPF Inputs'!AT44</f>
        <v>1.34</v>
      </c>
      <c r="AU180" s="77">
        <f>'[1]PPF Inputs'!AU44</f>
        <v>1.34</v>
      </c>
      <c r="AV180" s="77">
        <f>'[1]PPF Inputs'!AV44</f>
        <v>1.34</v>
      </c>
      <c r="AW180" s="77">
        <f>'[1]PPF Inputs'!AW44</f>
        <v>1.34</v>
      </c>
      <c r="AX180" s="77">
        <f>'[1]PPF Inputs'!AX44</f>
        <v>1.34</v>
      </c>
      <c r="AY180" s="77">
        <f>'[1]PPF Inputs'!AY44</f>
        <v>1.34</v>
      </c>
      <c r="AZ180" s="513">
        <f>'[1]PPF Inputs'!AZ44</f>
        <v>1.34</v>
      </c>
    </row>
    <row r="181" spans="2:55" s="70" customFormat="1" ht="11.25" customHeight="1" x14ac:dyDescent="0.15">
      <c r="B181" s="79" t="s">
        <v>219</v>
      </c>
      <c r="H181" s="77">
        <f>'[1]PPF Inputs'!H45</f>
        <v>2.891</v>
      </c>
      <c r="I181" s="77">
        <f>'[1]PPF Inputs'!I45</f>
        <v>2.891</v>
      </c>
      <c r="J181" s="77">
        <f>'[1]PPF Inputs'!J45</f>
        <v>2.891</v>
      </c>
      <c r="K181" s="77">
        <f>'[1]PPF Inputs'!K45</f>
        <v>2.89</v>
      </c>
      <c r="L181" s="77">
        <f>'[1]PPF Inputs'!L45</f>
        <v>2.89</v>
      </c>
      <c r="M181" s="77">
        <f>'[1]PPF Inputs'!M45</f>
        <v>2.89</v>
      </c>
      <c r="N181" s="77">
        <f>'[1]PPF Inputs'!N45</f>
        <v>2.89</v>
      </c>
      <c r="O181" s="77">
        <f>'[1]PPF Inputs'!O45</f>
        <v>2.89</v>
      </c>
      <c r="P181" s="77">
        <f>'[1]PPF Inputs'!P45</f>
        <v>2.89</v>
      </c>
      <c r="Q181" s="77">
        <f>'[1]PPF Inputs'!Q45</f>
        <v>2.89</v>
      </c>
      <c r="R181" s="77">
        <f>'[1]PPF Inputs'!R45</f>
        <v>2.89</v>
      </c>
      <c r="S181" s="77">
        <f>'[1]PPF Inputs'!S45</f>
        <v>2.89</v>
      </c>
      <c r="T181" s="77">
        <f>'[1]PPF Inputs'!T45</f>
        <v>2.89</v>
      </c>
      <c r="U181" s="77">
        <f>'[1]PPF Inputs'!U45</f>
        <v>2.89</v>
      </c>
      <c r="V181" s="77">
        <f>'[1]PPF Inputs'!V45</f>
        <v>2.89</v>
      </c>
      <c r="W181" s="77">
        <f>'[1]PPF Inputs'!W45</f>
        <v>2.89</v>
      </c>
      <c r="X181" s="77">
        <f>'[1]PPF Inputs'!X45</f>
        <v>2.89</v>
      </c>
      <c r="Y181" s="77">
        <f>'[1]PPF Inputs'!Y45</f>
        <v>2.89</v>
      </c>
      <c r="Z181" s="77">
        <f>'[1]PPF Inputs'!Z45</f>
        <v>2.89</v>
      </c>
      <c r="AA181" s="77">
        <f>'[1]PPF Inputs'!AA45</f>
        <v>2.89</v>
      </c>
      <c r="AB181" s="77">
        <f>'[1]PPF Inputs'!AB45</f>
        <v>2.89</v>
      </c>
      <c r="AC181" s="77">
        <f>'[1]PPF Inputs'!AC45</f>
        <v>2.89</v>
      </c>
      <c r="AD181" s="77">
        <f>'[1]PPF Inputs'!AD45</f>
        <v>2.89</v>
      </c>
      <c r="AE181" s="77">
        <f>'[1]PPF Inputs'!AE45</f>
        <v>2.89</v>
      </c>
      <c r="AF181" s="77">
        <f>'[1]PPF Inputs'!AF45</f>
        <v>2.89</v>
      </c>
      <c r="AG181" s="77">
        <f>'[1]PPF Inputs'!AG45</f>
        <v>2.89</v>
      </c>
      <c r="AH181" s="77">
        <f>'[1]PPF Inputs'!AH45</f>
        <v>2.89</v>
      </c>
      <c r="AI181" s="77">
        <f>'[1]PPF Inputs'!AI45</f>
        <v>2.89</v>
      </c>
      <c r="AJ181" s="77">
        <f>'[1]PPF Inputs'!AJ45</f>
        <v>2.89</v>
      </c>
      <c r="AK181" s="77">
        <f>'[1]PPF Inputs'!AK45</f>
        <v>2.89</v>
      </c>
      <c r="AL181" s="77">
        <f>'[1]PPF Inputs'!AL45</f>
        <v>2.89</v>
      </c>
      <c r="AM181" s="77">
        <f>'[1]PPF Inputs'!AM45</f>
        <v>2.89</v>
      </c>
      <c r="AN181" s="77">
        <f>'[1]PPF Inputs'!AN45</f>
        <v>2.89</v>
      </c>
      <c r="AO181" s="77">
        <f>'[1]PPF Inputs'!AO45</f>
        <v>2.89</v>
      </c>
      <c r="AP181" s="77">
        <f>'[1]PPF Inputs'!AP45</f>
        <v>2.89</v>
      </c>
      <c r="AQ181" s="77">
        <f>'[1]PPF Inputs'!AQ45</f>
        <v>2.89</v>
      </c>
      <c r="AR181" s="77">
        <f>'[1]PPF Inputs'!AR45</f>
        <v>2.89</v>
      </c>
      <c r="AS181" s="77">
        <f>'[1]PPF Inputs'!AS45</f>
        <v>2.89</v>
      </c>
      <c r="AT181" s="77">
        <f>'[1]PPF Inputs'!AT45</f>
        <v>2.89</v>
      </c>
      <c r="AU181" s="77">
        <f>'[1]PPF Inputs'!AU45</f>
        <v>2.89</v>
      </c>
      <c r="AV181" s="77">
        <f>'[1]PPF Inputs'!AV45</f>
        <v>2.89</v>
      </c>
      <c r="AW181" s="77">
        <f>'[1]PPF Inputs'!AW45</f>
        <v>2.89</v>
      </c>
      <c r="AX181" s="77">
        <f>'[1]PPF Inputs'!AX45</f>
        <v>2.89</v>
      </c>
      <c r="AY181" s="77">
        <f>'[1]PPF Inputs'!AY45</f>
        <v>2.89</v>
      </c>
      <c r="AZ181" s="513">
        <f>'[1]PPF Inputs'!AZ45</f>
        <v>2.89</v>
      </c>
    </row>
    <row r="182" spans="2:55" s="70" customFormat="1" ht="11.25" customHeight="1" x14ac:dyDescent="0.15">
      <c r="B182" s="80" t="s">
        <v>220</v>
      </c>
      <c r="C182" s="81"/>
      <c r="D182" s="81"/>
      <c r="E182" s="81"/>
      <c r="F182" s="81"/>
      <c r="G182" s="81"/>
      <c r="H182" s="82">
        <f>'[1]PPF Inputs'!H46</f>
        <v>2.891</v>
      </c>
      <c r="I182" s="82">
        <f>'[1]PPF Inputs'!I46</f>
        <v>2.891</v>
      </c>
      <c r="J182" s="82">
        <f>'[1]PPF Inputs'!J46</f>
        <v>2.89</v>
      </c>
      <c r="K182" s="82">
        <f>'[1]PPF Inputs'!K46</f>
        <v>2.89</v>
      </c>
      <c r="L182" s="82">
        <f>'[1]PPF Inputs'!L46</f>
        <v>2.89</v>
      </c>
      <c r="M182" s="82">
        <f>'[1]PPF Inputs'!M46</f>
        <v>2.89</v>
      </c>
      <c r="N182" s="82">
        <f>'[1]PPF Inputs'!N46</f>
        <v>2.89</v>
      </c>
      <c r="O182" s="82">
        <f>'[1]PPF Inputs'!O46</f>
        <v>2.89</v>
      </c>
      <c r="P182" s="82">
        <f>'[1]PPF Inputs'!P46</f>
        <v>2.89</v>
      </c>
      <c r="Q182" s="82">
        <f>'[1]PPF Inputs'!Q46</f>
        <v>2.89</v>
      </c>
      <c r="R182" s="82">
        <f>'[1]PPF Inputs'!R46</f>
        <v>2.89</v>
      </c>
      <c r="S182" s="82">
        <f>'[1]PPF Inputs'!S46</f>
        <v>2.89</v>
      </c>
      <c r="T182" s="82">
        <f>'[1]PPF Inputs'!T46</f>
        <v>2.89</v>
      </c>
      <c r="U182" s="82">
        <f>'[1]PPF Inputs'!U46</f>
        <v>2.89</v>
      </c>
      <c r="V182" s="82">
        <f>'[1]PPF Inputs'!V46</f>
        <v>2.89</v>
      </c>
      <c r="W182" s="82">
        <f>'[1]PPF Inputs'!W46</f>
        <v>2.89</v>
      </c>
      <c r="X182" s="82">
        <f>'[1]PPF Inputs'!X46</f>
        <v>2.89</v>
      </c>
      <c r="Y182" s="82">
        <f>'[1]PPF Inputs'!Y46</f>
        <v>2.89</v>
      </c>
      <c r="Z182" s="82">
        <f>'[1]PPF Inputs'!Z46</f>
        <v>2.89</v>
      </c>
      <c r="AA182" s="82">
        <f>'[1]PPF Inputs'!AA46</f>
        <v>2.89</v>
      </c>
      <c r="AB182" s="82">
        <f>'[1]PPF Inputs'!AB46</f>
        <v>2.89</v>
      </c>
      <c r="AC182" s="82">
        <f>'[1]PPF Inputs'!AC46</f>
        <v>2.89</v>
      </c>
      <c r="AD182" s="82">
        <f>'[1]PPF Inputs'!AD46</f>
        <v>2.89</v>
      </c>
      <c r="AE182" s="82">
        <f>'[1]PPF Inputs'!AE46</f>
        <v>2.89</v>
      </c>
      <c r="AF182" s="82">
        <f>'[1]PPF Inputs'!AF46</f>
        <v>2.89</v>
      </c>
      <c r="AG182" s="82">
        <f>'[1]PPF Inputs'!AG46</f>
        <v>2.89</v>
      </c>
      <c r="AH182" s="82">
        <f>'[1]PPF Inputs'!AH46</f>
        <v>2.89</v>
      </c>
      <c r="AI182" s="82">
        <f>'[1]PPF Inputs'!AI46</f>
        <v>2.89</v>
      </c>
      <c r="AJ182" s="82">
        <f>'[1]PPF Inputs'!AJ46</f>
        <v>2.89</v>
      </c>
      <c r="AK182" s="82">
        <f>'[1]PPF Inputs'!AK46</f>
        <v>2.89</v>
      </c>
      <c r="AL182" s="82">
        <f>'[1]PPF Inputs'!AL46</f>
        <v>2.89</v>
      </c>
      <c r="AM182" s="82">
        <f>'[1]PPF Inputs'!AM46</f>
        <v>2.89</v>
      </c>
      <c r="AN182" s="82">
        <f>'[1]PPF Inputs'!AN46</f>
        <v>2.89</v>
      </c>
      <c r="AO182" s="82">
        <f>'[1]PPF Inputs'!AO46</f>
        <v>2.89</v>
      </c>
      <c r="AP182" s="82">
        <f>'[1]PPF Inputs'!AP46</f>
        <v>2.89</v>
      </c>
      <c r="AQ182" s="82">
        <f>'[1]PPF Inputs'!AQ46</f>
        <v>2.89</v>
      </c>
      <c r="AR182" s="82">
        <f>'[1]PPF Inputs'!AR46</f>
        <v>2.89</v>
      </c>
      <c r="AS182" s="82">
        <f>'[1]PPF Inputs'!AS46</f>
        <v>2.89</v>
      </c>
      <c r="AT182" s="82">
        <f>'[1]PPF Inputs'!AT46</f>
        <v>2.89</v>
      </c>
      <c r="AU182" s="82">
        <f>'[1]PPF Inputs'!AU46</f>
        <v>2.89</v>
      </c>
      <c r="AV182" s="82">
        <f>'[1]PPF Inputs'!AV46</f>
        <v>2.89</v>
      </c>
      <c r="AW182" s="82">
        <f>'[1]PPF Inputs'!AW46</f>
        <v>2.89</v>
      </c>
      <c r="AX182" s="82">
        <f>'[1]PPF Inputs'!AX46</f>
        <v>2.89</v>
      </c>
      <c r="AY182" s="82">
        <f>'[1]PPF Inputs'!AY46</f>
        <v>2.89</v>
      </c>
      <c r="AZ182" s="516">
        <f>'[1]PPF Inputs'!AZ46</f>
        <v>2.89</v>
      </c>
    </row>
    <row r="183" spans="2:55" s="70" customFormat="1" ht="11.25" customHeight="1" x14ac:dyDescent="0.15">
      <c r="B183" s="79" t="s">
        <v>221</v>
      </c>
      <c r="H183" s="77">
        <f>'[1]PPF Inputs'!H47</f>
        <v>0.49</v>
      </c>
      <c r="I183" s="77">
        <f>'[1]PPF Inputs'!I47</f>
        <v>0.49</v>
      </c>
      <c r="J183" s="77">
        <f>'[1]PPF Inputs'!J47</f>
        <v>0.49</v>
      </c>
      <c r="K183" s="77">
        <f>'[1]PPF Inputs'!K47</f>
        <v>0.49</v>
      </c>
      <c r="L183" s="77">
        <f>'[1]PPF Inputs'!L47</f>
        <v>0.49</v>
      </c>
      <c r="M183" s="77">
        <f>'[1]PPF Inputs'!M47</f>
        <v>0.49</v>
      </c>
      <c r="N183" s="77">
        <f>'[1]PPF Inputs'!N47</f>
        <v>0.49</v>
      </c>
      <c r="O183" s="77">
        <f>'[1]PPF Inputs'!O47</f>
        <v>0.49</v>
      </c>
      <c r="P183" s="77">
        <f>'[1]PPF Inputs'!P47</f>
        <v>0.49</v>
      </c>
      <c r="Q183" s="77">
        <f>'[1]PPF Inputs'!Q47</f>
        <v>0.49</v>
      </c>
      <c r="R183" s="77">
        <f>'[1]PPF Inputs'!R47</f>
        <v>0.49</v>
      </c>
      <c r="S183" s="77">
        <f>'[1]PPF Inputs'!S47</f>
        <v>0.49</v>
      </c>
      <c r="T183" s="77">
        <f>'[1]PPF Inputs'!T47</f>
        <v>0.49</v>
      </c>
      <c r="U183" s="77">
        <f>'[1]PPF Inputs'!U47</f>
        <v>0.49</v>
      </c>
      <c r="V183" s="77">
        <f>'[1]PPF Inputs'!V47</f>
        <v>0.49</v>
      </c>
      <c r="W183" s="77">
        <f>'[1]PPF Inputs'!W47</f>
        <v>0.49</v>
      </c>
      <c r="X183" s="77">
        <f>'[1]PPF Inputs'!X47</f>
        <v>0.49</v>
      </c>
      <c r="Y183" s="77">
        <f>'[1]PPF Inputs'!Y47</f>
        <v>0.49</v>
      </c>
      <c r="Z183" s="77">
        <f>'[1]PPF Inputs'!Z47</f>
        <v>0.49</v>
      </c>
      <c r="AA183" s="77">
        <f>'[1]PPF Inputs'!AA47</f>
        <v>0.49</v>
      </c>
      <c r="AB183" s="77">
        <f>'[1]PPF Inputs'!AB47</f>
        <v>0.49</v>
      </c>
      <c r="AC183" s="77">
        <f>'[1]PPF Inputs'!AC47</f>
        <v>0.49</v>
      </c>
      <c r="AD183" s="77">
        <f>'[1]PPF Inputs'!AD47</f>
        <v>0.49</v>
      </c>
      <c r="AE183" s="77">
        <f>'[1]PPF Inputs'!AE47</f>
        <v>0.49</v>
      </c>
      <c r="AF183" s="77">
        <f>'[1]PPF Inputs'!AF47</f>
        <v>0.49</v>
      </c>
      <c r="AG183" s="77">
        <f>'[1]PPF Inputs'!AG47</f>
        <v>0.49</v>
      </c>
      <c r="AH183" s="77">
        <f>'[1]PPF Inputs'!AH47</f>
        <v>0.49</v>
      </c>
      <c r="AI183" s="77">
        <f>'[1]PPF Inputs'!AI47</f>
        <v>0.49</v>
      </c>
      <c r="AJ183" s="77">
        <f>'[1]PPF Inputs'!AJ47</f>
        <v>0.49</v>
      </c>
      <c r="AK183" s="77">
        <f>'[1]PPF Inputs'!AK47</f>
        <v>0.49</v>
      </c>
      <c r="AL183" s="77">
        <f>'[1]PPF Inputs'!AL47</f>
        <v>0.49</v>
      </c>
      <c r="AM183" s="77">
        <f>'[1]PPF Inputs'!AM47</f>
        <v>0.49</v>
      </c>
      <c r="AN183" s="77">
        <f>'[1]PPF Inputs'!AN47</f>
        <v>0.49</v>
      </c>
      <c r="AO183" s="77">
        <f>'[1]PPF Inputs'!AO47</f>
        <v>0.49</v>
      </c>
      <c r="AP183" s="77">
        <f>'[1]PPF Inputs'!AP47</f>
        <v>0.49</v>
      </c>
      <c r="AQ183" s="77">
        <f>'[1]PPF Inputs'!AQ47</f>
        <v>0.49</v>
      </c>
      <c r="AR183" s="77">
        <f>'[1]PPF Inputs'!AR47</f>
        <v>0.49</v>
      </c>
      <c r="AS183" s="77">
        <f>'[1]PPF Inputs'!AS47</f>
        <v>0.49</v>
      </c>
      <c r="AT183" s="77">
        <f>'[1]PPF Inputs'!AT47</f>
        <v>0.49</v>
      </c>
      <c r="AU183" s="77">
        <f>'[1]PPF Inputs'!AU47</f>
        <v>0.49</v>
      </c>
      <c r="AV183" s="77">
        <f>'[1]PPF Inputs'!AV47</f>
        <v>0.49</v>
      </c>
      <c r="AW183" s="77">
        <f>'[1]PPF Inputs'!AW47</f>
        <v>0.49</v>
      </c>
      <c r="AX183" s="77">
        <f>'[1]PPF Inputs'!AX47</f>
        <v>0.49</v>
      </c>
      <c r="AY183" s="77">
        <f>'[1]PPF Inputs'!AY47</f>
        <v>0.49</v>
      </c>
      <c r="AZ183" s="513">
        <f>'[1]PPF Inputs'!AZ47</f>
        <v>0.49</v>
      </c>
    </row>
    <row r="184" spans="2:55" s="70" customFormat="1" ht="11.25" customHeight="1" x14ac:dyDescent="0.15">
      <c r="B184" s="79" t="s">
        <v>222</v>
      </c>
      <c r="H184" s="77">
        <f>'[1]PPF Inputs'!H48</f>
        <v>0.66800000000000004</v>
      </c>
      <c r="I184" s="77">
        <f>'[1]PPF Inputs'!I48</f>
        <v>0.66800000000000004</v>
      </c>
      <c r="J184" s="77">
        <f>'[1]PPF Inputs'!J48</f>
        <v>0.66800000000000004</v>
      </c>
      <c r="K184" s="77">
        <f>'[1]PPF Inputs'!K48</f>
        <v>0.66800000000000004</v>
      </c>
      <c r="L184" s="77">
        <f>'[1]PPF Inputs'!L48</f>
        <v>0.66800000000000004</v>
      </c>
      <c r="M184" s="77">
        <f>'[1]PPF Inputs'!M48</f>
        <v>0.66800000000000004</v>
      </c>
      <c r="N184" s="77">
        <f>'[1]PPF Inputs'!N48</f>
        <v>0.66800000000000004</v>
      </c>
      <c r="O184" s="77">
        <f>'[1]PPF Inputs'!O48</f>
        <v>0.66800000000000004</v>
      </c>
      <c r="P184" s="77">
        <f>'[1]PPF Inputs'!P48</f>
        <v>0.66800000000000004</v>
      </c>
      <c r="Q184" s="77">
        <f>'[1]PPF Inputs'!Q48</f>
        <v>0.66800000000000004</v>
      </c>
      <c r="R184" s="77">
        <f>'[1]PPF Inputs'!R48</f>
        <v>0.66800000000000004</v>
      </c>
      <c r="S184" s="77">
        <f>'[1]PPF Inputs'!S48</f>
        <v>0.66800000000000004</v>
      </c>
      <c r="T184" s="77">
        <f>'[1]PPF Inputs'!T48</f>
        <v>0.66800000000000004</v>
      </c>
      <c r="U184" s="77">
        <f>'[1]PPF Inputs'!U48</f>
        <v>0.66800000000000004</v>
      </c>
      <c r="V184" s="77">
        <f>'[1]PPF Inputs'!V48</f>
        <v>0.66800000000000004</v>
      </c>
      <c r="W184" s="77">
        <f>'[1]PPF Inputs'!W48</f>
        <v>0.66800000000000004</v>
      </c>
      <c r="X184" s="77">
        <f>'[1]PPF Inputs'!X48</f>
        <v>0.66800000000000004</v>
      </c>
      <c r="Y184" s="77">
        <f>'[1]PPF Inputs'!Y48</f>
        <v>0.66800000000000004</v>
      </c>
      <c r="Z184" s="77">
        <f>'[1]PPF Inputs'!Z48</f>
        <v>0.66800000000000004</v>
      </c>
      <c r="AA184" s="77">
        <f>'[1]PPF Inputs'!AA48</f>
        <v>0.66800000000000004</v>
      </c>
      <c r="AB184" s="77">
        <f>'[1]PPF Inputs'!AB48</f>
        <v>0.66800000000000004</v>
      </c>
      <c r="AC184" s="77">
        <f>'[1]PPF Inputs'!AC48</f>
        <v>0.66800000000000004</v>
      </c>
      <c r="AD184" s="77">
        <f>'[1]PPF Inputs'!AD48</f>
        <v>0.66800000000000004</v>
      </c>
      <c r="AE184" s="77">
        <f>'[1]PPF Inputs'!AE48</f>
        <v>0.66800000000000004</v>
      </c>
      <c r="AF184" s="77">
        <f>'[1]PPF Inputs'!AF48</f>
        <v>0.66800000000000004</v>
      </c>
      <c r="AG184" s="77">
        <f>'[1]PPF Inputs'!AG48</f>
        <v>0.66800000000000004</v>
      </c>
      <c r="AH184" s="77">
        <f>'[1]PPF Inputs'!AH48</f>
        <v>0.66800000000000004</v>
      </c>
      <c r="AI184" s="77">
        <f>'[1]PPF Inputs'!AI48</f>
        <v>0.66800000000000004</v>
      </c>
      <c r="AJ184" s="77">
        <f>'[1]PPF Inputs'!AJ48</f>
        <v>0.66800000000000004</v>
      </c>
      <c r="AK184" s="77">
        <f>'[1]PPF Inputs'!AK48</f>
        <v>0.66800000000000004</v>
      </c>
      <c r="AL184" s="77">
        <f>'[1]PPF Inputs'!AL48</f>
        <v>0.66800000000000004</v>
      </c>
      <c r="AM184" s="77">
        <f>'[1]PPF Inputs'!AM48</f>
        <v>0.66800000000000004</v>
      </c>
      <c r="AN184" s="77">
        <f>'[1]PPF Inputs'!AN48</f>
        <v>0.66800000000000004</v>
      </c>
      <c r="AO184" s="77">
        <f>'[1]PPF Inputs'!AO48</f>
        <v>0.66800000000000004</v>
      </c>
      <c r="AP184" s="77">
        <f>'[1]PPF Inputs'!AP48</f>
        <v>0.66800000000000004</v>
      </c>
      <c r="AQ184" s="77">
        <f>'[1]PPF Inputs'!AQ48</f>
        <v>0.66800000000000004</v>
      </c>
      <c r="AR184" s="77">
        <f>'[1]PPF Inputs'!AR48</f>
        <v>0.66800000000000004</v>
      </c>
      <c r="AS184" s="77">
        <f>'[1]PPF Inputs'!AS48</f>
        <v>0.66800000000000004</v>
      </c>
      <c r="AT184" s="77">
        <f>'[1]PPF Inputs'!AT48</f>
        <v>0.66800000000000004</v>
      </c>
      <c r="AU184" s="77">
        <f>'[1]PPF Inputs'!AU48</f>
        <v>0.66800000000000004</v>
      </c>
      <c r="AV184" s="77">
        <f>'[1]PPF Inputs'!AV48</f>
        <v>0.66800000000000004</v>
      </c>
      <c r="AW184" s="77">
        <f>'[1]PPF Inputs'!AW48</f>
        <v>0.66800000000000004</v>
      </c>
      <c r="AX184" s="77">
        <f>'[1]PPF Inputs'!AX48</f>
        <v>0.66800000000000004</v>
      </c>
      <c r="AY184" s="77">
        <f>'[1]PPF Inputs'!AY48</f>
        <v>0.66800000000000004</v>
      </c>
      <c r="AZ184" s="513">
        <f>'[1]PPF Inputs'!AZ48</f>
        <v>0.66800000000000004</v>
      </c>
    </row>
    <row r="185" spans="2:55" s="70" customFormat="1" ht="11.25" customHeight="1" x14ac:dyDescent="0.15">
      <c r="B185" s="83" t="s">
        <v>69</v>
      </c>
      <c r="C185" s="84"/>
      <c r="D185" s="84"/>
      <c r="E185" s="84"/>
      <c r="F185" s="84"/>
      <c r="G185" s="84"/>
      <c r="H185" s="85">
        <f>'[1]PPF Inputs'!H49</f>
        <v>1.67</v>
      </c>
      <c r="I185" s="85">
        <f>'[1]PPF Inputs'!I49</f>
        <v>1.67</v>
      </c>
      <c r="J185" s="85">
        <f>'[1]PPF Inputs'!J49</f>
        <v>1.67</v>
      </c>
      <c r="K185" s="85">
        <f>'[1]PPF Inputs'!K49</f>
        <v>1.67</v>
      </c>
      <c r="L185" s="85">
        <f>'[1]PPF Inputs'!L49</f>
        <v>1.67</v>
      </c>
      <c r="M185" s="85">
        <f>'[1]PPF Inputs'!M49</f>
        <v>1.67</v>
      </c>
      <c r="N185" s="85">
        <f>'[1]PPF Inputs'!N49</f>
        <v>1.67</v>
      </c>
      <c r="O185" s="85">
        <f>'[1]PPF Inputs'!O49</f>
        <v>1.67</v>
      </c>
      <c r="P185" s="85">
        <f>'[1]PPF Inputs'!P49</f>
        <v>1.67</v>
      </c>
      <c r="Q185" s="85">
        <f>'[1]PPF Inputs'!Q49</f>
        <v>1.67</v>
      </c>
      <c r="R185" s="85">
        <f>'[1]PPF Inputs'!R49</f>
        <v>1.67</v>
      </c>
      <c r="S185" s="85">
        <f>'[1]PPF Inputs'!S49</f>
        <v>1.67</v>
      </c>
      <c r="T185" s="85">
        <f>'[1]PPF Inputs'!T49</f>
        <v>1.67</v>
      </c>
      <c r="U185" s="85">
        <f>'[1]PPF Inputs'!U49</f>
        <v>1.67</v>
      </c>
      <c r="V185" s="85">
        <f>'[1]PPF Inputs'!V49</f>
        <v>1.67</v>
      </c>
      <c r="W185" s="85">
        <f>'[1]PPF Inputs'!W49</f>
        <v>1.67</v>
      </c>
      <c r="X185" s="85">
        <f>'[1]PPF Inputs'!X49</f>
        <v>1.67</v>
      </c>
      <c r="Y185" s="85">
        <f>'[1]PPF Inputs'!Y49</f>
        <v>1.67</v>
      </c>
      <c r="Z185" s="85">
        <f>'[1]PPF Inputs'!Z49</f>
        <v>1.67</v>
      </c>
      <c r="AA185" s="85">
        <f>'[1]PPF Inputs'!AA49</f>
        <v>1.67</v>
      </c>
      <c r="AB185" s="85">
        <f>'[1]PPF Inputs'!AB49</f>
        <v>1.67</v>
      </c>
      <c r="AC185" s="85">
        <f>'[1]PPF Inputs'!AC49</f>
        <v>1.67</v>
      </c>
      <c r="AD185" s="85">
        <f>'[1]PPF Inputs'!AD49</f>
        <v>1.67</v>
      </c>
      <c r="AE185" s="85">
        <f>'[1]PPF Inputs'!AE49</f>
        <v>1.67</v>
      </c>
      <c r="AF185" s="85">
        <f>'[1]PPF Inputs'!AF49</f>
        <v>1.67</v>
      </c>
      <c r="AG185" s="85">
        <f>'[1]PPF Inputs'!AG49</f>
        <v>1.67</v>
      </c>
      <c r="AH185" s="85">
        <f>'[1]PPF Inputs'!AH49</f>
        <v>1.67</v>
      </c>
      <c r="AI185" s="85">
        <f>'[1]PPF Inputs'!AI49</f>
        <v>1.67</v>
      </c>
      <c r="AJ185" s="85">
        <f>'[1]PPF Inputs'!AJ49</f>
        <v>1.67</v>
      </c>
      <c r="AK185" s="85">
        <f>'[1]PPF Inputs'!AK49</f>
        <v>1.67</v>
      </c>
      <c r="AL185" s="85">
        <f>'[1]PPF Inputs'!AL49</f>
        <v>1.67</v>
      </c>
      <c r="AM185" s="85">
        <f>'[1]PPF Inputs'!AM49</f>
        <v>1.67</v>
      </c>
      <c r="AN185" s="85">
        <f>'[1]PPF Inputs'!AN49</f>
        <v>1.67</v>
      </c>
      <c r="AO185" s="85">
        <f>'[1]PPF Inputs'!AO49</f>
        <v>1.67</v>
      </c>
      <c r="AP185" s="85">
        <f>'[1]PPF Inputs'!AP49</f>
        <v>1.67</v>
      </c>
      <c r="AQ185" s="85">
        <f>'[1]PPF Inputs'!AQ49</f>
        <v>1.67</v>
      </c>
      <c r="AR185" s="85">
        <f>'[1]PPF Inputs'!AR49</f>
        <v>1.67</v>
      </c>
      <c r="AS185" s="85">
        <f>'[1]PPF Inputs'!AS49</f>
        <v>1.67</v>
      </c>
      <c r="AT185" s="85">
        <f>'[1]PPF Inputs'!AT49</f>
        <v>1.67</v>
      </c>
      <c r="AU185" s="85">
        <f>'[1]PPF Inputs'!AU49</f>
        <v>1.67</v>
      </c>
      <c r="AV185" s="85">
        <f>'[1]PPF Inputs'!AV49</f>
        <v>1.67</v>
      </c>
      <c r="AW185" s="85">
        <f>'[1]PPF Inputs'!AW49</f>
        <v>1.67</v>
      </c>
      <c r="AX185" s="85">
        <f>'[1]PPF Inputs'!AX49</f>
        <v>1.67</v>
      </c>
      <c r="AY185" s="85">
        <f>'[1]PPF Inputs'!AY49</f>
        <v>1.67</v>
      </c>
      <c r="AZ185" s="517">
        <f>'[1]PPF Inputs'!AZ49</f>
        <v>1.67</v>
      </c>
    </row>
    <row r="186" spans="2:55" s="70" customFormat="1" ht="11.25" customHeight="1" x14ac:dyDescent="0.15">
      <c r="B186" s="79" t="s">
        <v>223</v>
      </c>
      <c r="H186" s="77">
        <f>'[1]PPF Inputs'!H50</f>
        <v>0.219</v>
      </c>
      <c r="I186" s="77">
        <f>'[1]PPF Inputs'!I50</f>
        <v>0.219</v>
      </c>
      <c r="J186" s="77">
        <f>'[1]PPF Inputs'!J50</f>
        <v>0.224</v>
      </c>
      <c r="K186" s="77">
        <f>'[1]PPF Inputs'!K50</f>
        <v>0.22500000000000001</v>
      </c>
      <c r="L186" s="77">
        <f>'[1]PPF Inputs'!L50</f>
        <v>0.22500000000000001</v>
      </c>
      <c r="M186" s="77">
        <f>'[1]PPF Inputs'!M50</f>
        <v>0.22500000000000001</v>
      </c>
      <c r="N186" s="77">
        <f>'[1]PPF Inputs'!N50</f>
        <v>0.22500000000000001</v>
      </c>
      <c r="O186" s="77">
        <f>'[1]PPF Inputs'!O50</f>
        <v>0.22500000000000001</v>
      </c>
      <c r="P186" s="77">
        <f>'[1]PPF Inputs'!P50</f>
        <v>0.22500000000000001</v>
      </c>
      <c r="Q186" s="77">
        <f>'[1]PPF Inputs'!Q50</f>
        <v>0.22500000000000001</v>
      </c>
      <c r="R186" s="77">
        <f>'[1]PPF Inputs'!R50</f>
        <v>0.22500000000000001</v>
      </c>
      <c r="S186" s="77">
        <f>'[1]PPF Inputs'!S50</f>
        <v>0.22500000000000001</v>
      </c>
      <c r="T186" s="77">
        <f>'[1]PPF Inputs'!T50</f>
        <v>0.22500000000000001</v>
      </c>
      <c r="U186" s="77">
        <f>'[1]PPF Inputs'!U50</f>
        <v>0.22500000000000001</v>
      </c>
      <c r="V186" s="77">
        <f>'[1]PPF Inputs'!V50</f>
        <v>0.22500000000000001</v>
      </c>
      <c r="W186" s="77">
        <f>'[1]PPF Inputs'!W50</f>
        <v>0.22500000000000001</v>
      </c>
      <c r="X186" s="77">
        <f>'[1]PPF Inputs'!X50</f>
        <v>0.22500000000000001</v>
      </c>
      <c r="Y186" s="77">
        <f>'[1]PPF Inputs'!Y50</f>
        <v>0.22500000000000001</v>
      </c>
      <c r="Z186" s="77">
        <f>'[1]PPF Inputs'!Z50</f>
        <v>0.22500000000000001</v>
      </c>
      <c r="AA186" s="77">
        <f>'[1]PPF Inputs'!AA50</f>
        <v>0.22500000000000001</v>
      </c>
      <c r="AB186" s="77">
        <f>'[1]PPF Inputs'!AB50</f>
        <v>0.22500000000000001</v>
      </c>
      <c r="AC186" s="77">
        <f>'[1]PPF Inputs'!AC50</f>
        <v>0.22500000000000001</v>
      </c>
      <c r="AD186" s="77">
        <f>'[1]PPF Inputs'!AD50</f>
        <v>0.22500000000000001</v>
      </c>
      <c r="AE186" s="77">
        <f>'[1]PPF Inputs'!AE50</f>
        <v>0.22500000000000001</v>
      </c>
      <c r="AF186" s="77">
        <f>'[1]PPF Inputs'!AF50</f>
        <v>0.22500000000000001</v>
      </c>
      <c r="AG186" s="77">
        <f>'[1]PPF Inputs'!AG50</f>
        <v>0.22500000000000001</v>
      </c>
      <c r="AH186" s="77">
        <f>'[1]PPF Inputs'!AH50</f>
        <v>0.22500000000000001</v>
      </c>
      <c r="AI186" s="77">
        <f>'[1]PPF Inputs'!AI50</f>
        <v>0.22500000000000001</v>
      </c>
      <c r="AJ186" s="77">
        <f>'[1]PPF Inputs'!AJ50</f>
        <v>0.22500000000000001</v>
      </c>
      <c r="AK186" s="77">
        <f>'[1]PPF Inputs'!AK50</f>
        <v>0.22500000000000001</v>
      </c>
      <c r="AL186" s="77">
        <f>'[1]PPF Inputs'!AL50</f>
        <v>0.22500000000000001</v>
      </c>
      <c r="AM186" s="77">
        <f>'[1]PPF Inputs'!AM50</f>
        <v>0.22500000000000001</v>
      </c>
      <c r="AN186" s="77">
        <f>'[1]PPF Inputs'!AN50</f>
        <v>0.22500000000000001</v>
      </c>
      <c r="AO186" s="77">
        <f>'[1]PPF Inputs'!AO50</f>
        <v>0.22500000000000001</v>
      </c>
      <c r="AP186" s="77">
        <f>'[1]PPF Inputs'!AP50</f>
        <v>0.22500000000000001</v>
      </c>
      <c r="AQ186" s="77">
        <f>'[1]PPF Inputs'!AQ50</f>
        <v>0.22500000000000001</v>
      </c>
      <c r="AR186" s="77">
        <f>'[1]PPF Inputs'!AR50</f>
        <v>0.22500000000000001</v>
      </c>
      <c r="AS186" s="77">
        <f>'[1]PPF Inputs'!AS50</f>
        <v>0.22500000000000001</v>
      </c>
      <c r="AT186" s="77">
        <f>'[1]PPF Inputs'!AT50</f>
        <v>0.22500000000000001</v>
      </c>
      <c r="AU186" s="77">
        <f>'[1]PPF Inputs'!AU50</f>
        <v>0.22500000000000001</v>
      </c>
      <c r="AV186" s="77">
        <f>'[1]PPF Inputs'!AV50</f>
        <v>0.22500000000000001</v>
      </c>
      <c r="AW186" s="77">
        <f>'[1]PPF Inputs'!AW50</f>
        <v>0.22500000000000001</v>
      </c>
      <c r="AX186" s="77">
        <f>'[1]PPF Inputs'!AX50</f>
        <v>0.22500000000000001</v>
      </c>
      <c r="AY186" s="77">
        <f>'[1]PPF Inputs'!AY50</f>
        <v>0.22500000000000001</v>
      </c>
      <c r="AZ186" s="513">
        <f>'[1]PPF Inputs'!AZ50</f>
        <v>0.22500000000000001</v>
      </c>
    </row>
    <row r="187" spans="2:55" s="70" customFormat="1" ht="11.25" customHeight="1" x14ac:dyDescent="0.15">
      <c r="B187" s="70" t="s">
        <v>224</v>
      </c>
      <c r="H187" s="86">
        <f>'[1]PPF Inputs'!H13/'[1]PPF Inputs'!H$11</f>
        <v>0.32266060731253871</v>
      </c>
      <c r="I187" s="86">
        <f>'[1]PPF Inputs'!I13/'[1]PPF Inputs'!I$11</f>
        <v>0.31127308179779661</v>
      </c>
      <c r="J187" s="86">
        <f>'[1]PPF Inputs'!J13/'[1]PPF Inputs'!J$11</f>
        <v>0.30615500093826231</v>
      </c>
      <c r="K187" s="86">
        <f>'[1]PPF Inputs'!K13/'[1]PPF Inputs'!K$11</f>
        <v>0.30373406193078323</v>
      </c>
      <c r="L187" s="86">
        <f>'[1]PPF Inputs'!L13/'[1]PPF Inputs'!L$11</f>
        <v>0.30137496242064121</v>
      </c>
      <c r="M187" s="86">
        <f>'[1]PPF Inputs'!M13/'[1]PPF Inputs'!M$11</f>
        <v>0.30137496242064127</v>
      </c>
      <c r="N187" s="86">
        <f>'[1]PPF Inputs'!N13/'[1]PPF Inputs'!N$11</f>
        <v>0.30137496242064127</v>
      </c>
      <c r="O187" s="86">
        <f>'[1]PPF Inputs'!O13/'[1]PPF Inputs'!O$11</f>
        <v>0.30137496242064121</v>
      </c>
      <c r="P187" s="86">
        <f>'[1]PPF Inputs'!P13/'[1]PPF Inputs'!P$11</f>
        <v>0.30137496242064127</v>
      </c>
      <c r="Q187" s="86">
        <f>'[1]PPF Inputs'!Q13/'[1]PPF Inputs'!Q$11</f>
        <v>0.30137496242064127</v>
      </c>
      <c r="R187" s="86">
        <f>'[1]PPF Inputs'!R13/'[1]PPF Inputs'!R$11</f>
        <v>0.30137496242064127</v>
      </c>
      <c r="S187" s="86">
        <f>'[1]PPF Inputs'!S13/'[1]PPF Inputs'!S$11</f>
        <v>0.30137496242064127</v>
      </c>
      <c r="T187" s="86">
        <f>'[1]PPF Inputs'!T13/'[1]PPF Inputs'!T$11</f>
        <v>0.30137496242064127</v>
      </c>
      <c r="U187" s="86">
        <f>'[1]PPF Inputs'!U13/'[1]PPF Inputs'!U$11</f>
        <v>0.30137496242064127</v>
      </c>
      <c r="V187" s="86">
        <f>'[1]PPF Inputs'!V13/'[1]PPF Inputs'!V$11</f>
        <v>0.30137496242064132</v>
      </c>
      <c r="W187" s="86">
        <f>'[1]PPF Inputs'!W13/'[1]PPF Inputs'!W$11</f>
        <v>0.30137496242064127</v>
      </c>
      <c r="X187" s="86">
        <f>'[1]PPF Inputs'!X13/'[1]PPF Inputs'!X$11</f>
        <v>0.30137496242064127</v>
      </c>
      <c r="Y187" s="86">
        <f>'[1]PPF Inputs'!Y13/'[1]PPF Inputs'!Y$11</f>
        <v>0.30137496242064127</v>
      </c>
      <c r="Z187" s="86">
        <f>'[1]PPF Inputs'!Z13/'[1]PPF Inputs'!Z$11</f>
        <v>0.30137496242064127</v>
      </c>
      <c r="AA187" s="86">
        <f>'[1]PPF Inputs'!AA13/'[1]PPF Inputs'!AA$11</f>
        <v>0.30137496242064121</v>
      </c>
      <c r="AB187" s="86">
        <f>'[1]PPF Inputs'!AB13/'[1]PPF Inputs'!AB$11</f>
        <v>0.30137496242064121</v>
      </c>
      <c r="AC187" s="86">
        <f>'[1]PPF Inputs'!AC13/'[1]PPF Inputs'!AC$11</f>
        <v>0.30137496242064121</v>
      </c>
      <c r="AD187" s="86">
        <f>'[1]PPF Inputs'!AD13/'[1]PPF Inputs'!AD$11</f>
        <v>0.30137496242064121</v>
      </c>
      <c r="AE187" s="86">
        <f>'[1]PPF Inputs'!AE13/'[1]PPF Inputs'!AE$11</f>
        <v>0.30137496242064121</v>
      </c>
      <c r="AF187" s="86">
        <f>'[1]PPF Inputs'!AF13/'[1]PPF Inputs'!AF$11</f>
        <v>0.30137496242064116</v>
      </c>
      <c r="AG187" s="86">
        <f>'[1]PPF Inputs'!AG13/'[1]PPF Inputs'!AG$11</f>
        <v>0.30137496242064116</v>
      </c>
      <c r="AH187" s="86">
        <f>'[1]PPF Inputs'!AH13/'[1]PPF Inputs'!AH$11</f>
        <v>0.30137496242064121</v>
      </c>
      <c r="AI187" s="86">
        <f>'[1]PPF Inputs'!AI13/'[1]PPF Inputs'!AI$11</f>
        <v>0.30137496242064121</v>
      </c>
      <c r="AJ187" s="86">
        <f>'[1]PPF Inputs'!AJ13/'[1]PPF Inputs'!AJ$11</f>
        <v>0.30137496242064127</v>
      </c>
      <c r="AK187" s="86">
        <f>'[1]PPF Inputs'!AK13/'[1]PPF Inputs'!AK$11</f>
        <v>0.30137496242064121</v>
      </c>
      <c r="AL187" s="86">
        <f>'[1]PPF Inputs'!AL13/'[1]PPF Inputs'!AL$11</f>
        <v>0.30137496242064116</v>
      </c>
      <c r="AM187" s="86">
        <f>'[1]PPF Inputs'!AM13/'[1]PPF Inputs'!AM$11</f>
        <v>0.30137496242064116</v>
      </c>
      <c r="AN187" s="86">
        <f>'[1]PPF Inputs'!AN13/'[1]PPF Inputs'!AN$11</f>
        <v>0.3013749624206411</v>
      </c>
      <c r="AO187" s="86">
        <f>'[1]PPF Inputs'!AO13/'[1]PPF Inputs'!AO$11</f>
        <v>0.3013749624206411</v>
      </c>
      <c r="AP187" s="86">
        <f>'[1]PPF Inputs'!AP13/'[1]PPF Inputs'!AP$11</f>
        <v>0.3013749624206411</v>
      </c>
      <c r="AQ187" s="86">
        <f>'[1]PPF Inputs'!AQ13/'[1]PPF Inputs'!AQ$11</f>
        <v>0.30137496242064116</v>
      </c>
      <c r="AR187" s="86">
        <f>'[1]PPF Inputs'!AR13/'[1]PPF Inputs'!AR$11</f>
        <v>0.30137496242064116</v>
      </c>
      <c r="AS187" s="86">
        <f>'[1]PPF Inputs'!AS13/'[1]PPF Inputs'!AS$11</f>
        <v>0.3013749624206411</v>
      </c>
      <c r="AT187" s="86">
        <f>'[1]PPF Inputs'!AT13/'[1]PPF Inputs'!AT$11</f>
        <v>0.3013749624206411</v>
      </c>
      <c r="AU187" s="86">
        <f>'[1]PPF Inputs'!AU13/'[1]PPF Inputs'!AU$11</f>
        <v>0.30137496242064116</v>
      </c>
      <c r="AV187" s="86">
        <f>'[1]PPF Inputs'!AV13/'[1]PPF Inputs'!AV$11</f>
        <v>0.30137496242064116</v>
      </c>
      <c r="AW187" s="86">
        <f>'[1]PPF Inputs'!AW13/'[1]PPF Inputs'!AW$11</f>
        <v>0.30137496242064116</v>
      </c>
      <c r="AX187" s="86">
        <f>'[1]PPF Inputs'!AX13/'[1]PPF Inputs'!AX$11</f>
        <v>0.30137496242064121</v>
      </c>
      <c r="AY187" s="86">
        <f>'[1]PPF Inputs'!AY13/'[1]PPF Inputs'!AY$11</f>
        <v>0.30137496242064121</v>
      </c>
      <c r="AZ187" s="518">
        <f>'[1]PPF Inputs'!AZ13/'[1]PPF Inputs'!AZ$11</f>
        <v>0.30137496242064121</v>
      </c>
    </row>
    <row r="188" spans="2:55" s="70" customFormat="1" ht="11.25" customHeight="1" x14ac:dyDescent="0.15">
      <c r="B188" s="70" t="s">
        <v>225</v>
      </c>
      <c r="H188" s="86">
        <f>'[1]PPF Inputs'!H15/'[1]PPF Inputs'!H$11</f>
        <v>0.86707291881842596</v>
      </c>
      <c r="I188" s="86">
        <f>'[1]PPF Inputs'!I15/'[1]PPF Inputs'!I$11</f>
        <v>0.84046387832699609</v>
      </c>
      <c r="J188" s="86">
        <f>'[1]PPF Inputs'!J15/'[1]PPF Inputs'!J$11</f>
        <v>0.83073747419778565</v>
      </c>
      <c r="K188" s="86">
        <f>'[1]PPF Inputs'!K15/'[1]PPF Inputs'!K$11</f>
        <v>0.82814207650273219</v>
      </c>
      <c r="L188" s="86">
        <f>'[1]PPF Inputs'!L15/'[1]PPF Inputs'!L$11</f>
        <v>0.82573001220223874</v>
      </c>
      <c r="M188" s="86">
        <f>'[1]PPF Inputs'!M15/'[1]PPF Inputs'!M$11</f>
        <v>0.82573001220223874</v>
      </c>
      <c r="N188" s="86">
        <f>'[1]PPF Inputs'!N15/'[1]PPF Inputs'!N$11</f>
        <v>0.82573001220223885</v>
      </c>
      <c r="O188" s="86">
        <f>'[1]PPF Inputs'!O15/'[1]PPF Inputs'!O$11</f>
        <v>0.82573001220223874</v>
      </c>
      <c r="P188" s="86">
        <f>'[1]PPF Inputs'!P15/'[1]PPF Inputs'!P$11</f>
        <v>0.82573001220223874</v>
      </c>
      <c r="Q188" s="86">
        <f>'[1]PPF Inputs'!Q15/'[1]PPF Inputs'!Q$11</f>
        <v>0.82573001220223874</v>
      </c>
      <c r="R188" s="86">
        <f>'[1]PPF Inputs'!R15/'[1]PPF Inputs'!R$11</f>
        <v>0.82573001220223874</v>
      </c>
      <c r="S188" s="86">
        <f>'[1]PPF Inputs'!S15/'[1]PPF Inputs'!S$11</f>
        <v>0.82573001220223863</v>
      </c>
      <c r="T188" s="86">
        <f>'[1]PPF Inputs'!T15/'[1]PPF Inputs'!T$11</f>
        <v>0.82573001220223874</v>
      </c>
      <c r="U188" s="86">
        <f>'[1]PPF Inputs'!U15/'[1]PPF Inputs'!U$11</f>
        <v>0.82573001220223874</v>
      </c>
      <c r="V188" s="86">
        <f>'[1]PPF Inputs'!V15/'[1]PPF Inputs'!V$11</f>
        <v>0.82573001220223874</v>
      </c>
      <c r="W188" s="86">
        <f>'[1]PPF Inputs'!W15/'[1]PPF Inputs'!W$11</f>
        <v>0.82573001220223874</v>
      </c>
      <c r="X188" s="86">
        <f>'[1]PPF Inputs'!X15/'[1]PPF Inputs'!X$11</f>
        <v>0.82573001220223874</v>
      </c>
      <c r="Y188" s="86">
        <f>'[1]PPF Inputs'!Y15/'[1]PPF Inputs'!Y$11</f>
        <v>0.82573001220223874</v>
      </c>
      <c r="Z188" s="86">
        <f>'[1]PPF Inputs'!Z15/'[1]PPF Inputs'!Z$11</f>
        <v>0.82573001220223874</v>
      </c>
      <c r="AA188" s="86">
        <f>'[1]PPF Inputs'!AA15/'[1]PPF Inputs'!AA$11</f>
        <v>0.82573001220223874</v>
      </c>
      <c r="AB188" s="86">
        <f>'[1]PPF Inputs'!AB15/'[1]PPF Inputs'!AB$11</f>
        <v>0.82573001220223863</v>
      </c>
      <c r="AC188" s="86">
        <f>'[1]PPF Inputs'!AC15/'[1]PPF Inputs'!AC$11</f>
        <v>0.82573001220223874</v>
      </c>
      <c r="AD188" s="86">
        <f>'[1]PPF Inputs'!AD15/'[1]PPF Inputs'!AD$11</f>
        <v>0.82573001220223874</v>
      </c>
      <c r="AE188" s="86">
        <f>'[1]PPF Inputs'!AE15/'[1]PPF Inputs'!AE$11</f>
        <v>0.82573001220223885</v>
      </c>
      <c r="AF188" s="86">
        <f>'[1]PPF Inputs'!AF15/'[1]PPF Inputs'!AF$11</f>
        <v>0.82573001220223874</v>
      </c>
      <c r="AG188" s="86">
        <f>'[1]PPF Inputs'!AG15/'[1]PPF Inputs'!AG$11</f>
        <v>0.82573001220223863</v>
      </c>
      <c r="AH188" s="86">
        <f>'[1]PPF Inputs'!AH15/'[1]PPF Inputs'!AH$11</f>
        <v>0.82573001220223863</v>
      </c>
      <c r="AI188" s="86">
        <f>'[1]PPF Inputs'!AI15/'[1]PPF Inputs'!AI$11</f>
        <v>0.82573001220223863</v>
      </c>
      <c r="AJ188" s="86">
        <f>'[1]PPF Inputs'!AJ15/'[1]PPF Inputs'!AJ$11</f>
        <v>0.82573001220223863</v>
      </c>
      <c r="AK188" s="86">
        <f>'[1]PPF Inputs'!AK15/'[1]PPF Inputs'!AK$11</f>
        <v>0.82573001220223863</v>
      </c>
      <c r="AL188" s="86">
        <f>'[1]PPF Inputs'!AL15/'[1]PPF Inputs'!AL$11</f>
        <v>0.82573001220223852</v>
      </c>
      <c r="AM188" s="86">
        <f>'[1]PPF Inputs'!AM15/'[1]PPF Inputs'!AM$11</f>
        <v>0.82573001220223852</v>
      </c>
      <c r="AN188" s="86">
        <f>'[1]PPF Inputs'!AN15/'[1]PPF Inputs'!AN$11</f>
        <v>0.82573001220223841</v>
      </c>
      <c r="AO188" s="86">
        <f>'[1]PPF Inputs'!AO15/'[1]PPF Inputs'!AO$11</f>
        <v>0.82573001220223841</v>
      </c>
      <c r="AP188" s="86">
        <f>'[1]PPF Inputs'!AP15/'[1]PPF Inputs'!AP$11</f>
        <v>0.82573001220223852</v>
      </c>
      <c r="AQ188" s="86">
        <f>'[1]PPF Inputs'!AQ15/'[1]PPF Inputs'!AQ$11</f>
        <v>0.82573001220223852</v>
      </c>
      <c r="AR188" s="86">
        <f>'[1]PPF Inputs'!AR15/'[1]PPF Inputs'!AR$11</f>
        <v>0.82573001220223852</v>
      </c>
      <c r="AS188" s="86">
        <f>'[1]PPF Inputs'!AS15/'[1]PPF Inputs'!AS$11</f>
        <v>0.82573001220223852</v>
      </c>
      <c r="AT188" s="86">
        <f>'[1]PPF Inputs'!AT15/'[1]PPF Inputs'!AT$11</f>
        <v>0.82573001220223852</v>
      </c>
      <c r="AU188" s="86">
        <f>'[1]PPF Inputs'!AU15/'[1]PPF Inputs'!AU$11</f>
        <v>0.82573001220223852</v>
      </c>
      <c r="AV188" s="86">
        <f>'[1]PPF Inputs'!AV15/'[1]PPF Inputs'!AV$11</f>
        <v>0.82573001220223863</v>
      </c>
      <c r="AW188" s="86">
        <f>'[1]PPF Inputs'!AW15/'[1]PPF Inputs'!AW$11</f>
        <v>0.82573001220223874</v>
      </c>
      <c r="AX188" s="86">
        <f>'[1]PPF Inputs'!AX15/'[1]PPF Inputs'!AX$11</f>
        <v>0.82573001220223885</v>
      </c>
      <c r="AY188" s="86">
        <f>'[1]PPF Inputs'!AY15/'[1]PPF Inputs'!AY$11</f>
        <v>0.82573001220223885</v>
      </c>
      <c r="AZ188" s="518">
        <f>'[1]PPF Inputs'!AZ15/'[1]PPF Inputs'!AZ$11</f>
        <v>0.82573001220223885</v>
      </c>
    </row>
    <row r="189" spans="2:55" s="70" customFormat="1" ht="11.25" customHeight="1" x14ac:dyDescent="0.15">
      <c r="AZ189" s="509"/>
    </row>
    <row r="190" spans="2:55" s="70" customFormat="1" ht="11.25" customHeight="1" x14ac:dyDescent="0.15">
      <c r="B190" s="87" t="s">
        <v>226</v>
      </c>
      <c r="C190" s="87"/>
      <c r="D190" s="87"/>
      <c r="E190" s="87"/>
      <c r="F190" s="87"/>
      <c r="G190" s="87"/>
      <c r="H190" s="88">
        <f>SUMPRODUCT(H52:H69,H154:H171)+SUMPRODUCT(H81:H84,H172:H175)+H85*SUM(H176:H178)+SUMPRODUCT(H111:H114,H179:H182)+H104*H183+H117*H184+H108*H185+H120*H186+H187*[1]POP!H124+[1]POP!H188*[1]POP!H125</f>
        <v>702.11033381532741</v>
      </c>
      <c r="I190" s="88">
        <f>SUMPRODUCT(I52:I69,I154:I171)+SUMPRODUCT(I81:I84,I172:I175)+I85*SUM(I176:I178)+SUMPRODUCT(I111:I114,I179:I182)+I104*I183+I117*I184+I108*I185+I120*I186+I187*[1]POP!I124+[1]POP!I188*[1]POP!I125</f>
        <v>704.20204416496051</v>
      </c>
      <c r="J190" s="88">
        <f>SUMPRODUCT(J52:J69,J154:J171)+SUMPRODUCT(J81:J84,J172:J175)+J85*SUM(J176:J178)+SUMPRODUCT(J111:J114,J179:J182)+J104*J183+J117*J184+J108*J185+J120*J186+J187*[1]POP!J124+[1]POP!J188*[1]POP!J125</f>
        <v>662.2176453368362</v>
      </c>
      <c r="K190" s="89">
        <f>SUMPRODUCT(K52:K69,K154:K171)+SUMPRODUCT(K81:K84,K172:K175)+K85*SUM(K176:K178)+SUMPRODUCT(K111:K114,K179:K182)+K104*K183+K117*K184+K108*K185+K120*K186+K187*[1]POP!K124+[1]POP!K188*[1]POP!K125</f>
        <v>676.20373041894345</v>
      </c>
      <c r="L190" s="90">
        <f>SUMPRODUCT(L52:L69,L154:L171)+SUMPRODUCT(L81:L84,L172:L175)+L85*SUM(L176:L178)+SUMPRODUCT(L111:L114,L179:L182)+L104*L183+L117*L184+L108*L185+L120*L186+L187*[1]POP!L124+[1]POP!L188*[1]POP!L125</f>
        <v>740.8443590287726</v>
      </c>
      <c r="M190" s="88">
        <f>SUMPRODUCT(M52:M69,M154:M171)+SUMPRODUCT(M81:M84,M172:M175)+M85*SUM(M176:M178)+SUMPRODUCT(M111:M114,M179:M182)+M104*M183+M117*M184+M108*M185+M120*M186+M187*[1]POP!M124+[1]POP!M188*[1]POP!M125</f>
        <v>1121.0208495587742</v>
      </c>
      <c r="N190" s="88">
        <f>SUMPRODUCT(N52:N69,N154:N171)+SUMPRODUCT(N81:N84,N172:N175)+N85*SUM(N176:N178)+SUMPRODUCT(N111:N114,N179:N182)+N104*N183+N117*N184+N108*N185+N120*N186+N187*[1]POP!N124+[1]POP!N188*[1]POP!N125</f>
        <v>1199.7098252323742</v>
      </c>
      <c r="O190" s="88">
        <f>SUMPRODUCT(O52:O69,O154:O171)+SUMPRODUCT(O81:O84,O172:O175)+O85*SUM(O176:O178)+SUMPRODUCT(O111:O114,O179:O182)+O104*O183+O117*O184+O108*O185+O120*O186+O187*[1]POP!O124+[1]POP!O188*[1]POP!O125</f>
        <v>1238.4298320820117</v>
      </c>
      <c r="P190" s="88">
        <f>SUMPRODUCT(P52:P69,P154:P171)+SUMPRODUCT(P81:P84,P172:P175)+P85*SUM(P176:P178)+SUMPRODUCT(P111:P114,P179:P182)+P104*P183+P117*P184+P108*P185+P120*P186+P187*[1]POP!P124+[1]POP!P188*[1]POP!P125</f>
        <v>1294.9084617470535</v>
      </c>
      <c r="Q190" s="88">
        <f>SUMPRODUCT(Q52:Q69,Q154:Q171)+SUMPRODUCT(Q81:Q84,Q172:Q175)+Q85*SUM(Q176:Q178)+SUMPRODUCT(Q111:Q114,Q179:Q182)+Q104*Q183+Q117*Q184+Q108*Q185+Q120*Q186+Q187*[1]POP!Q124+[1]POP!Q188*[1]POP!Q125</f>
        <v>1352.8891606138075</v>
      </c>
      <c r="R190" s="88">
        <f>SUMPRODUCT(R52:R69,R154:R171)+SUMPRODUCT(R81:R84,R172:R175)+R85*SUM(R176:R178)+SUMPRODUCT(R111:R114,R179:R182)+R104*R183+R117*R184+R108*R185+R120*R186+R187*[1]POP!R124+[1]POP!R188*[1]POP!R125</f>
        <v>1406.963651875426</v>
      </c>
      <c r="S190" s="88">
        <f>SUMPRODUCT(S52:S69,S154:S171)+SUMPRODUCT(S81:S84,S172:S175)+S85*SUM(S176:S178)+SUMPRODUCT(S111:S114,S179:S182)+S104*S183+S117*S184+S108*S185+S120*S186+S187*[1]POP!S124+[1]POP!S188*[1]POP!S125</f>
        <v>1461.0381431370445</v>
      </c>
      <c r="T190" s="88">
        <f>SUMPRODUCT(T52:T69,T154:T171)+SUMPRODUCT(T81:T84,T172:T175)+T85*SUM(T176:T178)+SUMPRODUCT(T111:T114,T179:T182)+T104*T183+T117*T184+T108*T185+T120*T186+T187*[1]POP!T124+[1]POP!T188*[1]POP!T125</f>
        <v>1459.5360739353332</v>
      </c>
      <c r="U190" s="88">
        <f>SUMPRODUCT(U52:U69,U154:U171)+SUMPRODUCT(U81:U84,U172:U175)+U85*SUM(U176:U178)+SUMPRODUCT(U111:U114,U179:U182)+U104*U183+U117*U184+U108*U185+U120*U186+U187*[1]POP!U124+[1]POP!U188*[1]POP!U125</f>
        <v>1458.0340047336213</v>
      </c>
      <c r="V190" s="88">
        <f>SUMPRODUCT(V52:V69,V154:V171)+SUMPRODUCT(V81:V84,V172:V175)+V85*SUM(V176:V178)+SUMPRODUCT(V111:V114,V179:V182)+V104*V183+V117*V184+V108*V185+V120*V186+V187*[1]POP!V124+[1]POP!V188*[1]POP!V125</f>
        <v>1458.0340047336215</v>
      </c>
      <c r="W190" s="88">
        <f>SUMPRODUCT(W52:W69,W154:W171)+SUMPRODUCT(W81:W84,W172:W175)+W85*SUM(W176:W178)+SUMPRODUCT(W111:W114,W179:W182)+W104*W183+W117*W184+W108*W185+W120*W186+W187*[1]POP!W124+[1]POP!W188*[1]POP!W125</f>
        <v>1458.0340047336213</v>
      </c>
      <c r="X190" s="88">
        <f>SUMPRODUCT(X52:X69,X154:X171)+SUMPRODUCT(X81:X84,X172:X175)+X85*SUM(X176:X178)+SUMPRODUCT(X111:X114,X179:X182)+X104*X183+X117*X184+X108*X185+X120*X186+X187*[1]POP!X124+[1]POP!X188*[1]POP!X125</f>
        <v>1458.0340047336213</v>
      </c>
      <c r="Y190" s="88">
        <f>SUMPRODUCT(Y52:Y69,Y154:Y171)+SUMPRODUCT(Y81:Y84,Y172:Y175)+Y85*SUM(Y176:Y178)+SUMPRODUCT(Y111:Y114,Y179:Y182)+Y104*Y183+Y117*Y184+Y108*Y185+Y120*Y186+Y187*[1]POP!Y124+[1]POP!Y188*[1]POP!Y125</f>
        <v>1458.0340047336213</v>
      </c>
      <c r="Z190" s="88">
        <f>SUMPRODUCT(Z52:Z69,Z154:Z171)+SUMPRODUCT(Z81:Z84,Z172:Z175)+Z85*SUM(Z176:Z178)+SUMPRODUCT(Z111:Z114,Z179:Z182)+Z104*Z183+Z117*Z184+Z108*Z185+Z120*Z186+Z187*[1]POP!Z124+[1]POP!Z188*[1]POP!Z125</f>
        <v>1458.0340047336213</v>
      </c>
      <c r="AA190" s="88">
        <f>SUMPRODUCT(AA52:AA69,AA154:AA171)+SUMPRODUCT(AA81:AA84,AA172:AA175)+AA85*SUM(AA176:AA178)+SUMPRODUCT(AA111:AA114,AA179:AA182)+AA104*AA183+AA117*AA184+AA108*AA185+AA120*AA186+AA187*[1]POP!AA124+[1]POP!AA188*[1]POP!AA125</f>
        <v>1458.0340047336213</v>
      </c>
      <c r="AB190" s="88">
        <f>SUMPRODUCT(AB52:AB69,AB154:AB171)+SUMPRODUCT(AB81:AB84,AB172:AB175)+AB85*SUM(AB176:AB178)+SUMPRODUCT(AB111:AB114,AB179:AB182)+AB104*AB183+AB117*AB184+AB108*AB185+AB120*AB186+AB187*[1]POP!AB124+[1]POP!AB188*[1]POP!AB125</f>
        <v>1458.0340047336213</v>
      </c>
      <c r="AC190" s="88">
        <f>SUMPRODUCT(AC52:AC69,AC154:AC171)+SUMPRODUCT(AC81:AC84,AC172:AC175)+AC85*SUM(AC176:AC178)+SUMPRODUCT(AC111:AC114,AC179:AC182)+AC104*AC183+AC117*AC184+AC108*AC185+AC120*AC186+AC187*[1]POP!AC124+[1]POP!AC188*[1]POP!AC125</f>
        <v>1458.0340047336213</v>
      </c>
      <c r="AD190" s="88">
        <f>SUMPRODUCT(AD52:AD69,AD154:AD171)+SUMPRODUCT(AD81:AD84,AD172:AD175)+AD85*SUM(AD176:AD178)+SUMPRODUCT(AD111:AD114,AD179:AD182)+AD104*AD183+AD117*AD184+AD108*AD185+AD120*AD186+AD187*[1]POP!AD124+[1]POP!AD188*[1]POP!AD125</f>
        <v>1458.0340047336213</v>
      </c>
      <c r="AE190" s="88">
        <f>SUMPRODUCT(AE52:AE69,AE154:AE171)+SUMPRODUCT(AE81:AE84,AE172:AE175)+AE85*SUM(AE176:AE178)+SUMPRODUCT(AE111:AE114,AE179:AE182)+AE104*AE183+AE117*AE184+AE108*AE185+AE120*AE186+AE187*[1]POP!AE124+[1]POP!AE188*[1]POP!AE125</f>
        <v>1458.0340047336213</v>
      </c>
      <c r="AF190" s="88">
        <f>SUMPRODUCT(AF52:AF69,AF154:AF171)+SUMPRODUCT(AF81:AF84,AF172:AF175)+AF85*SUM(AF176:AF178)+SUMPRODUCT(AF111:AF114,AF179:AF182)+AF104*AF183+AF117*AF184+AF108*AF185+AF120*AF186+AF187*[1]POP!AF124+[1]POP!AF188*[1]POP!AF125</f>
        <v>1458.0340047336213</v>
      </c>
      <c r="AG190" s="88">
        <f>SUMPRODUCT(AG52:AG69,AG154:AG171)+SUMPRODUCT(AG81:AG84,AG172:AG175)+AG85*SUM(AG176:AG178)+SUMPRODUCT(AG111:AG114,AG179:AG182)+AG104*AG183+AG117*AG184+AG108*AG185+AG120*AG186+AG187*[1]POP!AG124+[1]POP!AG188*[1]POP!AG125</f>
        <v>1458.0340047336213</v>
      </c>
      <c r="AH190" s="88">
        <f>SUMPRODUCT(AH52:AH69,AH154:AH171)+SUMPRODUCT(AH81:AH84,AH172:AH175)+AH85*SUM(AH176:AH178)+SUMPRODUCT(AH111:AH114,AH179:AH182)+AH104*AH183+AH117*AH184+AH108*AH185+AH120*AH186+AH187*[1]POP!AH124+[1]POP!AH188*[1]POP!AH125</f>
        <v>1458.0340047336213</v>
      </c>
      <c r="AI190" s="88">
        <f>SUMPRODUCT(AI52:AI69,AI154:AI171)+SUMPRODUCT(AI81:AI84,AI172:AI175)+AI85*SUM(AI176:AI178)+SUMPRODUCT(AI111:AI114,AI179:AI182)+AI104*AI183+AI117*AI184+AI108*AI185+AI120*AI186+AI187*[1]POP!AI124+[1]POP!AI188*[1]POP!AI125</f>
        <v>1458.0340047336213</v>
      </c>
      <c r="AJ190" s="88">
        <f>SUMPRODUCT(AJ52:AJ69,AJ154:AJ171)+SUMPRODUCT(AJ81:AJ84,AJ172:AJ175)+AJ85*SUM(AJ176:AJ178)+SUMPRODUCT(AJ111:AJ114,AJ179:AJ182)+AJ104*AJ183+AJ117*AJ184+AJ108*AJ185+AJ120*AJ186+AJ187*[1]POP!AJ124+[1]POP!AJ188*[1]POP!AJ125</f>
        <v>1458.0340047336213</v>
      </c>
      <c r="AK190" s="88">
        <f>SUMPRODUCT(AK52:AK69,AK154:AK171)+SUMPRODUCT(AK81:AK84,AK172:AK175)+AK85*SUM(AK176:AK178)+SUMPRODUCT(AK111:AK114,AK179:AK182)+AK104*AK183+AK117*AK184+AK108*AK185+AK120*AK186+AK187*[1]POP!AK124+[1]POP!AK188*[1]POP!AK125</f>
        <v>1458.0340047336213</v>
      </c>
      <c r="AL190" s="88">
        <f>SUMPRODUCT(AL52:AL69,AL154:AL171)+SUMPRODUCT(AL81:AL84,AL172:AL175)+AL85*SUM(AL176:AL178)+SUMPRODUCT(AL111:AL114,AL179:AL182)+AL104*AL183+AL117*AL184+AL108*AL185+AL120*AL186+AL187*[1]POP!AL124+[1]POP!AL188*[1]POP!AL125</f>
        <v>1458.0340047336213</v>
      </c>
      <c r="AM190" s="88">
        <f>SUMPRODUCT(AM52:AM69,AM154:AM171)+SUMPRODUCT(AM81:AM84,AM172:AM175)+AM85*SUM(AM176:AM178)+SUMPRODUCT(AM111:AM114,AM179:AM182)+AM104*AM183+AM117*AM184+AM108*AM185+AM120*AM186+AM187*[1]POP!AM124+[1]POP!AM188*[1]POP!AM125</f>
        <v>1458.0340047336213</v>
      </c>
      <c r="AN190" s="88">
        <f>SUMPRODUCT(AN52:AN69,AN154:AN171)+SUMPRODUCT(AN81:AN84,AN172:AN175)+AN85*SUM(AN176:AN178)+SUMPRODUCT(AN111:AN114,AN179:AN182)+AN104*AN183+AN117*AN184+AN108*AN185+AN120*AN186+AN187*[1]POP!AN124+[1]POP!AN188*[1]POP!AN125</f>
        <v>1458.0340047336213</v>
      </c>
      <c r="AO190" s="88">
        <f>SUMPRODUCT(AO52:AO69,AO154:AO171)+SUMPRODUCT(AO81:AO84,AO172:AO175)+AO85*SUM(AO176:AO178)+SUMPRODUCT(AO111:AO114,AO179:AO182)+AO104*AO183+AO117*AO184+AO108*AO185+AO120*AO186+AO187*[1]POP!AO124+[1]POP!AO188*[1]POP!AO125</f>
        <v>1458.0340047336213</v>
      </c>
      <c r="AP190" s="88">
        <f>SUMPRODUCT(AP52:AP69,AP154:AP171)+SUMPRODUCT(AP81:AP84,AP172:AP175)+AP85*SUM(AP176:AP178)+SUMPRODUCT(AP111:AP114,AP179:AP182)+AP104*AP183+AP117*AP184+AP108*AP185+AP120*AP186+AP187*[1]POP!AP124+[1]POP!AP188*[1]POP!AP125</f>
        <v>1458.0340047336213</v>
      </c>
      <c r="AQ190" s="88">
        <f>SUMPRODUCT(AQ52:AQ69,AQ154:AQ171)+SUMPRODUCT(AQ81:AQ84,AQ172:AQ175)+AQ85*SUM(AQ176:AQ178)+SUMPRODUCT(AQ111:AQ114,AQ179:AQ182)+AQ104*AQ183+AQ117*AQ184+AQ108*AQ185+AQ120*AQ186+AQ187*[1]POP!AQ124+[1]POP!AQ188*[1]POP!AQ125</f>
        <v>1458.0340047336213</v>
      </c>
      <c r="AR190" s="88">
        <f>SUMPRODUCT(AR52:AR69,AR154:AR171)+SUMPRODUCT(AR81:AR84,AR172:AR175)+AR85*SUM(AR176:AR178)+SUMPRODUCT(AR111:AR114,AR179:AR182)+AR104*AR183+AR117*AR184+AR108*AR185+AR120*AR186+AR187*[1]POP!AR124+[1]POP!AR188*[1]POP!AR125</f>
        <v>1458.0340047336213</v>
      </c>
      <c r="AS190" s="88">
        <f>SUMPRODUCT(AS52:AS69,AS154:AS171)+SUMPRODUCT(AS81:AS84,AS172:AS175)+AS85*SUM(AS176:AS178)+SUMPRODUCT(AS111:AS114,AS179:AS182)+AS104*AS183+AS117*AS184+AS108*AS185+AS120*AS186+AS187*[1]POP!AS124+[1]POP!AS188*[1]POP!AS125</f>
        <v>1458.0340047336213</v>
      </c>
      <c r="AT190" s="88">
        <f>SUMPRODUCT(AT52:AT69,AT154:AT171)+SUMPRODUCT(AT81:AT84,AT172:AT175)+AT85*SUM(AT176:AT178)+SUMPRODUCT(AT111:AT114,AT179:AT182)+AT104*AT183+AT117*AT184+AT108*AT185+AT120*AT186+AT187*[1]POP!AT124+[1]POP!AT188*[1]POP!AT125</f>
        <v>1458.0340047336213</v>
      </c>
      <c r="AU190" s="88">
        <f>SUMPRODUCT(AU52:AU69,AU154:AU171)+SUMPRODUCT(AU81:AU84,AU172:AU175)+AU85*SUM(AU176:AU178)+SUMPRODUCT(AU111:AU114,AU179:AU182)+AU104*AU183+AU117*AU184+AU108*AU185+AU120*AU186+AU187*[1]POP!AU124+[1]POP!AU188*[1]POP!AU125</f>
        <v>1458.0340047336213</v>
      </c>
      <c r="AV190" s="88">
        <f>SUMPRODUCT(AV52:AV69,AV154:AV171)+SUMPRODUCT(AV81:AV84,AV172:AV175)+AV85*SUM(AV176:AV178)+SUMPRODUCT(AV111:AV114,AV179:AV182)+AV104*AV183+AV117*AV184+AV108*AV185+AV120*AV186+AV187*[1]POP!AV124+[1]POP!AV188*[1]POP!AV125</f>
        <v>1458.0340047336213</v>
      </c>
      <c r="AW190" s="88">
        <f>SUMPRODUCT(AW52:AW69,AW154:AW171)+SUMPRODUCT(AW81:AW84,AW172:AW175)+AW85*SUM(AW176:AW178)+SUMPRODUCT(AW111:AW114,AW179:AW182)+AW104*AW183+AW117*AW184+AW108*AW185+AW120*AW186+AW187*[1]POP!AW124+[1]POP!AW188*[1]POP!AW125</f>
        <v>1458.0340047336213</v>
      </c>
      <c r="AX190" s="88">
        <f>SUMPRODUCT(AX52:AX69,AX154:AX171)+SUMPRODUCT(AX81:AX84,AX172:AX175)+AX85*SUM(AX176:AX178)+SUMPRODUCT(AX111:AX114,AX179:AX182)+AX104*AX183+AX117*AX184+AX108*AX185+AX120*AX186+AX187*[1]POP!AX124+[1]POP!AX188*[1]POP!AX125</f>
        <v>1458.0340047336213</v>
      </c>
      <c r="AY190" s="88">
        <f>SUMPRODUCT(AY52:AY69,AY154:AY171)+SUMPRODUCT(AY81:AY84,AY172:AY175)+AY85*SUM(AY176:AY178)+SUMPRODUCT(AY111:AY114,AY179:AY182)+AY104*AY183+AY117*AY184+AY108*AY185+AY120*AY186+AY187*[1]POP!AY124+[1]POP!AY188*[1]POP!AY125</f>
        <v>1458.0340047336213</v>
      </c>
      <c r="AZ190" s="519">
        <f>SUMPRODUCT(AZ52:AZ69,AZ154:AZ171)+SUMPRODUCT(AZ81:AZ84,AZ172:AZ175)+AZ85*SUM(AZ176:AZ178)+SUMPRODUCT(AZ111:AZ114,AZ179:AZ182)+AZ104*AZ183+AZ117*AZ184+AZ108*AZ185+AZ120*AZ186+AZ187*[1]POP!AZ124+[1]POP!AZ188*[1]POP!AZ125</f>
        <v>1458.0340047336213</v>
      </c>
      <c r="BA190" s="88"/>
      <c r="BB190" s="88"/>
      <c r="BC190" s="87"/>
    </row>
    <row r="191" spans="2:55" s="70" customFormat="1" ht="11.25" customHeight="1" x14ac:dyDescent="0.15">
      <c r="B191" s="87" t="s">
        <v>227</v>
      </c>
      <c r="C191" s="87"/>
      <c r="D191" s="87"/>
      <c r="E191" s="87"/>
      <c r="F191" s="87"/>
      <c r="G191" s="87"/>
      <c r="H191" s="91">
        <f t="shared" ref="H191:AZ191" si="37">H190/H71</f>
        <v>1.8236632047151362</v>
      </c>
      <c r="I191" s="91">
        <f t="shared" si="37"/>
        <v>1.8482993285169567</v>
      </c>
      <c r="J191" s="91">
        <f t="shared" si="37"/>
        <v>1.8446173964814379</v>
      </c>
      <c r="K191" s="92">
        <f t="shared" si="37"/>
        <v>1.867966106129678</v>
      </c>
      <c r="L191" s="93">
        <f t="shared" si="37"/>
        <v>1.743163197714759</v>
      </c>
      <c r="M191" s="91">
        <f t="shared" si="37"/>
        <v>1.6558653612389576</v>
      </c>
      <c r="N191" s="91">
        <f t="shared" si="37"/>
        <v>1.6662636461560754</v>
      </c>
      <c r="O191" s="91">
        <f t="shared" si="37"/>
        <v>1.6534443686008167</v>
      </c>
      <c r="P191" s="91">
        <f t="shared" si="37"/>
        <v>1.6453728865909192</v>
      </c>
      <c r="Q191" s="91">
        <f t="shared" si="37"/>
        <v>1.6378803397261592</v>
      </c>
      <c r="R191" s="91">
        <f t="shared" si="37"/>
        <v>1.6322084128485219</v>
      </c>
      <c r="S191" s="91">
        <f t="shared" si="37"/>
        <v>1.6269912507094035</v>
      </c>
      <c r="T191" s="91">
        <f t="shared" si="37"/>
        <v>1.6271305172077293</v>
      </c>
      <c r="U191" s="91">
        <f t="shared" si="37"/>
        <v>1.6272700945687737</v>
      </c>
      <c r="V191" s="91">
        <f t="shared" si="37"/>
        <v>1.6272700945687739</v>
      </c>
      <c r="W191" s="91">
        <f t="shared" si="37"/>
        <v>1.6272700945687737</v>
      </c>
      <c r="X191" s="91">
        <f t="shared" si="37"/>
        <v>1.6272700945687737</v>
      </c>
      <c r="Y191" s="91">
        <f t="shared" si="37"/>
        <v>1.6272700945687737</v>
      </c>
      <c r="Z191" s="91">
        <f t="shared" si="37"/>
        <v>1.6272700945687737</v>
      </c>
      <c r="AA191" s="91">
        <f t="shared" si="37"/>
        <v>1.6272700945687737</v>
      </c>
      <c r="AB191" s="91">
        <f t="shared" si="37"/>
        <v>1.6272700945687737</v>
      </c>
      <c r="AC191" s="91">
        <f t="shared" si="37"/>
        <v>1.6272700945687737</v>
      </c>
      <c r="AD191" s="91">
        <f t="shared" si="37"/>
        <v>1.6272700945687737</v>
      </c>
      <c r="AE191" s="91">
        <f t="shared" si="37"/>
        <v>1.6272700945687737</v>
      </c>
      <c r="AF191" s="91">
        <f t="shared" si="37"/>
        <v>1.6272700945687737</v>
      </c>
      <c r="AG191" s="91">
        <f t="shared" si="37"/>
        <v>1.6272700945687737</v>
      </c>
      <c r="AH191" s="91">
        <f t="shared" si="37"/>
        <v>1.6272700945687737</v>
      </c>
      <c r="AI191" s="91">
        <f t="shared" si="37"/>
        <v>1.6272700945687737</v>
      </c>
      <c r="AJ191" s="91">
        <f t="shared" si="37"/>
        <v>1.6272700945687737</v>
      </c>
      <c r="AK191" s="91">
        <f t="shared" si="37"/>
        <v>1.6272700945687737</v>
      </c>
      <c r="AL191" s="91">
        <f t="shared" si="37"/>
        <v>1.6272700945687737</v>
      </c>
      <c r="AM191" s="91">
        <f t="shared" si="37"/>
        <v>1.6272700945687737</v>
      </c>
      <c r="AN191" s="91">
        <f t="shared" si="37"/>
        <v>1.6272700945687737</v>
      </c>
      <c r="AO191" s="91">
        <f t="shared" si="37"/>
        <v>1.6272700945687737</v>
      </c>
      <c r="AP191" s="91">
        <f t="shared" si="37"/>
        <v>1.6272700945687737</v>
      </c>
      <c r="AQ191" s="91">
        <f t="shared" si="37"/>
        <v>1.6272700945687737</v>
      </c>
      <c r="AR191" s="91">
        <f t="shared" si="37"/>
        <v>1.6272700945687737</v>
      </c>
      <c r="AS191" s="91">
        <f t="shared" si="37"/>
        <v>1.6272700945687737</v>
      </c>
      <c r="AT191" s="91">
        <f t="shared" si="37"/>
        <v>1.6272700945687737</v>
      </c>
      <c r="AU191" s="91">
        <f t="shared" si="37"/>
        <v>1.6272700945687737</v>
      </c>
      <c r="AV191" s="91">
        <f t="shared" si="37"/>
        <v>1.6272700945687737</v>
      </c>
      <c r="AW191" s="91">
        <f t="shared" si="37"/>
        <v>1.6272700945687737</v>
      </c>
      <c r="AX191" s="91">
        <f t="shared" si="37"/>
        <v>1.6272700945687737</v>
      </c>
      <c r="AY191" s="520">
        <f t="shared" si="37"/>
        <v>1.6272700945687737</v>
      </c>
      <c r="AZ191" s="521">
        <f t="shared" si="37"/>
        <v>1.6272700945687737</v>
      </c>
      <c r="BA191" s="87"/>
      <c r="BB191" s="87"/>
      <c r="BC191" s="87"/>
    </row>
    <row r="192" spans="2:55" s="70" customFormat="1" ht="11.25" customHeight="1" x14ac:dyDescent="0.15"/>
    <row r="193" s="70" customFormat="1" ht="11.25" customHeight="1" x14ac:dyDescent="0.15"/>
    <row r="194" s="70" customFormat="1" ht="11.25" customHeight="1" x14ac:dyDescent="0.15"/>
    <row r="195" s="70" customFormat="1" ht="11.25" customHeight="1" x14ac:dyDescent="0.15"/>
    <row r="196" s="70" customFormat="1" ht="11.25" customHeight="1" x14ac:dyDescent="0.15"/>
    <row r="197" s="70" customFormat="1" ht="11.25" customHeight="1" x14ac:dyDescent="0.15"/>
    <row r="198" s="70" customFormat="1" ht="11.25" customHeight="1" x14ac:dyDescent="0.15"/>
    <row r="199" s="70" customFormat="1" ht="11.25" customHeight="1" x14ac:dyDescent="0.15"/>
    <row r="200" s="70" customFormat="1" ht="11.25" customHeight="1" x14ac:dyDescent="0.15"/>
    <row r="201" s="70" customFormat="1" ht="11.25" customHeight="1" x14ac:dyDescent="0.15"/>
    <row r="202" s="70" customFormat="1" ht="11.25" customHeight="1" x14ac:dyDescent="0.15"/>
    <row r="203" s="70" customFormat="1" ht="11.25" customHeight="1" x14ac:dyDescent="0.15"/>
    <row r="204" s="70" customFormat="1" ht="11.25" customHeight="1" x14ac:dyDescent="0.15"/>
    <row r="205" s="70" customFormat="1" ht="11.25" customHeight="1" x14ac:dyDescent="0.15"/>
    <row r="206" s="70" customFormat="1" ht="11.25" customHeight="1" x14ac:dyDescent="0.15"/>
    <row r="207" s="70" customFormat="1" ht="11.25" customHeight="1" x14ac:dyDescent="0.15"/>
    <row r="208" s="70" customFormat="1" ht="11.25" customHeight="1" x14ac:dyDescent="0.15"/>
    <row r="209" s="70" customFormat="1" ht="11.25" customHeight="1" x14ac:dyDescent="0.15"/>
    <row r="210" s="70" customFormat="1" ht="11.25" customHeight="1" x14ac:dyDescent="0.15"/>
    <row r="211" s="70" customFormat="1" ht="11.25" customHeight="1" x14ac:dyDescent="0.15"/>
    <row r="212" s="70" customFormat="1" ht="11.25" customHeight="1" x14ac:dyDescent="0.15"/>
    <row r="213" s="70" customFormat="1" ht="11.25" customHeight="1" x14ac:dyDescent="0.15"/>
    <row r="214" s="70" customFormat="1" ht="11.25" customHeight="1" x14ac:dyDescent="0.15"/>
    <row r="215" s="70" customFormat="1" ht="11.25" customHeight="1" x14ac:dyDescent="0.15"/>
    <row r="216" s="70" customFormat="1" ht="11.25" customHeight="1" x14ac:dyDescent="0.15"/>
    <row r="217" s="70" customFormat="1" ht="11.25" customHeight="1" x14ac:dyDescent="0.15"/>
    <row r="218" s="70" customFormat="1" ht="11.25" customHeight="1" x14ac:dyDescent="0.15"/>
    <row r="219" s="70" customFormat="1" ht="11.25" customHeight="1" x14ac:dyDescent="0.15"/>
    <row r="220" s="70" customFormat="1" ht="11.25" customHeight="1" x14ac:dyDescent="0.15"/>
    <row r="221" s="70" customFormat="1" ht="11.25" customHeight="1" x14ac:dyDescent="0.15"/>
    <row r="222" s="70" customFormat="1" ht="11.25" customHeight="1" x14ac:dyDescent="0.15"/>
    <row r="223" s="70" customFormat="1" ht="11.25" customHeight="1" x14ac:dyDescent="0.15"/>
    <row r="224" s="70" customFormat="1" ht="11.25" customHeight="1" x14ac:dyDescent="0.15"/>
    <row r="225" s="70" customFormat="1" ht="11.25" customHeight="1" x14ac:dyDescent="0.15"/>
    <row r="226" s="70" customFormat="1" ht="11.25" customHeight="1" x14ac:dyDescent="0.15"/>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sheetPr>
  <dimension ref="A1:CL66"/>
  <sheetViews>
    <sheetView showGridLines="0" workbookViewId="0"/>
  </sheetViews>
  <sheetFormatPr baseColWidth="10" defaultColWidth="8.83203125" defaultRowHeight="15" x14ac:dyDescent="0.2"/>
  <cols>
    <col min="1" max="2" width="3.6640625" customWidth="1"/>
    <col min="3" max="3" width="41.5" bestFit="1" customWidth="1"/>
    <col min="4" max="5" width="9.83203125" style="96" bestFit="1" customWidth="1"/>
    <col min="6" max="11" width="9.83203125" style="397" bestFit="1" customWidth="1"/>
    <col min="12" max="12" width="9.83203125" style="96" bestFit="1" customWidth="1"/>
    <col min="13" max="19" width="9.83203125" style="71" bestFit="1" customWidth="1"/>
    <col min="20" max="21" width="9.83203125" style="78" bestFit="1" customWidth="1"/>
    <col min="22" max="33" width="9.83203125" bestFit="1" customWidth="1"/>
    <col min="34" max="48" width="10.5" bestFit="1" customWidth="1"/>
    <col min="49" max="55" width="9.83203125" bestFit="1" customWidth="1"/>
    <col min="56" max="64" width="12.83203125" bestFit="1" customWidth="1"/>
  </cols>
  <sheetData>
    <row r="1" spans="1:90" x14ac:dyDescent="0.2">
      <c r="A1" s="70"/>
      <c r="B1" s="142" t="s">
        <v>127</v>
      </c>
      <c r="C1" s="142"/>
      <c r="D1" s="143"/>
      <c r="E1" s="143"/>
      <c r="F1" s="396"/>
      <c r="G1" s="396"/>
      <c r="H1" s="396"/>
      <c r="I1" s="396">
        <v>4</v>
      </c>
      <c r="J1" s="396">
        <f>I1+1</f>
        <v>5</v>
      </c>
      <c r="K1" s="396">
        <f t="shared" ref="K1:AX1" si="0">J1+1</f>
        <v>6</v>
      </c>
      <c r="L1" s="143"/>
      <c r="M1" s="143"/>
      <c r="N1" s="143"/>
      <c r="O1" s="143"/>
      <c r="P1" s="143"/>
      <c r="Q1" s="143"/>
      <c r="R1" s="143"/>
      <c r="S1" s="143"/>
      <c r="T1" s="143"/>
      <c r="U1" s="143"/>
      <c r="V1" s="143"/>
      <c r="W1" s="143"/>
      <c r="X1" s="143">
        <f t="shared" si="0"/>
        <v>1</v>
      </c>
      <c r="Y1" s="143">
        <f t="shared" si="0"/>
        <v>2</v>
      </c>
      <c r="Z1" s="143">
        <f t="shared" si="0"/>
        <v>3</v>
      </c>
      <c r="AA1" s="143">
        <f t="shared" si="0"/>
        <v>4</v>
      </c>
      <c r="AB1" s="143">
        <f t="shared" si="0"/>
        <v>5</v>
      </c>
      <c r="AC1" s="143">
        <f t="shared" si="0"/>
        <v>6</v>
      </c>
      <c r="AD1" s="143" t="e">
        <f>#REF!+1</f>
        <v>#REF!</v>
      </c>
      <c r="AE1" s="143" t="e">
        <f t="shared" si="0"/>
        <v>#REF!</v>
      </c>
      <c r="AF1" s="143" t="e">
        <f t="shared" si="0"/>
        <v>#REF!</v>
      </c>
      <c r="AG1" s="143" t="e">
        <f t="shared" si="0"/>
        <v>#REF!</v>
      </c>
      <c r="AH1" s="143" t="e">
        <f t="shared" si="0"/>
        <v>#REF!</v>
      </c>
      <c r="AI1" s="143" t="e">
        <f t="shared" si="0"/>
        <v>#REF!</v>
      </c>
      <c r="AJ1" s="143" t="e">
        <f t="shared" si="0"/>
        <v>#REF!</v>
      </c>
      <c r="AK1" s="143" t="e">
        <f t="shared" si="0"/>
        <v>#REF!</v>
      </c>
      <c r="AL1" s="143" t="e">
        <f t="shared" si="0"/>
        <v>#REF!</v>
      </c>
      <c r="AM1" s="143" t="e">
        <f t="shared" si="0"/>
        <v>#REF!</v>
      </c>
      <c r="AN1" s="143" t="e">
        <f t="shared" si="0"/>
        <v>#REF!</v>
      </c>
      <c r="AO1" s="143" t="e">
        <f t="shared" si="0"/>
        <v>#REF!</v>
      </c>
      <c r="AP1" s="143" t="e">
        <f t="shared" si="0"/>
        <v>#REF!</v>
      </c>
      <c r="AQ1" s="143" t="e">
        <f t="shared" si="0"/>
        <v>#REF!</v>
      </c>
      <c r="AR1" s="143" t="e">
        <f t="shared" si="0"/>
        <v>#REF!</v>
      </c>
      <c r="AS1" s="143" t="e">
        <f t="shared" si="0"/>
        <v>#REF!</v>
      </c>
      <c r="AT1" s="143" t="e">
        <f t="shared" si="0"/>
        <v>#REF!</v>
      </c>
      <c r="AU1" s="143" t="e">
        <f t="shared" si="0"/>
        <v>#REF!</v>
      </c>
      <c r="AV1" s="143" t="e">
        <f t="shared" si="0"/>
        <v>#REF!</v>
      </c>
      <c r="AW1" s="143"/>
      <c r="AX1" s="143">
        <f t="shared" si="0"/>
        <v>1</v>
      </c>
      <c r="AY1" s="143"/>
      <c r="AZ1" s="142">
        <f>AX1+1</f>
        <v>2</v>
      </c>
      <c r="BA1" s="142">
        <f>AZ1+1</f>
        <v>3</v>
      </c>
    </row>
    <row r="2" spans="1:90" ht="19" x14ac:dyDescent="0.3">
      <c r="A2" s="70"/>
      <c r="B2" s="94" t="str">
        <f>"Reporting" &amp; ", v" &amp; TEXT(BudgetVersion, "#.0")</f>
        <v>Reporting, v1.0</v>
      </c>
      <c r="C2" s="94"/>
      <c r="D2" s="376"/>
      <c r="E2" s="376"/>
      <c r="F2" s="376"/>
      <c r="G2" s="376"/>
      <c r="H2" s="376"/>
      <c r="I2" s="71"/>
      <c r="J2" s="71"/>
      <c r="T2" s="71"/>
      <c r="U2" s="71"/>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row>
    <row r="3" spans="1:90" x14ac:dyDescent="0.2">
      <c r="A3" s="70"/>
      <c r="B3" s="95" t="str">
        <f>SchoolName</f>
        <v>Cedar Tree</v>
      </c>
      <c r="C3" s="95"/>
      <c r="D3" s="377"/>
      <c r="E3" s="377"/>
      <c r="F3" s="377"/>
      <c r="G3" s="377"/>
      <c r="H3" s="377"/>
      <c r="I3" s="377"/>
      <c r="J3" s="377"/>
      <c r="T3" s="71"/>
      <c r="U3" s="71"/>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CL3" s="70"/>
    </row>
    <row r="6" spans="1:90" x14ac:dyDescent="0.2">
      <c r="L6" s="101"/>
      <c r="T6" s="71"/>
      <c r="U6" s="71"/>
    </row>
    <row r="8" spans="1:90" x14ac:dyDescent="0.2">
      <c r="B8" s="97"/>
      <c r="C8" s="97"/>
      <c r="D8" s="98" t="s">
        <v>299</v>
      </c>
      <c r="E8" s="98" t="s">
        <v>308</v>
      </c>
      <c r="F8" s="71"/>
    </row>
    <row r="9" spans="1:90" x14ac:dyDescent="0.2">
      <c r="B9" s="78" t="s">
        <v>229</v>
      </c>
      <c r="C9" s="78"/>
      <c r="D9" s="71"/>
      <c r="E9" s="71"/>
      <c r="F9" s="71"/>
    </row>
    <row r="10" spans="1:90" x14ac:dyDescent="0.2">
      <c r="B10" s="78"/>
      <c r="C10" s="78" t="s">
        <v>105</v>
      </c>
      <c r="D10" s="71">
        <v>5219892</v>
      </c>
      <c r="E10" s="71">
        <v>5966387.0639999993</v>
      </c>
      <c r="F10" s="71"/>
    </row>
    <row r="11" spans="1:90" x14ac:dyDescent="0.2">
      <c r="B11" s="78"/>
      <c r="C11" s="78" t="s">
        <v>106</v>
      </c>
      <c r="D11" s="71">
        <v>1023911.48</v>
      </c>
      <c r="E11" s="71">
        <v>984672.84999999986</v>
      </c>
      <c r="F11" s="71"/>
    </row>
    <row r="12" spans="1:90" x14ac:dyDescent="0.2">
      <c r="B12" s="78"/>
      <c r="C12" s="78" t="s">
        <v>1</v>
      </c>
      <c r="D12" s="71">
        <v>1207269.9866666649</v>
      </c>
      <c r="E12" s="71">
        <v>1448557.25</v>
      </c>
      <c r="F12" s="71"/>
    </row>
    <row r="13" spans="1:90" x14ac:dyDescent="0.2">
      <c r="B13" s="78"/>
      <c r="C13" s="78" t="s">
        <v>119</v>
      </c>
      <c r="D13" s="71">
        <v>135780.6616992057</v>
      </c>
      <c r="E13" s="71">
        <v>342114.21038674033</v>
      </c>
      <c r="F13" s="71"/>
    </row>
    <row r="14" spans="1:90" x14ac:dyDescent="0.2">
      <c r="B14" s="78"/>
      <c r="C14" s="78" t="s">
        <v>2</v>
      </c>
      <c r="D14" s="71">
        <v>603105.10836914054</v>
      </c>
      <c r="E14" s="71">
        <v>654564.20375690609</v>
      </c>
      <c r="F14" s="71"/>
    </row>
    <row r="15" spans="1:90" x14ac:dyDescent="0.2">
      <c r="B15" s="78"/>
      <c r="C15" s="78" t="s">
        <v>3</v>
      </c>
      <c r="D15" s="71">
        <v>124.77</v>
      </c>
      <c r="E15" s="71">
        <v>0</v>
      </c>
      <c r="F15" s="71"/>
    </row>
    <row r="16" spans="1:90" x14ac:dyDescent="0.2">
      <c r="B16" s="78"/>
      <c r="C16" s="78" t="s">
        <v>4</v>
      </c>
      <c r="D16" s="71">
        <v>170030.0018359375</v>
      </c>
      <c r="E16" s="71">
        <v>60000</v>
      </c>
      <c r="F16" s="71"/>
    </row>
    <row r="17" spans="2:6" x14ac:dyDescent="0.2">
      <c r="B17" s="78"/>
      <c r="C17" s="78" t="s">
        <v>5</v>
      </c>
      <c r="D17" s="71">
        <v>308741.18897460937</v>
      </c>
      <c r="E17" s="71">
        <v>309413.97537675349</v>
      </c>
      <c r="F17" s="71"/>
    </row>
    <row r="18" spans="2:6" x14ac:dyDescent="0.2">
      <c r="B18" s="78"/>
      <c r="C18" s="100" t="s">
        <v>230</v>
      </c>
      <c r="D18" s="99">
        <v>8668855.1975455582</v>
      </c>
      <c r="E18" s="99">
        <v>9765709.5535203982</v>
      </c>
      <c r="F18" s="71"/>
    </row>
    <row r="19" spans="2:6" x14ac:dyDescent="0.2">
      <c r="B19" s="78" t="s">
        <v>231</v>
      </c>
      <c r="C19" s="78"/>
      <c r="D19" s="71"/>
      <c r="E19" s="71"/>
      <c r="F19" s="71"/>
    </row>
    <row r="20" spans="2:6" x14ac:dyDescent="0.2">
      <c r="B20" s="78"/>
      <c r="C20" s="78" t="s">
        <v>9</v>
      </c>
      <c r="D20" s="71">
        <v>2909938.41</v>
      </c>
      <c r="E20" s="71">
        <v>3449396.7178637208</v>
      </c>
      <c r="F20" s="71"/>
    </row>
    <row r="21" spans="2:6" x14ac:dyDescent="0.2">
      <c r="B21" s="78"/>
      <c r="C21" s="78" t="s">
        <v>10</v>
      </c>
      <c r="D21" s="71">
        <v>37500</v>
      </c>
      <c r="E21" s="71">
        <v>38250</v>
      </c>
      <c r="F21" s="71"/>
    </row>
    <row r="22" spans="2:6" x14ac:dyDescent="0.2">
      <c r="B22" s="78"/>
      <c r="C22" s="78" t="s">
        <v>11</v>
      </c>
      <c r="D22" s="71">
        <v>473138.86000000004</v>
      </c>
      <c r="E22" s="71">
        <v>478644.95519999997</v>
      </c>
      <c r="F22" s="71"/>
    </row>
    <row r="23" spans="2:6" x14ac:dyDescent="0.2">
      <c r="B23" s="78"/>
      <c r="C23" s="78" t="s">
        <v>12</v>
      </c>
      <c r="D23" s="71">
        <v>972462.56412812509</v>
      </c>
      <c r="E23" s="71">
        <v>987896.8862006499</v>
      </c>
      <c r="F23" s="71"/>
    </row>
    <row r="24" spans="2:6" x14ac:dyDescent="0.2">
      <c r="B24" s="78"/>
      <c r="C24" s="78" t="s">
        <v>120</v>
      </c>
      <c r="D24" s="71">
        <v>204340.88333333348</v>
      </c>
      <c r="E24" s="71">
        <v>195606.22</v>
      </c>
      <c r="F24" s="71"/>
    </row>
    <row r="25" spans="2:6" x14ac:dyDescent="0.2">
      <c r="B25" s="78"/>
      <c r="C25" s="78" t="s">
        <v>121</v>
      </c>
      <c r="D25" s="71">
        <v>914246.46439044399</v>
      </c>
      <c r="E25" s="71">
        <v>1022140.7515013951</v>
      </c>
      <c r="F25" s="71"/>
    </row>
    <row r="26" spans="2:6" x14ac:dyDescent="0.2">
      <c r="B26" s="78"/>
      <c r="C26" s="78" t="s">
        <v>122</v>
      </c>
      <c r="D26" s="71">
        <v>105598.3497265625</v>
      </c>
      <c r="E26" s="71">
        <v>334546.09326159756</v>
      </c>
      <c r="F26" s="71"/>
    </row>
    <row r="27" spans="2:6" x14ac:dyDescent="0.2">
      <c r="B27" s="78"/>
      <c r="C27" s="78" t="s">
        <v>123</v>
      </c>
      <c r="D27" s="71">
        <v>24254.510000000002</v>
      </c>
      <c r="E27" s="71">
        <v>34045.110889919553</v>
      </c>
      <c r="F27" s="71"/>
    </row>
    <row r="28" spans="2:6" x14ac:dyDescent="0.2">
      <c r="B28" s="78"/>
      <c r="C28" s="78" t="s">
        <v>15</v>
      </c>
      <c r="D28" s="71">
        <v>157140.001953125</v>
      </c>
      <c r="E28" s="71">
        <v>170099.37861878454</v>
      </c>
      <c r="F28" s="71"/>
    </row>
    <row r="29" spans="2:6" x14ac:dyDescent="0.2">
      <c r="B29" s="78"/>
      <c r="C29" s="78" t="s">
        <v>28</v>
      </c>
      <c r="D29" s="71">
        <v>314348.65359374997</v>
      </c>
      <c r="E29" s="71">
        <v>401021.94735206687</v>
      </c>
      <c r="F29" s="71"/>
    </row>
    <row r="30" spans="2:6" x14ac:dyDescent="0.2">
      <c r="B30" s="78"/>
      <c r="C30" s="78" t="s">
        <v>124</v>
      </c>
      <c r="D30" s="71">
        <v>368708.63771484379</v>
      </c>
      <c r="E30" s="71">
        <v>426914.36757382232</v>
      </c>
      <c r="F30" s="71"/>
    </row>
    <row r="31" spans="2:6" x14ac:dyDescent="0.2">
      <c r="B31" s="78"/>
      <c r="C31" s="78" t="s">
        <v>108</v>
      </c>
      <c r="D31" s="71">
        <v>225102</v>
      </c>
      <c r="E31" s="71">
        <v>235611.61283333332</v>
      </c>
      <c r="F31" s="71"/>
    </row>
    <row r="32" spans="2:6" x14ac:dyDescent="0.2">
      <c r="B32" s="78"/>
      <c r="C32" s="78" t="s">
        <v>109</v>
      </c>
      <c r="D32" s="71">
        <v>149199.00191406248</v>
      </c>
      <c r="E32" s="71">
        <v>139962.64461430284</v>
      </c>
      <c r="F32" s="71"/>
    </row>
    <row r="33" spans="2:6" x14ac:dyDescent="0.2">
      <c r="B33" s="78"/>
      <c r="C33" s="78" t="s">
        <v>19</v>
      </c>
      <c r="D33" s="71">
        <v>261119.99931640626</v>
      </c>
      <c r="E33" s="71">
        <v>366960.64648381347</v>
      </c>
      <c r="F33" s="71"/>
    </row>
    <row r="34" spans="2:6" x14ac:dyDescent="0.2">
      <c r="B34" s="78"/>
      <c r="C34" s="78" t="s">
        <v>20</v>
      </c>
      <c r="D34" s="71">
        <v>195840.00023437501</v>
      </c>
      <c r="E34" s="71">
        <v>200787.05584350586</v>
      </c>
      <c r="F34" s="71"/>
    </row>
    <row r="35" spans="2:6" x14ac:dyDescent="0.2">
      <c r="B35" s="78"/>
      <c r="C35" s="78" t="s">
        <v>110</v>
      </c>
      <c r="D35" s="71">
        <v>171508.91515625</v>
      </c>
      <c r="E35" s="71">
        <v>181762.62355407714</v>
      </c>
      <c r="F35" s="71"/>
    </row>
    <row r="36" spans="2:6" x14ac:dyDescent="0.2">
      <c r="B36" s="78"/>
      <c r="C36" s="78" t="s">
        <v>22</v>
      </c>
      <c r="D36" s="71">
        <v>47759.948710937497</v>
      </c>
      <c r="E36" s="71">
        <v>67902.38858947753</v>
      </c>
      <c r="F36" s="71"/>
    </row>
    <row r="37" spans="2:6" x14ac:dyDescent="0.2">
      <c r="B37" s="78"/>
      <c r="C37" s="78" t="s">
        <v>23</v>
      </c>
      <c r="D37" s="71">
        <v>31619.99904296875</v>
      </c>
      <c r="E37" s="71">
        <v>32252.399023828126</v>
      </c>
      <c r="F37" s="71"/>
    </row>
    <row r="38" spans="2:6" x14ac:dyDescent="0.2">
      <c r="B38" s="78"/>
      <c r="C38" s="78" t="s">
        <v>24</v>
      </c>
      <c r="D38" s="71">
        <v>33370.789999999994</v>
      </c>
      <c r="E38" s="71">
        <v>131691.71011511231</v>
      </c>
      <c r="F38" s="71"/>
    </row>
    <row r="39" spans="2:6" x14ac:dyDescent="0.2">
      <c r="B39" s="78"/>
      <c r="C39" s="78" t="s">
        <v>25</v>
      </c>
      <c r="D39" s="71">
        <v>192102.63</v>
      </c>
      <c r="E39" s="71">
        <v>195859.12566101074</v>
      </c>
      <c r="F39" s="71"/>
    </row>
    <row r="40" spans="2:6" x14ac:dyDescent="0.2">
      <c r="B40" s="78"/>
      <c r="C40" s="78" t="s">
        <v>26</v>
      </c>
      <c r="D40" s="71">
        <v>28757.519804687498</v>
      </c>
      <c r="E40" s="71">
        <v>37239.669921875</v>
      </c>
      <c r="F40" s="71"/>
    </row>
    <row r="41" spans="2:6" x14ac:dyDescent="0.2">
      <c r="B41" s="78"/>
      <c r="C41" s="78" t="s">
        <v>113</v>
      </c>
      <c r="D41" s="71">
        <v>234240.93162109377</v>
      </c>
      <c r="E41" s="71">
        <v>205863.21492130964</v>
      </c>
      <c r="F41" s="71"/>
    </row>
    <row r="42" spans="2:6" x14ac:dyDescent="0.2">
      <c r="B42" s="78"/>
      <c r="C42" s="78" t="s">
        <v>114</v>
      </c>
      <c r="D42" s="71">
        <v>73910.001074218744</v>
      </c>
      <c r="E42" s="71">
        <v>87891.385981683576</v>
      </c>
      <c r="F42" s="71"/>
    </row>
    <row r="43" spans="2:6" x14ac:dyDescent="0.2">
      <c r="B43" s="78"/>
      <c r="C43" s="78" t="s">
        <v>116</v>
      </c>
      <c r="D43" s="71">
        <v>71776.99951171875</v>
      </c>
      <c r="E43" s="71">
        <v>98487.757450184145</v>
      </c>
      <c r="F43" s="71"/>
    </row>
    <row r="44" spans="2:6" x14ac:dyDescent="0.2">
      <c r="B44" s="78"/>
      <c r="C44" s="78" t="s">
        <v>30</v>
      </c>
      <c r="D44" s="71">
        <v>263794.99998840335</v>
      </c>
      <c r="E44" s="71">
        <v>198390.4453774452</v>
      </c>
      <c r="F44" s="71"/>
    </row>
    <row r="45" spans="2:6" x14ac:dyDescent="0.2">
      <c r="B45" s="78"/>
      <c r="C45" s="100" t="s">
        <v>249</v>
      </c>
      <c r="D45" s="99">
        <v>8461781.0712153055</v>
      </c>
      <c r="E45" s="99">
        <v>9719225.1088329107</v>
      </c>
      <c r="F45" s="71"/>
    </row>
    <row r="46" spans="2:6" x14ac:dyDescent="0.2">
      <c r="B46" s="394" t="s">
        <v>250</v>
      </c>
      <c r="C46" s="394"/>
      <c r="D46" s="395">
        <v>207074.12633025274</v>
      </c>
      <c r="E46" s="395">
        <v>46484.444687487558</v>
      </c>
      <c r="F46" s="71"/>
    </row>
    <row r="47" spans="2:6" x14ac:dyDescent="0.2">
      <c r="B47" s="394" t="s">
        <v>117</v>
      </c>
      <c r="C47" s="394"/>
      <c r="D47" s="395">
        <v>8461781.0712153055</v>
      </c>
      <c r="E47" s="395">
        <v>9719225.1088329107</v>
      </c>
      <c r="F47" s="71"/>
    </row>
    <row r="48" spans="2:6" x14ac:dyDescent="0.2">
      <c r="B48" s="394" t="s">
        <v>32</v>
      </c>
      <c r="C48" s="394"/>
      <c r="D48" s="395">
        <v>207074.12633025274</v>
      </c>
      <c r="E48" s="395">
        <v>46484.444687487558</v>
      </c>
      <c r="F48" s="71"/>
    </row>
    <row r="49" spans="2:6" x14ac:dyDescent="0.2">
      <c r="B49" s="78" t="s">
        <v>251</v>
      </c>
      <c r="C49" s="78"/>
      <c r="D49" s="71"/>
      <c r="E49" s="71"/>
      <c r="F49" s="71"/>
    </row>
    <row r="50" spans="2:6" x14ac:dyDescent="0.2">
      <c r="B50" s="78"/>
      <c r="C50" s="78" t="s">
        <v>252</v>
      </c>
      <c r="D50" s="71">
        <v>282155.00012207031</v>
      </c>
      <c r="E50" s="71">
        <v>319375.37028351752</v>
      </c>
      <c r="F50" s="71"/>
    </row>
    <row r="51" spans="2:6" x14ac:dyDescent="0.2">
      <c r="B51" s="78"/>
      <c r="C51" s="78" t="s">
        <v>253</v>
      </c>
      <c r="D51" s="71">
        <v>-54695.439755859377</v>
      </c>
      <c r="E51" s="71">
        <v>-135774.03176795581</v>
      </c>
      <c r="F51" s="71"/>
    </row>
    <row r="52" spans="2:6" x14ac:dyDescent="0.2">
      <c r="B52" s="78"/>
      <c r="C52" s="78" t="s">
        <v>315</v>
      </c>
      <c r="D52" s="71">
        <v>-4471.0000000037253</v>
      </c>
      <c r="E52" s="71">
        <v>-300000</v>
      </c>
      <c r="F52" s="71"/>
    </row>
    <row r="53" spans="2:6" x14ac:dyDescent="0.2">
      <c r="B53" s="78"/>
      <c r="C53" s="78" t="s">
        <v>254</v>
      </c>
      <c r="D53" s="71">
        <v>9781.2288217925998</v>
      </c>
      <c r="E53" s="71">
        <v>34114.802567920007</v>
      </c>
      <c r="F53" s="71"/>
    </row>
    <row r="54" spans="2:6" x14ac:dyDescent="0.2">
      <c r="B54" s="78"/>
      <c r="C54" s="78" t="s">
        <v>255</v>
      </c>
      <c r="D54" s="71">
        <v>-8.6666664807125926E-2</v>
      </c>
      <c r="E54" s="71">
        <v>0</v>
      </c>
      <c r="F54" s="71"/>
    </row>
    <row r="55" spans="2:6" x14ac:dyDescent="0.2">
      <c r="B55" s="78"/>
      <c r="C55" s="78" t="s">
        <v>256</v>
      </c>
      <c r="D55" s="71">
        <v>-314842.82179687498</v>
      </c>
      <c r="E55" s="71">
        <v>-322533.88266666664</v>
      </c>
      <c r="F55" s="71"/>
    </row>
    <row r="56" spans="2:6" x14ac:dyDescent="0.2">
      <c r="B56" s="78"/>
      <c r="C56" s="100" t="s">
        <v>257</v>
      </c>
      <c r="D56" s="99">
        <v>-82073.119275540041</v>
      </c>
      <c r="E56" s="99">
        <v>-404817.74158318492</v>
      </c>
      <c r="F56" s="71"/>
    </row>
    <row r="57" spans="2:6" x14ac:dyDescent="0.2">
      <c r="B57" s="394" t="s">
        <v>258</v>
      </c>
      <c r="C57" s="394"/>
      <c r="D57" s="395">
        <v>125001.0070547127</v>
      </c>
      <c r="E57" s="395">
        <v>-358333.29689569736</v>
      </c>
      <c r="F57" s="71"/>
    </row>
    <row r="58" spans="2:6" x14ac:dyDescent="0.2">
      <c r="B58" s="78" t="s">
        <v>259</v>
      </c>
      <c r="C58" s="78"/>
      <c r="D58" s="71">
        <v>11981791.296152342</v>
      </c>
      <c r="E58" s="71">
        <f>D60</f>
        <v>12106792.303207055</v>
      </c>
      <c r="F58" s="71"/>
    </row>
    <row r="59" spans="2:6" x14ac:dyDescent="0.2">
      <c r="B59" s="78" t="s">
        <v>260</v>
      </c>
      <c r="C59" s="78"/>
      <c r="D59" s="71">
        <f>D57</f>
        <v>125001.0070547127</v>
      </c>
      <c r="E59" s="71">
        <f>E57</f>
        <v>-358333.29689569736</v>
      </c>
      <c r="F59" s="71"/>
    </row>
    <row r="60" spans="2:6" x14ac:dyDescent="0.2">
      <c r="B60" s="394" t="s">
        <v>261</v>
      </c>
      <c r="C60" s="394"/>
      <c r="D60" s="395">
        <f>D59 + D58</f>
        <v>12106792.303207055</v>
      </c>
      <c r="E60" s="395">
        <f>E59 + E58</f>
        <v>11748459.006311357</v>
      </c>
      <c r="F60" s="71"/>
    </row>
    <row r="61" spans="2:6" x14ac:dyDescent="0.2">
      <c r="B61" s="78"/>
      <c r="C61" s="78"/>
      <c r="D61" s="71"/>
      <c r="E61" s="71"/>
      <c r="F61" s="71"/>
    </row>
    <row r="62" spans="2:6" x14ac:dyDescent="0.2">
      <c r="B62" s="78"/>
      <c r="C62" s="78"/>
      <c r="D62" s="71"/>
      <c r="E62" s="71"/>
      <c r="F62" s="71"/>
    </row>
    <row r="63" spans="2:6" x14ac:dyDescent="0.2">
      <c r="B63" s="78"/>
      <c r="C63" s="78"/>
      <c r="D63" s="71"/>
      <c r="E63" s="71"/>
      <c r="F63" s="71"/>
    </row>
    <row r="64" spans="2:6" x14ac:dyDescent="0.2">
      <c r="B64" s="78"/>
      <c r="C64" s="78"/>
      <c r="D64" s="71"/>
      <c r="E64" s="71"/>
      <c r="F64" s="71"/>
    </row>
    <row r="65" spans="2:6" x14ac:dyDescent="0.2">
      <c r="B65" s="78"/>
      <c r="C65" s="78"/>
      <c r="D65" s="71"/>
      <c r="E65" s="71"/>
      <c r="F65" s="71"/>
    </row>
    <row r="66" spans="2:6" x14ac:dyDescent="0.2">
      <c r="B66" s="78"/>
      <c r="C66" s="78"/>
      <c r="D66" s="71"/>
      <c r="E66" s="71"/>
      <c r="F66" s="71"/>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mbStatementType">
              <controlPr defaultSize="0" autoLine="0" autoPict="0" macro="[1]!ShowReport">
                <anchor moveWithCells="1">
                  <from>
                    <xdr:col>3</xdr:col>
                    <xdr:colOff>2133600</xdr:colOff>
                    <xdr:row>1</xdr:row>
                    <xdr:rowOff>38100</xdr:rowOff>
                  </from>
                  <to>
                    <xdr:col>5</xdr:col>
                    <xdr:colOff>495300</xdr:colOff>
                    <xdr:row>1</xdr:row>
                    <xdr:rowOff>228600</xdr:rowOff>
                  </to>
                </anchor>
              </controlPr>
            </control>
          </mc:Choice>
        </mc:AlternateContent>
        <mc:AlternateContent xmlns:mc="http://schemas.openxmlformats.org/markup-compatibility/2006">
          <mc:Choice Requires="x14">
            <control shapeId="8194" r:id="rId4" name="cmbChartType">
              <controlPr defaultSize="0" autoLine="0" autoPict="0" macro="[1]!ShowReport">
                <anchor moveWithCells="1">
                  <from>
                    <xdr:col>3</xdr:col>
                    <xdr:colOff>2133600</xdr:colOff>
                    <xdr:row>2</xdr:row>
                    <xdr:rowOff>0</xdr:rowOff>
                  </from>
                  <to>
                    <xdr:col>5</xdr:col>
                    <xdr:colOff>647700</xdr:colOff>
                    <xdr:row>2</xdr:row>
                    <xdr:rowOff>165100</xdr:rowOff>
                  </to>
                </anchor>
              </controlPr>
            </control>
          </mc:Choice>
        </mc:AlternateContent>
        <mc:AlternateContent xmlns:mc="http://schemas.openxmlformats.org/markup-compatibility/2006">
          <mc:Choice Requires="x14">
            <control shapeId="8195" r:id="rId5" name="cmbPeriod">
              <controlPr defaultSize="0" autoLine="0" autoPict="0" macro="[1]!ShowReport">
                <anchor moveWithCells="1">
                  <from>
                    <xdr:col>3</xdr:col>
                    <xdr:colOff>2133600</xdr:colOff>
                    <xdr:row>3</xdr:row>
                    <xdr:rowOff>76200</xdr:rowOff>
                  </from>
                  <to>
                    <xdr:col>7</xdr:col>
                    <xdr:colOff>190500</xdr:colOff>
                    <xdr:row>4</xdr:row>
                    <xdr:rowOff>50800</xdr:rowOff>
                  </to>
                </anchor>
              </controlPr>
            </control>
          </mc:Choice>
        </mc:AlternateContent>
        <mc:AlternateContent xmlns:mc="http://schemas.openxmlformats.org/markup-compatibility/2006">
          <mc:Choice Requires="x14">
            <control shapeId="8196" r:id="rId6" name="cmbDetailLevel">
              <controlPr defaultSize="0" autoLine="0" autoPict="0" macro="[1]!ShowReport">
                <anchor moveWithCells="1">
                  <from>
                    <xdr:col>3</xdr:col>
                    <xdr:colOff>2133600</xdr:colOff>
                    <xdr:row>4</xdr:row>
                    <xdr:rowOff>152400</xdr:rowOff>
                  </from>
                  <to>
                    <xdr:col>5</xdr:col>
                    <xdr:colOff>584200</xdr:colOff>
                    <xdr:row>5</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sheetPr>
  <dimension ref="A1:CL65"/>
  <sheetViews>
    <sheetView showGridLines="0" workbookViewId="0"/>
  </sheetViews>
  <sheetFormatPr baseColWidth="10" defaultColWidth="8.83203125" defaultRowHeight="15" x14ac:dyDescent="0.2"/>
  <cols>
    <col min="1" max="2" width="3.6640625" customWidth="1"/>
    <col min="3" max="3" width="41.5" bestFit="1" customWidth="1"/>
    <col min="4" max="5" width="9.83203125" style="96" bestFit="1" customWidth="1"/>
    <col min="6" max="11" width="9.83203125" style="397" bestFit="1" customWidth="1"/>
    <col min="12" max="12" width="9.83203125" style="96" bestFit="1" customWidth="1"/>
    <col min="13" max="19" width="9.83203125" style="71" bestFit="1" customWidth="1"/>
    <col min="20" max="21" width="9.83203125" style="78" bestFit="1" customWidth="1"/>
    <col min="22" max="33" width="9.83203125" bestFit="1" customWidth="1"/>
    <col min="34" max="48" width="10.5" bestFit="1" customWidth="1"/>
    <col min="49" max="55" width="9.83203125" bestFit="1" customWidth="1"/>
    <col min="56" max="64" width="12.83203125" bestFit="1" customWidth="1"/>
  </cols>
  <sheetData>
    <row r="1" spans="1:90" x14ac:dyDescent="0.2">
      <c r="A1" s="70"/>
      <c r="B1" s="142" t="s">
        <v>127</v>
      </c>
      <c r="C1" s="142"/>
      <c r="D1" s="143"/>
      <c r="E1" s="143"/>
      <c r="F1" s="396"/>
      <c r="G1" s="396"/>
      <c r="H1" s="396"/>
      <c r="I1" s="396">
        <v>4</v>
      </c>
      <c r="J1" s="396">
        <f>I1+1</f>
        <v>5</v>
      </c>
      <c r="K1" s="396">
        <f t="shared" ref="K1:AX1" si="0">J1+1</f>
        <v>6</v>
      </c>
      <c r="L1" s="143"/>
      <c r="M1" s="143"/>
      <c r="N1" s="143"/>
      <c r="O1" s="143"/>
      <c r="P1" s="143"/>
      <c r="Q1" s="143"/>
      <c r="R1" s="143"/>
      <c r="S1" s="143"/>
      <c r="T1" s="143"/>
      <c r="U1" s="143"/>
      <c r="V1" s="143"/>
      <c r="W1" s="143"/>
      <c r="X1" s="143">
        <f t="shared" si="0"/>
        <v>1</v>
      </c>
      <c r="Y1" s="143">
        <f t="shared" si="0"/>
        <v>2</v>
      </c>
      <c r="Z1" s="143">
        <f t="shared" si="0"/>
        <v>3</v>
      </c>
      <c r="AA1" s="143">
        <f t="shared" si="0"/>
        <v>4</v>
      </c>
      <c r="AB1" s="143">
        <f t="shared" si="0"/>
        <v>5</v>
      </c>
      <c r="AC1" s="143">
        <f t="shared" si="0"/>
        <v>6</v>
      </c>
      <c r="AD1" s="143" t="e">
        <f>#REF!+1</f>
        <v>#REF!</v>
      </c>
      <c r="AE1" s="143" t="e">
        <f t="shared" si="0"/>
        <v>#REF!</v>
      </c>
      <c r="AF1" s="143" t="e">
        <f t="shared" si="0"/>
        <v>#REF!</v>
      </c>
      <c r="AG1" s="143" t="e">
        <f t="shared" si="0"/>
        <v>#REF!</v>
      </c>
      <c r="AH1" s="143" t="e">
        <f t="shared" si="0"/>
        <v>#REF!</v>
      </c>
      <c r="AI1" s="143" t="e">
        <f t="shared" si="0"/>
        <v>#REF!</v>
      </c>
      <c r="AJ1" s="143" t="e">
        <f t="shared" si="0"/>
        <v>#REF!</v>
      </c>
      <c r="AK1" s="143" t="e">
        <f t="shared" si="0"/>
        <v>#REF!</v>
      </c>
      <c r="AL1" s="143" t="e">
        <f t="shared" si="0"/>
        <v>#REF!</v>
      </c>
      <c r="AM1" s="143" t="e">
        <f t="shared" si="0"/>
        <v>#REF!</v>
      </c>
      <c r="AN1" s="143" t="e">
        <f t="shared" si="0"/>
        <v>#REF!</v>
      </c>
      <c r="AO1" s="143" t="e">
        <f t="shared" si="0"/>
        <v>#REF!</v>
      </c>
      <c r="AP1" s="143" t="e">
        <f t="shared" si="0"/>
        <v>#REF!</v>
      </c>
      <c r="AQ1" s="143" t="e">
        <f t="shared" si="0"/>
        <v>#REF!</v>
      </c>
      <c r="AR1" s="143" t="e">
        <f t="shared" si="0"/>
        <v>#REF!</v>
      </c>
      <c r="AS1" s="143" t="e">
        <f t="shared" si="0"/>
        <v>#REF!</v>
      </c>
      <c r="AT1" s="143" t="e">
        <f t="shared" si="0"/>
        <v>#REF!</v>
      </c>
      <c r="AU1" s="143" t="e">
        <f t="shared" si="0"/>
        <v>#REF!</v>
      </c>
      <c r="AV1" s="143" t="e">
        <f t="shared" si="0"/>
        <v>#REF!</v>
      </c>
      <c r="AW1" s="143"/>
      <c r="AX1" s="143">
        <f t="shared" si="0"/>
        <v>1</v>
      </c>
      <c r="AY1" s="143"/>
      <c r="AZ1" s="142">
        <f>AX1+1</f>
        <v>2</v>
      </c>
      <c r="BA1" s="142">
        <f>AZ1+1</f>
        <v>3</v>
      </c>
    </row>
    <row r="2" spans="1:90" ht="19" x14ac:dyDescent="0.3">
      <c r="A2" s="70"/>
      <c r="B2" s="94" t="str">
        <f>"Reporting" &amp; ", v" &amp; TEXT(BudgetVersion, "#.0")</f>
        <v>Reporting, v1.0</v>
      </c>
      <c r="C2" s="94"/>
      <c r="D2" s="376"/>
      <c r="E2" s="376"/>
      <c r="F2" s="376"/>
      <c r="G2" s="376"/>
      <c r="H2" s="376"/>
      <c r="I2" s="71"/>
      <c r="J2" s="71"/>
      <c r="T2" s="71"/>
      <c r="U2" s="71"/>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row>
    <row r="3" spans="1:90" x14ac:dyDescent="0.2">
      <c r="A3" s="70"/>
      <c r="B3" s="95" t="str">
        <f>SchoolName</f>
        <v>Cedar Tree</v>
      </c>
      <c r="C3" s="95"/>
      <c r="D3" s="377"/>
      <c r="E3" s="377"/>
      <c r="F3" s="377"/>
      <c r="G3" s="377"/>
      <c r="H3" s="377"/>
      <c r="I3" s="377"/>
      <c r="J3" s="377"/>
      <c r="T3" s="71"/>
      <c r="U3" s="71"/>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CL3" s="70"/>
    </row>
    <row r="6" spans="1:90" x14ac:dyDescent="0.2">
      <c r="L6" s="101"/>
      <c r="T6" s="71"/>
      <c r="U6" s="71"/>
    </row>
    <row r="8" spans="1:90" x14ac:dyDescent="0.2">
      <c r="B8" s="97"/>
      <c r="C8" s="97"/>
      <c r="D8" s="98" t="s">
        <v>262</v>
      </c>
      <c r="E8" s="98" t="s">
        <v>263</v>
      </c>
      <c r="F8" s="98" t="s">
        <v>264</v>
      </c>
      <c r="G8" s="98" t="s">
        <v>265</v>
      </c>
      <c r="H8" s="98" t="s">
        <v>266</v>
      </c>
      <c r="I8" s="98" t="s">
        <v>267</v>
      </c>
      <c r="J8" s="98" t="s">
        <v>268</v>
      </c>
      <c r="K8" s="98" t="s">
        <v>269</v>
      </c>
      <c r="L8" s="98" t="s">
        <v>270</v>
      </c>
      <c r="M8" s="98" t="s">
        <v>271</v>
      </c>
      <c r="N8" s="98" t="s">
        <v>272</v>
      </c>
      <c r="O8" s="98" t="s">
        <v>273</v>
      </c>
      <c r="P8" s="98" t="s">
        <v>274</v>
      </c>
      <c r="Q8" s="398" t="s">
        <v>293</v>
      </c>
    </row>
    <row r="9" spans="1:90" x14ac:dyDescent="0.2">
      <c r="B9" s="78" t="s">
        <v>229</v>
      </c>
      <c r="C9" s="78"/>
      <c r="D9" s="71"/>
      <c r="E9" s="71"/>
      <c r="F9" s="71"/>
      <c r="G9" s="71"/>
      <c r="H9" s="71"/>
      <c r="I9" s="71"/>
      <c r="J9" s="71"/>
      <c r="K9" s="71"/>
      <c r="L9" s="71"/>
      <c r="Q9" s="399">
        <f>SUM(E9:P9)</f>
        <v>0</v>
      </c>
    </row>
    <row r="10" spans="1:90" x14ac:dyDescent="0.2">
      <c r="B10" s="78"/>
      <c r="C10" s="78" t="s">
        <v>105</v>
      </c>
      <c r="D10" s="71"/>
      <c r="E10" s="71">
        <v>497198.91666666663</v>
      </c>
      <c r="F10" s="71">
        <v>497198.91666666663</v>
      </c>
      <c r="G10" s="71">
        <v>497198.91666666663</v>
      </c>
      <c r="H10" s="71">
        <v>497198.91666666663</v>
      </c>
      <c r="I10" s="71">
        <v>497198.91666666663</v>
      </c>
      <c r="J10" s="71">
        <v>497198.91666666663</v>
      </c>
      <c r="K10" s="71">
        <v>497198.91666666663</v>
      </c>
      <c r="L10" s="71">
        <v>497198.91666666663</v>
      </c>
      <c r="M10" s="71">
        <v>497198.91666666663</v>
      </c>
      <c r="N10" s="71">
        <v>497198.91666666663</v>
      </c>
      <c r="O10" s="71">
        <v>497198.91666666663</v>
      </c>
      <c r="P10" s="71">
        <v>497198.91666666663</v>
      </c>
      <c r="Q10" s="399">
        <f t="shared" ref="Q10:Q56" si="1">SUM(E10:P10)</f>
        <v>5966387</v>
      </c>
    </row>
    <row r="11" spans="1:90" x14ac:dyDescent="0.2">
      <c r="B11" s="78"/>
      <c r="C11" s="78" t="s">
        <v>106</v>
      </c>
      <c r="D11" s="71"/>
      <c r="E11" s="71">
        <v>80304.759765625</v>
      </c>
      <c r="F11" s="71">
        <v>80304.759765625</v>
      </c>
      <c r="G11" s="71">
        <v>101320.47998046875</v>
      </c>
      <c r="H11" s="71">
        <v>80304.759765625</v>
      </c>
      <c r="I11" s="71">
        <v>80304.759765625</v>
      </c>
      <c r="J11" s="71">
        <v>80304.759765625</v>
      </c>
      <c r="K11" s="71">
        <v>80304.759765625</v>
      </c>
      <c r="L11" s="71">
        <v>80304.759765625</v>
      </c>
      <c r="M11" s="71">
        <v>80304.759765625</v>
      </c>
      <c r="N11" s="71">
        <v>80304.759765625</v>
      </c>
      <c r="O11" s="71">
        <v>80304.759765625</v>
      </c>
      <c r="P11" s="71">
        <v>80304.759765625</v>
      </c>
      <c r="Q11" s="399">
        <f t="shared" si="1"/>
        <v>984672.83740234375</v>
      </c>
    </row>
    <row r="12" spans="1:90" x14ac:dyDescent="0.2">
      <c r="B12" s="78"/>
      <c r="C12" s="78" t="s">
        <v>1</v>
      </c>
      <c r="D12" s="71"/>
      <c r="E12" s="71">
        <v>120713.10416666666</v>
      </c>
      <c r="F12" s="71">
        <v>120713.10416666666</v>
      </c>
      <c r="G12" s="71">
        <v>120713.10416666666</v>
      </c>
      <c r="H12" s="71">
        <v>120713.10416666666</v>
      </c>
      <c r="I12" s="71">
        <v>120713.10416666666</v>
      </c>
      <c r="J12" s="71">
        <v>120713.10416666666</v>
      </c>
      <c r="K12" s="71">
        <v>120713.10416666666</v>
      </c>
      <c r="L12" s="71">
        <v>120713.10416666666</v>
      </c>
      <c r="M12" s="71">
        <v>120713.10416666666</v>
      </c>
      <c r="N12" s="71">
        <v>120713.10416666666</v>
      </c>
      <c r="O12" s="71">
        <v>120713.10416666666</v>
      </c>
      <c r="P12" s="71">
        <v>120713.10416666666</v>
      </c>
      <c r="Q12" s="399">
        <f t="shared" si="1"/>
        <v>1448557.25</v>
      </c>
    </row>
    <row r="13" spans="1:90" x14ac:dyDescent="0.2">
      <c r="B13" s="78"/>
      <c r="C13" s="78" t="s">
        <v>119</v>
      </c>
      <c r="D13" s="71"/>
      <c r="E13" s="71">
        <v>8394.9466145833321</v>
      </c>
      <c r="F13" s="71">
        <v>8394.9466145833321</v>
      </c>
      <c r="G13" s="71">
        <v>8394.9466145833321</v>
      </c>
      <c r="H13" s="71">
        <v>8394.9466145833321</v>
      </c>
      <c r="I13" s="71">
        <v>114483.86742424243</v>
      </c>
      <c r="J13" s="71">
        <v>34917.176816998108</v>
      </c>
      <c r="K13" s="71">
        <v>26522.230202414776</v>
      </c>
      <c r="L13" s="71">
        <v>26522.230202414776</v>
      </c>
      <c r="M13" s="71">
        <v>26522.230202414776</v>
      </c>
      <c r="N13" s="71">
        <v>26522.230202414776</v>
      </c>
      <c r="O13" s="71">
        <v>26522.230202414776</v>
      </c>
      <c r="P13" s="71">
        <v>26522.230202414776</v>
      </c>
      <c r="Q13" s="399">
        <f t="shared" si="1"/>
        <v>342114.21191406256</v>
      </c>
    </row>
    <row r="14" spans="1:90" x14ac:dyDescent="0.2">
      <c r="B14" s="78"/>
      <c r="C14" s="78" t="s">
        <v>2</v>
      </c>
      <c r="D14" s="71"/>
      <c r="E14" s="71">
        <v>0</v>
      </c>
      <c r="F14" s="71">
        <v>29316.497968750002</v>
      </c>
      <c r="G14" s="71">
        <v>38477.903583984378</v>
      </c>
      <c r="H14" s="71">
        <v>38477.903583984378</v>
      </c>
      <c r="I14" s="71">
        <v>126418.46981356535</v>
      </c>
      <c r="J14" s="71">
        <v>50843.569245383522</v>
      </c>
      <c r="K14" s="71">
        <v>56340.412614524146</v>
      </c>
      <c r="L14" s="71">
        <v>60004.974860617898</v>
      </c>
      <c r="M14" s="71">
        <v>67334.099352805395</v>
      </c>
      <c r="N14" s="71">
        <v>56340.412614524146</v>
      </c>
      <c r="O14" s="71">
        <v>61837.255983664778</v>
      </c>
      <c r="P14" s="71">
        <v>69172.693737571011</v>
      </c>
      <c r="Q14" s="399">
        <f t="shared" si="1"/>
        <v>654564.193359375</v>
      </c>
    </row>
    <row r="15" spans="1:90" x14ac:dyDescent="0.2">
      <c r="B15" s="78"/>
      <c r="C15" s="78" t="s">
        <v>4</v>
      </c>
      <c r="D15" s="71"/>
      <c r="E15" s="71">
        <v>0</v>
      </c>
      <c r="F15" s="71">
        <v>4800</v>
      </c>
      <c r="G15" s="71">
        <v>6300</v>
      </c>
      <c r="H15" s="71">
        <v>6300</v>
      </c>
      <c r="I15" s="71">
        <v>4200</v>
      </c>
      <c r="J15" s="71">
        <v>4200</v>
      </c>
      <c r="K15" s="71">
        <v>5100</v>
      </c>
      <c r="L15" s="71">
        <v>5700</v>
      </c>
      <c r="M15" s="71">
        <v>6900</v>
      </c>
      <c r="N15" s="71">
        <v>5100</v>
      </c>
      <c r="O15" s="71">
        <v>6000</v>
      </c>
      <c r="P15" s="71">
        <v>5400</v>
      </c>
      <c r="Q15" s="399">
        <f t="shared" si="1"/>
        <v>60000</v>
      </c>
    </row>
    <row r="16" spans="1:90" x14ac:dyDescent="0.2">
      <c r="B16" s="78"/>
      <c r="C16" s="78" t="s">
        <v>5</v>
      </c>
      <c r="D16" s="71"/>
      <c r="E16" s="71">
        <v>25774.518818557262</v>
      </c>
      <c r="F16" s="71">
        <v>25774.518818557262</v>
      </c>
      <c r="G16" s="71">
        <v>25787.824527548419</v>
      </c>
      <c r="H16" s="71">
        <v>25787.824527548419</v>
      </c>
      <c r="I16" s="71">
        <v>25787.824527548419</v>
      </c>
      <c r="J16" s="71">
        <v>25787.824527548419</v>
      </c>
      <c r="K16" s="71">
        <v>25787.824527548419</v>
      </c>
      <c r="L16" s="71">
        <v>25787.824527548419</v>
      </c>
      <c r="M16" s="71">
        <v>25787.824527548419</v>
      </c>
      <c r="N16" s="71">
        <v>25787.824527548419</v>
      </c>
      <c r="O16" s="71">
        <v>25787.824527548419</v>
      </c>
      <c r="P16" s="71">
        <v>25774.518818557262</v>
      </c>
      <c r="Q16" s="399">
        <f t="shared" si="1"/>
        <v>309413.97720360756</v>
      </c>
    </row>
    <row r="17" spans="2:17" x14ac:dyDescent="0.2">
      <c r="B17" s="78"/>
      <c r="C17" s="100" t="s">
        <v>230</v>
      </c>
      <c r="D17" s="99"/>
      <c r="E17" s="99">
        <v>732386.24603209889</v>
      </c>
      <c r="F17" s="99">
        <v>766502.74400084896</v>
      </c>
      <c r="G17" s="99">
        <v>798193.17553991813</v>
      </c>
      <c r="H17" s="99">
        <v>777177.45532507438</v>
      </c>
      <c r="I17" s="99">
        <v>969106.94236431434</v>
      </c>
      <c r="J17" s="99">
        <v>813965.35118888819</v>
      </c>
      <c r="K17" s="99">
        <v>811967.24794344557</v>
      </c>
      <c r="L17" s="99">
        <v>816231.81018953922</v>
      </c>
      <c r="M17" s="99">
        <v>824760.93468172674</v>
      </c>
      <c r="N17" s="99">
        <v>811967.24794344557</v>
      </c>
      <c r="O17" s="99">
        <v>818364.0913125861</v>
      </c>
      <c r="P17" s="99">
        <v>825086.22335750121</v>
      </c>
      <c r="Q17" s="400">
        <f t="shared" si="1"/>
        <v>9765709.4698793869</v>
      </c>
    </row>
    <row r="18" spans="2:17" x14ac:dyDescent="0.2">
      <c r="B18" s="78" t="s">
        <v>231</v>
      </c>
      <c r="C18" s="78"/>
      <c r="D18" s="71"/>
      <c r="E18" s="71"/>
      <c r="F18" s="71"/>
      <c r="G18" s="71"/>
      <c r="H18" s="71"/>
      <c r="I18" s="71"/>
      <c r="J18" s="71"/>
      <c r="K18" s="71"/>
      <c r="L18" s="71"/>
      <c r="Q18" s="399">
        <f t="shared" si="1"/>
        <v>0</v>
      </c>
    </row>
    <row r="19" spans="2:17" x14ac:dyDescent="0.2">
      <c r="B19" s="78"/>
      <c r="C19" s="78" t="s">
        <v>9</v>
      </c>
      <c r="D19" s="71"/>
      <c r="E19" s="71">
        <v>114822.3984375</v>
      </c>
      <c r="F19" s="71">
        <v>243882.1171875</v>
      </c>
      <c r="G19" s="71">
        <v>290861.1553819445</v>
      </c>
      <c r="H19" s="71">
        <v>290861.1553819445</v>
      </c>
      <c r="I19" s="71">
        <v>290861.1553819445</v>
      </c>
      <c r="J19" s="71">
        <v>290861.1553819445</v>
      </c>
      <c r="K19" s="71">
        <v>290861.1553819445</v>
      </c>
      <c r="L19" s="71">
        <v>290861.1553819445</v>
      </c>
      <c r="M19" s="71">
        <v>290861.1553819445</v>
      </c>
      <c r="N19" s="71">
        <v>290861.1553819445</v>
      </c>
      <c r="O19" s="71">
        <v>290861.1553819445</v>
      </c>
      <c r="P19" s="71">
        <v>472941.8359375</v>
      </c>
      <c r="Q19" s="399">
        <f t="shared" si="1"/>
        <v>3449396.7500000005</v>
      </c>
    </row>
    <row r="20" spans="2:17" x14ac:dyDescent="0.2">
      <c r="B20" s="78"/>
      <c r="C20" s="78" t="s">
        <v>10</v>
      </c>
      <c r="D20" s="71"/>
      <c r="E20" s="71">
        <v>0</v>
      </c>
      <c r="F20" s="71">
        <v>3187.5</v>
      </c>
      <c r="G20" s="71">
        <v>3187.5</v>
      </c>
      <c r="H20" s="71">
        <v>3187.5</v>
      </c>
      <c r="I20" s="71">
        <v>3187.5</v>
      </c>
      <c r="J20" s="71">
        <v>3187.5</v>
      </c>
      <c r="K20" s="71">
        <v>3187.5</v>
      </c>
      <c r="L20" s="71">
        <v>3187.5</v>
      </c>
      <c r="M20" s="71">
        <v>3187.5</v>
      </c>
      <c r="N20" s="71">
        <v>3187.5</v>
      </c>
      <c r="O20" s="71">
        <v>3187.5</v>
      </c>
      <c r="P20" s="71">
        <v>6375</v>
      </c>
      <c r="Q20" s="399">
        <f t="shared" si="1"/>
        <v>38250</v>
      </c>
    </row>
    <row r="21" spans="2:17" x14ac:dyDescent="0.2">
      <c r="B21" s="78"/>
      <c r="C21" s="78" t="s">
        <v>11</v>
      </c>
      <c r="D21" s="71"/>
      <c r="E21" s="71">
        <v>39887.080729166664</v>
      </c>
      <c r="F21" s="71">
        <v>39887.080729166664</v>
      </c>
      <c r="G21" s="71">
        <v>39887.080729166664</v>
      </c>
      <c r="H21" s="71">
        <v>39887.080729166664</v>
      </c>
      <c r="I21" s="71">
        <v>39887.080729166664</v>
      </c>
      <c r="J21" s="71">
        <v>39887.080729166664</v>
      </c>
      <c r="K21" s="71">
        <v>39887.080729166664</v>
      </c>
      <c r="L21" s="71">
        <v>39887.080729166664</v>
      </c>
      <c r="M21" s="71">
        <v>39887.080729166664</v>
      </c>
      <c r="N21" s="71">
        <v>39887.080729166664</v>
      </c>
      <c r="O21" s="71">
        <v>39887.080729166664</v>
      </c>
      <c r="P21" s="71">
        <v>39887.080729166664</v>
      </c>
      <c r="Q21" s="399">
        <f t="shared" si="1"/>
        <v>478644.96875000006</v>
      </c>
    </row>
    <row r="22" spans="2:17" x14ac:dyDescent="0.2">
      <c r="B22" s="78"/>
      <c r="C22" s="78" t="s">
        <v>12</v>
      </c>
      <c r="D22" s="71"/>
      <c r="E22" s="71">
        <v>73158.074544270843</v>
      </c>
      <c r="F22" s="71">
        <v>73158.074544270843</v>
      </c>
      <c r="G22" s="71">
        <v>85380.296766493062</v>
      </c>
      <c r="H22" s="71">
        <v>85380.296766493062</v>
      </c>
      <c r="I22" s="71">
        <v>85380.296766493062</v>
      </c>
      <c r="J22" s="71">
        <v>85380.296766493062</v>
      </c>
      <c r="K22" s="71">
        <v>85380.296766493062</v>
      </c>
      <c r="L22" s="71">
        <v>85380.296766493062</v>
      </c>
      <c r="M22" s="71">
        <v>85380.296766493062</v>
      </c>
      <c r="N22" s="71">
        <v>85380.296766493062</v>
      </c>
      <c r="O22" s="71">
        <v>85380.296766493062</v>
      </c>
      <c r="P22" s="71">
        <v>73158.074544270843</v>
      </c>
      <c r="Q22" s="399">
        <f t="shared" si="1"/>
        <v>987896.89453124988</v>
      </c>
    </row>
    <row r="23" spans="2:17" x14ac:dyDescent="0.2">
      <c r="B23" s="78"/>
      <c r="C23" s="78" t="s">
        <v>120</v>
      </c>
      <c r="D23" s="71"/>
      <c r="E23" s="71">
        <v>14217.184895833332</v>
      </c>
      <c r="F23" s="71">
        <v>14217.184895833332</v>
      </c>
      <c r="G23" s="71">
        <v>16994.962673611109</v>
      </c>
      <c r="H23" s="71">
        <v>16994.962673611109</v>
      </c>
      <c r="I23" s="71">
        <v>16994.962673611109</v>
      </c>
      <c r="J23" s="71">
        <v>16994.962673611109</v>
      </c>
      <c r="K23" s="71">
        <v>16994.962673611109</v>
      </c>
      <c r="L23" s="71">
        <v>16994.962673611109</v>
      </c>
      <c r="M23" s="71">
        <v>16994.962673611109</v>
      </c>
      <c r="N23" s="71">
        <v>16994.962673611109</v>
      </c>
      <c r="O23" s="71">
        <v>16994.962673611109</v>
      </c>
      <c r="P23" s="71">
        <v>14217.184895833332</v>
      </c>
      <c r="Q23" s="399">
        <f t="shared" si="1"/>
        <v>195606.21875000003</v>
      </c>
    </row>
    <row r="24" spans="2:17" x14ac:dyDescent="0.2">
      <c r="B24" s="78"/>
      <c r="C24" s="78" t="s">
        <v>121</v>
      </c>
      <c r="D24" s="71"/>
      <c r="E24" s="71">
        <v>74544.694723598455</v>
      </c>
      <c r="F24" s="71">
        <v>80073.872542183206</v>
      </c>
      <c r="G24" s="71">
        <v>85443.356358897043</v>
      </c>
      <c r="H24" s="71">
        <v>85443.356358897043</v>
      </c>
      <c r="I24" s="71">
        <v>85443.356358897043</v>
      </c>
      <c r="J24" s="71">
        <v>85443.356358897043</v>
      </c>
      <c r="K24" s="71">
        <v>85443.356358897043</v>
      </c>
      <c r="L24" s="71">
        <v>85443.356358897043</v>
      </c>
      <c r="M24" s="71">
        <v>85443.356358897043</v>
      </c>
      <c r="N24" s="71">
        <v>85443.356358897043</v>
      </c>
      <c r="O24" s="71">
        <v>85443.356358897043</v>
      </c>
      <c r="P24" s="71">
        <v>98531.980020746429</v>
      </c>
      <c r="Q24" s="399">
        <f t="shared" si="1"/>
        <v>1022140.7545166016</v>
      </c>
    </row>
    <row r="25" spans="2:17" x14ac:dyDescent="0.2">
      <c r="B25" s="78"/>
      <c r="C25" s="78" t="s">
        <v>122</v>
      </c>
      <c r="D25" s="71"/>
      <c r="E25" s="71">
        <v>111515.36328125</v>
      </c>
      <c r="F25" s="71">
        <v>111515.36328125</v>
      </c>
      <c r="G25" s="71">
        <v>111515.36328125</v>
      </c>
      <c r="H25" s="71">
        <v>0</v>
      </c>
      <c r="I25" s="71">
        <v>0</v>
      </c>
      <c r="J25" s="71">
        <v>0</v>
      </c>
      <c r="K25" s="71">
        <v>0</v>
      </c>
      <c r="L25" s="71">
        <v>0</v>
      </c>
      <c r="M25" s="71">
        <v>0</v>
      </c>
      <c r="N25" s="71">
        <v>0</v>
      </c>
      <c r="O25" s="71">
        <v>0</v>
      </c>
      <c r="P25" s="71">
        <v>0</v>
      </c>
      <c r="Q25" s="399">
        <f t="shared" si="1"/>
        <v>334546.08984375</v>
      </c>
    </row>
    <row r="26" spans="2:17" x14ac:dyDescent="0.2">
      <c r="B26" s="78"/>
      <c r="C26" s="78" t="s">
        <v>123</v>
      </c>
      <c r="D26" s="71"/>
      <c r="E26" s="71">
        <v>11348.369791666666</v>
      </c>
      <c r="F26" s="71">
        <v>11348.369791666666</v>
      </c>
      <c r="G26" s="71">
        <v>11348.369791666666</v>
      </c>
      <c r="H26" s="71">
        <v>0</v>
      </c>
      <c r="I26" s="71">
        <v>0</v>
      </c>
      <c r="J26" s="71">
        <v>0</v>
      </c>
      <c r="K26" s="71">
        <v>0</v>
      </c>
      <c r="L26" s="71">
        <v>0</v>
      </c>
      <c r="M26" s="71">
        <v>0</v>
      </c>
      <c r="N26" s="71">
        <v>0</v>
      </c>
      <c r="O26" s="71">
        <v>0</v>
      </c>
      <c r="P26" s="71">
        <v>0</v>
      </c>
      <c r="Q26" s="399">
        <f t="shared" si="1"/>
        <v>34045.109375</v>
      </c>
    </row>
    <row r="27" spans="2:17" x14ac:dyDescent="0.2">
      <c r="B27" s="78"/>
      <c r="C27" s="78" t="s">
        <v>15</v>
      </c>
      <c r="D27" s="71"/>
      <c r="E27" s="71">
        <v>0</v>
      </c>
      <c r="F27" s="71">
        <v>0</v>
      </c>
      <c r="G27" s="71">
        <v>18899.930447048609</v>
      </c>
      <c r="H27" s="71">
        <v>18899.930447048609</v>
      </c>
      <c r="I27" s="71">
        <v>18899.930447048609</v>
      </c>
      <c r="J27" s="71">
        <v>18899.930447048609</v>
      </c>
      <c r="K27" s="71">
        <v>18899.930447048609</v>
      </c>
      <c r="L27" s="71">
        <v>18899.930447048609</v>
      </c>
      <c r="M27" s="71">
        <v>18899.930447048609</v>
      </c>
      <c r="N27" s="71">
        <v>18899.930447048609</v>
      </c>
      <c r="O27" s="71">
        <v>18899.930447048609</v>
      </c>
      <c r="P27" s="71">
        <v>0</v>
      </c>
      <c r="Q27" s="399">
        <f t="shared" si="1"/>
        <v>170099.3740234375</v>
      </c>
    </row>
    <row r="28" spans="2:17" x14ac:dyDescent="0.2">
      <c r="B28" s="78"/>
      <c r="C28" s="78" t="s">
        <v>28</v>
      </c>
      <c r="D28" s="71"/>
      <c r="E28" s="71">
        <v>0</v>
      </c>
      <c r="F28" s="71">
        <v>32081.755000000001</v>
      </c>
      <c r="G28" s="71">
        <v>42107.303437499999</v>
      </c>
      <c r="H28" s="71">
        <v>42107.303437499999</v>
      </c>
      <c r="I28" s="71">
        <v>28071.535625000004</v>
      </c>
      <c r="J28" s="71">
        <v>28071.535625000004</v>
      </c>
      <c r="K28" s="71">
        <v>34086.864687500005</v>
      </c>
      <c r="L28" s="71">
        <v>38097.084062499998</v>
      </c>
      <c r="M28" s="71">
        <v>46117.522812499999</v>
      </c>
      <c r="N28" s="71">
        <v>34086.864687500005</v>
      </c>
      <c r="O28" s="71">
        <v>40102.193750000006</v>
      </c>
      <c r="P28" s="71">
        <v>36091.974374999998</v>
      </c>
      <c r="Q28" s="399">
        <f t="shared" si="1"/>
        <v>401021.9375</v>
      </c>
    </row>
    <row r="29" spans="2:17" x14ac:dyDescent="0.2">
      <c r="B29" s="78"/>
      <c r="C29" s="78" t="s">
        <v>124</v>
      </c>
      <c r="D29" s="71"/>
      <c r="E29" s="71">
        <v>37150.995442708328</v>
      </c>
      <c r="F29" s="71">
        <v>37150.995442708328</v>
      </c>
      <c r="G29" s="71">
        <v>43102.629408094617</v>
      </c>
      <c r="H29" s="71">
        <v>35051.264173719617</v>
      </c>
      <c r="I29" s="71">
        <v>35051.264173719617</v>
      </c>
      <c r="J29" s="71">
        <v>35051.264173719617</v>
      </c>
      <c r="K29" s="71">
        <v>35051.264173719617</v>
      </c>
      <c r="L29" s="71">
        <v>35051.264173719617</v>
      </c>
      <c r="M29" s="71">
        <v>35051.264173719617</v>
      </c>
      <c r="N29" s="71">
        <v>35051.264173719617</v>
      </c>
      <c r="O29" s="71">
        <v>35051.264173719617</v>
      </c>
      <c r="P29" s="71">
        <v>29099.630208333332</v>
      </c>
      <c r="Q29" s="399">
        <f t="shared" si="1"/>
        <v>426914.36389160156</v>
      </c>
    </row>
    <row r="30" spans="2:17" x14ac:dyDescent="0.2">
      <c r="B30" s="78"/>
      <c r="C30" s="78" t="s">
        <v>108</v>
      </c>
      <c r="D30" s="71"/>
      <c r="E30" s="71">
        <v>19634.30078125</v>
      </c>
      <c r="F30" s="71">
        <v>19634.30078125</v>
      </c>
      <c r="G30" s="71">
        <v>19634.30078125</v>
      </c>
      <c r="H30" s="71">
        <v>19634.30078125</v>
      </c>
      <c r="I30" s="71">
        <v>19634.30078125</v>
      </c>
      <c r="J30" s="71">
        <v>19634.30078125</v>
      </c>
      <c r="K30" s="71">
        <v>19634.30078125</v>
      </c>
      <c r="L30" s="71">
        <v>19634.30078125</v>
      </c>
      <c r="M30" s="71">
        <v>19634.30078125</v>
      </c>
      <c r="N30" s="71">
        <v>19634.30078125</v>
      </c>
      <c r="O30" s="71">
        <v>19634.30078125</v>
      </c>
      <c r="P30" s="71">
        <v>19634.30078125</v>
      </c>
      <c r="Q30" s="399">
        <f t="shared" si="1"/>
        <v>235611.609375</v>
      </c>
    </row>
    <row r="31" spans="2:17" x14ac:dyDescent="0.2">
      <c r="B31" s="78"/>
      <c r="C31" s="78" t="s">
        <v>109</v>
      </c>
      <c r="D31" s="71"/>
      <c r="E31" s="71">
        <v>12048.763254971309</v>
      </c>
      <c r="F31" s="71">
        <v>11979.77988586742</v>
      </c>
      <c r="G31" s="71">
        <v>11910.796516763547</v>
      </c>
      <c r="H31" s="71">
        <v>11841.813147659675</v>
      </c>
      <c r="I31" s="71">
        <v>11772.829778555802</v>
      </c>
      <c r="J31" s="71">
        <v>11703.846409451931</v>
      </c>
      <c r="K31" s="71">
        <v>11634.863040348057</v>
      </c>
      <c r="L31" s="71">
        <v>11561.238599657512</v>
      </c>
      <c r="M31" s="71">
        <v>11487.61415896697</v>
      </c>
      <c r="N31" s="71">
        <v>11413.98971827646</v>
      </c>
      <c r="O31" s="71">
        <v>11340.365277585915</v>
      </c>
      <c r="P31" s="71">
        <v>11266.740836895406</v>
      </c>
      <c r="Q31" s="399">
        <f t="shared" si="1"/>
        <v>139962.640625</v>
      </c>
    </row>
    <row r="32" spans="2:17" x14ac:dyDescent="0.2">
      <c r="B32" s="78"/>
      <c r="C32" s="78" t="s">
        <v>19</v>
      </c>
      <c r="D32" s="71"/>
      <c r="E32" s="71">
        <v>30580.054687499996</v>
      </c>
      <c r="F32" s="71">
        <v>30580.054687499996</v>
      </c>
      <c r="G32" s="71">
        <v>30580.054687499996</v>
      </c>
      <c r="H32" s="71">
        <v>30580.054687499996</v>
      </c>
      <c r="I32" s="71">
        <v>30580.054687499996</v>
      </c>
      <c r="J32" s="71">
        <v>30580.054687499996</v>
      </c>
      <c r="K32" s="71">
        <v>30580.054687499996</v>
      </c>
      <c r="L32" s="71">
        <v>30580.054687499996</v>
      </c>
      <c r="M32" s="71">
        <v>30580.054687499996</v>
      </c>
      <c r="N32" s="71">
        <v>30580.054687499996</v>
      </c>
      <c r="O32" s="71">
        <v>30580.054687499996</v>
      </c>
      <c r="P32" s="71">
        <v>30580.054687499996</v>
      </c>
      <c r="Q32" s="399">
        <f t="shared" si="1"/>
        <v>366960.65624999994</v>
      </c>
    </row>
    <row r="33" spans="2:17" x14ac:dyDescent="0.2">
      <c r="B33" s="78"/>
      <c r="C33" s="78" t="s">
        <v>20</v>
      </c>
      <c r="D33" s="71"/>
      <c r="E33" s="71">
        <v>16732.255208333332</v>
      </c>
      <c r="F33" s="71">
        <v>16732.255208333332</v>
      </c>
      <c r="G33" s="71">
        <v>16732.255208333332</v>
      </c>
      <c r="H33" s="71">
        <v>16732.255208333332</v>
      </c>
      <c r="I33" s="71">
        <v>16732.255208333332</v>
      </c>
      <c r="J33" s="71">
        <v>16732.255208333332</v>
      </c>
      <c r="K33" s="71">
        <v>16732.255208333332</v>
      </c>
      <c r="L33" s="71">
        <v>16732.255208333332</v>
      </c>
      <c r="M33" s="71">
        <v>16732.255208333332</v>
      </c>
      <c r="N33" s="71">
        <v>16732.255208333332</v>
      </c>
      <c r="O33" s="71">
        <v>16732.255208333332</v>
      </c>
      <c r="P33" s="71">
        <v>16732.255208333332</v>
      </c>
      <c r="Q33" s="399">
        <f t="shared" si="1"/>
        <v>200787.06250000003</v>
      </c>
    </row>
    <row r="34" spans="2:17" x14ac:dyDescent="0.2">
      <c r="B34" s="78"/>
      <c r="C34" s="78" t="s">
        <v>110</v>
      </c>
      <c r="D34" s="71"/>
      <c r="E34" s="71">
        <v>15146.885416666666</v>
      </c>
      <c r="F34" s="71">
        <v>15146.885416666666</v>
      </c>
      <c r="G34" s="71">
        <v>15146.885416666666</v>
      </c>
      <c r="H34" s="71">
        <v>15146.885416666666</v>
      </c>
      <c r="I34" s="71">
        <v>15146.885416666666</v>
      </c>
      <c r="J34" s="71">
        <v>15146.885416666666</v>
      </c>
      <c r="K34" s="71">
        <v>15146.885416666666</v>
      </c>
      <c r="L34" s="71">
        <v>15146.885416666666</v>
      </c>
      <c r="M34" s="71">
        <v>15146.885416666666</v>
      </c>
      <c r="N34" s="71">
        <v>15146.885416666666</v>
      </c>
      <c r="O34" s="71">
        <v>15146.885416666666</v>
      </c>
      <c r="P34" s="71">
        <v>15146.885416666666</v>
      </c>
      <c r="Q34" s="399">
        <f t="shared" si="1"/>
        <v>181762.62499999997</v>
      </c>
    </row>
    <row r="35" spans="2:17" x14ac:dyDescent="0.2">
      <c r="B35" s="78"/>
      <c r="C35" s="78" t="s">
        <v>22</v>
      </c>
      <c r="D35" s="71"/>
      <c r="E35" s="71">
        <v>5658.5322672526045</v>
      </c>
      <c r="F35" s="71">
        <v>5658.5322672526045</v>
      </c>
      <c r="G35" s="71">
        <v>5658.5322672526045</v>
      </c>
      <c r="H35" s="71">
        <v>5658.5322672526045</v>
      </c>
      <c r="I35" s="71">
        <v>5658.5322672526045</v>
      </c>
      <c r="J35" s="71">
        <v>5658.5322672526045</v>
      </c>
      <c r="K35" s="71">
        <v>5658.5322672526045</v>
      </c>
      <c r="L35" s="71">
        <v>5658.5322672526045</v>
      </c>
      <c r="M35" s="71">
        <v>5658.5322672526045</v>
      </c>
      <c r="N35" s="71">
        <v>5658.5322672526045</v>
      </c>
      <c r="O35" s="71">
        <v>5658.5322672526045</v>
      </c>
      <c r="P35" s="71">
        <v>5658.5322672526045</v>
      </c>
      <c r="Q35" s="399">
        <f t="shared" si="1"/>
        <v>67902.387207031235</v>
      </c>
    </row>
    <row r="36" spans="2:17" x14ac:dyDescent="0.2">
      <c r="B36" s="78"/>
      <c r="C36" s="78" t="s">
        <v>23</v>
      </c>
      <c r="D36" s="71"/>
      <c r="E36" s="71">
        <v>2687.6998697916665</v>
      </c>
      <c r="F36" s="71">
        <v>2687.6998697916665</v>
      </c>
      <c r="G36" s="71">
        <v>2687.6998697916665</v>
      </c>
      <c r="H36" s="71">
        <v>2687.6998697916665</v>
      </c>
      <c r="I36" s="71">
        <v>2687.6998697916665</v>
      </c>
      <c r="J36" s="71">
        <v>2687.6998697916665</v>
      </c>
      <c r="K36" s="71">
        <v>2687.6998697916665</v>
      </c>
      <c r="L36" s="71">
        <v>2687.6998697916665</v>
      </c>
      <c r="M36" s="71">
        <v>2687.6998697916665</v>
      </c>
      <c r="N36" s="71">
        <v>2687.6998697916665</v>
      </c>
      <c r="O36" s="71">
        <v>2687.6998697916665</v>
      </c>
      <c r="P36" s="71">
        <v>2687.6998697916665</v>
      </c>
      <c r="Q36" s="399">
        <f t="shared" si="1"/>
        <v>32252.398437500004</v>
      </c>
    </row>
    <row r="37" spans="2:17" x14ac:dyDescent="0.2">
      <c r="B37" s="78"/>
      <c r="C37" s="78" t="s">
        <v>24</v>
      </c>
      <c r="D37" s="71"/>
      <c r="E37" s="71">
        <v>10974.30859375</v>
      </c>
      <c r="F37" s="71">
        <v>10974.30859375</v>
      </c>
      <c r="G37" s="71">
        <v>10974.30859375</v>
      </c>
      <c r="H37" s="71">
        <v>10974.30859375</v>
      </c>
      <c r="I37" s="71">
        <v>10974.30859375</v>
      </c>
      <c r="J37" s="71">
        <v>10974.30859375</v>
      </c>
      <c r="K37" s="71">
        <v>10974.30859375</v>
      </c>
      <c r="L37" s="71">
        <v>10974.30859375</v>
      </c>
      <c r="M37" s="71">
        <v>10974.30859375</v>
      </c>
      <c r="N37" s="71">
        <v>10974.30859375</v>
      </c>
      <c r="O37" s="71">
        <v>10974.30859375</v>
      </c>
      <c r="P37" s="71">
        <v>10974.30859375</v>
      </c>
      <c r="Q37" s="399">
        <f t="shared" si="1"/>
        <v>131691.703125</v>
      </c>
    </row>
    <row r="38" spans="2:17" x14ac:dyDescent="0.2">
      <c r="B38" s="78"/>
      <c r="C38" s="78" t="s">
        <v>25</v>
      </c>
      <c r="D38" s="71"/>
      <c r="E38" s="71">
        <v>16321.59375</v>
      </c>
      <c r="F38" s="71">
        <v>16321.59375</v>
      </c>
      <c r="G38" s="71">
        <v>16321.59375</v>
      </c>
      <c r="H38" s="71">
        <v>16321.59375</v>
      </c>
      <c r="I38" s="71">
        <v>16321.59375</v>
      </c>
      <c r="J38" s="71">
        <v>16321.59375</v>
      </c>
      <c r="K38" s="71">
        <v>16321.59375</v>
      </c>
      <c r="L38" s="71">
        <v>16321.59375</v>
      </c>
      <c r="M38" s="71">
        <v>16321.59375</v>
      </c>
      <c r="N38" s="71">
        <v>16321.59375</v>
      </c>
      <c r="O38" s="71">
        <v>16321.59375</v>
      </c>
      <c r="P38" s="71">
        <v>16321.59375</v>
      </c>
      <c r="Q38" s="399">
        <f t="shared" si="1"/>
        <v>195859.125</v>
      </c>
    </row>
    <row r="39" spans="2:17" x14ac:dyDescent="0.2">
      <c r="B39" s="78"/>
      <c r="C39" s="78" t="s">
        <v>26</v>
      </c>
      <c r="D39" s="71"/>
      <c r="E39" s="71">
        <v>3103.305989583333</v>
      </c>
      <c r="F39" s="71">
        <v>3103.305989583333</v>
      </c>
      <c r="G39" s="71">
        <v>3103.305989583333</v>
      </c>
      <c r="H39" s="71">
        <v>3103.305989583333</v>
      </c>
      <c r="I39" s="71">
        <v>3103.305989583333</v>
      </c>
      <c r="J39" s="71">
        <v>3103.305989583333</v>
      </c>
      <c r="K39" s="71">
        <v>3103.305989583333</v>
      </c>
      <c r="L39" s="71">
        <v>3103.305989583333</v>
      </c>
      <c r="M39" s="71">
        <v>3103.305989583333</v>
      </c>
      <c r="N39" s="71">
        <v>3103.305989583333</v>
      </c>
      <c r="O39" s="71">
        <v>3103.305989583333</v>
      </c>
      <c r="P39" s="71">
        <v>3103.305989583333</v>
      </c>
      <c r="Q39" s="399">
        <f t="shared" si="1"/>
        <v>37239.671874999993</v>
      </c>
    </row>
    <row r="40" spans="2:17" x14ac:dyDescent="0.2">
      <c r="B40" s="78"/>
      <c r="C40" s="78" t="s">
        <v>113</v>
      </c>
      <c r="D40" s="71"/>
      <c r="E40" s="71">
        <v>17155.267496744789</v>
      </c>
      <c r="F40" s="71">
        <v>17155.267496744789</v>
      </c>
      <c r="G40" s="71">
        <v>17155.267496744789</v>
      </c>
      <c r="H40" s="71">
        <v>17155.267496744789</v>
      </c>
      <c r="I40" s="71">
        <v>17155.267496744789</v>
      </c>
      <c r="J40" s="71">
        <v>17155.267496744789</v>
      </c>
      <c r="K40" s="71">
        <v>17155.267496744789</v>
      </c>
      <c r="L40" s="71">
        <v>17155.267496744789</v>
      </c>
      <c r="M40" s="71">
        <v>17155.267496744789</v>
      </c>
      <c r="N40" s="71">
        <v>17155.267496744789</v>
      </c>
      <c r="O40" s="71">
        <v>17155.267496744789</v>
      </c>
      <c r="P40" s="71">
        <v>17155.267496744789</v>
      </c>
      <c r="Q40" s="399">
        <f t="shared" si="1"/>
        <v>205863.20996093741</v>
      </c>
    </row>
    <row r="41" spans="2:17" x14ac:dyDescent="0.2">
      <c r="B41" s="78"/>
      <c r="C41" s="78" t="s">
        <v>114</v>
      </c>
      <c r="D41" s="71"/>
      <c r="E41" s="71">
        <v>7324.2819010416661</v>
      </c>
      <c r="F41" s="71">
        <v>7324.2819010416661</v>
      </c>
      <c r="G41" s="71">
        <v>7324.2819010416661</v>
      </c>
      <c r="H41" s="71">
        <v>7324.2819010416661</v>
      </c>
      <c r="I41" s="71">
        <v>7324.2819010416661</v>
      </c>
      <c r="J41" s="71">
        <v>7324.2819010416661</v>
      </c>
      <c r="K41" s="71">
        <v>7324.2819010416661</v>
      </c>
      <c r="L41" s="71">
        <v>7324.2819010416661</v>
      </c>
      <c r="M41" s="71">
        <v>7324.2819010416661</v>
      </c>
      <c r="N41" s="71">
        <v>7324.2819010416661</v>
      </c>
      <c r="O41" s="71">
        <v>7324.2819010416661</v>
      </c>
      <c r="P41" s="71">
        <v>7324.2819010416661</v>
      </c>
      <c r="Q41" s="399">
        <f t="shared" si="1"/>
        <v>87891.3828125</v>
      </c>
    </row>
    <row r="42" spans="2:17" x14ac:dyDescent="0.2">
      <c r="B42" s="78"/>
      <c r="C42" s="78" t="s">
        <v>116</v>
      </c>
      <c r="D42" s="71"/>
      <c r="E42" s="71">
        <v>8207.3131510416661</v>
      </c>
      <c r="F42" s="71">
        <v>8207.3131510416661</v>
      </c>
      <c r="G42" s="71">
        <v>8207.3131510416661</v>
      </c>
      <c r="H42" s="71">
        <v>8207.3131510416661</v>
      </c>
      <c r="I42" s="71">
        <v>8207.3131510416661</v>
      </c>
      <c r="J42" s="71">
        <v>8207.3131510416661</v>
      </c>
      <c r="K42" s="71">
        <v>8207.3131510416661</v>
      </c>
      <c r="L42" s="71">
        <v>8207.3131510416661</v>
      </c>
      <c r="M42" s="71">
        <v>8207.3131510416661</v>
      </c>
      <c r="N42" s="71">
        <v>8207.3131510416661</v>
      </c>
      <c r="O42" s="71">
        <v>8207.3131510416661</v>
      </c>
      <c r="P42" s="71">
        <v>8207.3131510416661</v>
      </c>
      <c r="Q42" s="399">
        <f t="shared" si="1"/>
        <v>98487.757812500015</v>
      </c>
    </row>
    <row r="43" spans="2:17" x14ac:dyDescent="0.2">
      <c r="B43" s="78"/>
      <c r="C43" s="78" t="s">
        <v>30</v>
      </c>
      <c r="D43" s="71"/>
      <c r="E43" s="71">
        <v>16532.536946614582</v>
      </c>
      <c r="F43" s="71">
        <v>16532.536946614582</v>
      </c>
      <c r="G43" s="71">
        <v>16532.536946614582</v>
      </c>
      <c r="H43" s="71">
        <v>16532.536946614582</v>
      </c>
      <c r="I43" s="71">
        <v>16532.536946614582</v>
      </c>
      <c r="J43" s="71">
        <v>16532.536946614582</v>
      </c>
      <c r="K43" s="71">
        <v>16532.536946614582</v>
      </c>
      <c r="L43" s="71">
        <v>16532.536946614582</v>
      </c>
      <c r="M43" s="71">
        <v>16532.536946614582</v>
      </c>
      <c r="N43" s="71">
        <v>16532.536946614582</v>
      </c>
      <c r="O43" s="71">
        <v>16532.536946614582</v>
      </c>
      <c r="P43" s="71">
        <v>16532.536946614582</v>
      </c>
      <c r="Q43" s="399">
        <f t="shared" si="1"/>
        <v>198390.44335937503</v>
      </c>
    </row>
    <row r="44" spans="2:17" x14ac:dyDescent="0.2">
      <c r="B44" s="78"/>
      <c r="C44" s="100" t="s">
        <v>249</v>
      </c>
      <c r="D44" s="99"/>
      <c r="E44" s="99">
        <v>658751.26116053597</v>
      </c>
      <c r="F44" s="99">
        <v>828540.42936001671</v>
      </c>
      <c r="G44" s="99">
        <v>930697.0808520061</v>
      </c>
      <c r="H44" s="99">
        <v>799712.9991756106</v>
      </c>
      <c r="I44" s="99">
        <v>785608.24799400673</v>
      </c>
      <c r="J44" s="99">
        <v>785539.26462490286</v>
      </c>
      <c r="K44" s="99">
        <v>791485.61031829903</v>
      </c>
      <c r="L44" s="99">
        <v>795422.20525260852</v>
      </c>
      <c r="M44" s="99">
        <v>803369.01956191787</v>
      </c>
      <c r="N44" s="99">
        <v>791264.73699622741</v>
      </c>
      <c r="O44" s="99">
        <v>797206.44161803683</v>
      </c>
      <c r="P44" s="99">
        <v>951627.83760731632</v>
      </c>
      <c r="Q44" s="400">
        <f t="shared" si="1"/>
        <v>9719225.1345214844</v>
      </c>
    </row>
    <row r="45" spans="2:17" x14ac:dyDescent="0.2">
      <c r="B45" s="394" t="s">
        <v>250</v>
      </c>
      <c r="C45" s="394"/>
      <c r="D45" s="395"/>
      <c r="E45" s="395">
        <v>73634.98487156292</v>
      </c>
      <c r="F45" s="395">
        <v>-62037.68535916775</v>
      </c>
      <c r="G45" s="395">
        <v>-132503.90531208797</v>
      </c>
      <c r="H45" s="395">
        <v>-22535.543850536225</v>
      </c>
      <c r="I45" s="395">
        <v>183498.69437030761</v>
      </c>
      <c r="J45" s="395">
        <v>28426.086563985329</v>
      </c>
      <c r="K45" s="395">
        <v>20481.637625146541</v>
      </c>
      <c r="L45" s="395">
        <v>20809.6049369307</v>
      </c>
      <c r="M45" s="395">
        <v>21391.915119808866</v>
      </c>
      <c r="N45" s="395">
        <v>20702.510947218165</v>
      </c>
      <c r="O45" s="395">
        <v>21157.649694549269</v>
      </c>
      <c r="P45" s="395">
        <v>-126541.61424981512</v>
      </c>
      <c r="Q45" s="536">
        <f t="shared" si="1"/>
        <v>46484.335357902339</v>
      </c>
    </row>
    <row r="46" spans="2:17" x14ac:dyDescent="0.2">
      <c r="B46" s="394" t="s">
        <v>117</v>
      </c>
      <c r="C46" s="394"/>
      <c r="D46" s="395"/>
      <c r="E46" s="395">
        <v>658751.26116053597</v>
      </c>
      <c r="F46" s="395">
        <v>828540.42936001671</v>
      </c>
      <c r="G46" s="395">
        <v>930697.0808520061</v>
      </c>
      <c r="H46" s="395">
        <v>799712.9991756106</v>
      </c>
      <c r="I46" s="395">
        <v>785608.24799400673</v>
      </c>
      <c r="J46" s="395">
        <v>785539.26462490286</v>
      </c>
      <c r="K46" s="395">
        <v>791485.61031829903</v>
      </c>
      <c r="L46" s="395">
        <v>795422.20525260852</v>
      </c>
      <c r="M46" s="395">
        <v>803369.01956191787</v>
      </c>
      <c r="N46" s="395">
        <v>791264.73699622741</v>
      </c>
      <c r="O46" s="395">
        <v>797206.44161803683</v>
      </c>
      <c r="P46" s="395">
        <v>951627.83760731632</v>
      </c>
      <c r="Q46" s="536">
        <f t="shared" si="1"/>
        <v>9719225.1345214844</v>
      </c>
    </row>
    <row r="47" spans="2:17" x14ac:dyDescent="0.2">
      <c r="B47" s="394" t="s">
        <v>32</v>
      </c>
      <c r="C47" s="394"/>
      <c r="D47" s="395"/>
      <c r="E47" s="395">
        <v>73634.98487156292</v>
      </c>
      <c r="F47" s="395">
        <v>-62037.68535916775</v>
      </c>
      <c r="G47" s="395">
        <v>-132503.90531208797</v>
      </c>
      <c r="H47" s="395">
        <v>-22535.543850536225</v>
      </c>
      <c r="I47" s="395">
        <v>183498.69437030761</v>
      </c>
      <c r="J47" s="395">
        <v>28426.086563985329</v>
      </c>
      <c r="K47" s="395">
        <v>20481.637625146541</v>
      </c>
      <c r="L47" s="395">
        <v>20809.6049369307</v>
      </c>
      <c r="M47" s="395">
        <v>21391.915119808866</v>
      </c>
      <c r="N47" s="395">
        <v>20702.510947218165</v>
      </c>
      <c r="O47" s="395">
        <v>21157.649694549269</v>
      </c>
      <c r="P47" s="395">
        <v>-126541.61424981512</v>
      </c>
      <c r="Q47" s="536">
        <f t="shared" si="1"/>
        <v>46484.335357902339</v>
      </c>
    </row>
    <row r="48" spans="2:17" x14ac:dyDescent="0.2">
      <c r="B48" s="78" t="s">
        <v>251</v>
      </c>
      <c r="C48" s="78"/>
      <c r="D48" s="71"/>
      <c r="E48" s="71"/>
      <c r="F48" s="71"/>
      <c r="G48" s="71"/>
      <c r="H48" s="71"/>
      <c r="I48" s="71"/>
      <c r="J48" s="71"/>
      <c r="K48" s="71"/>
      <c r="L48" s="71"/>
      <c r="Q48" s="399">
        <f t="shared" si="1"/>
        <v>0</v>
      </c>
    </row>
    <row r="49" spans="2:17" x14ac:dyDescent="0.2">
      <c r="B49" s="78"/>
      <c r="C49" s="78" t="s">
        <v>252</v>
      </c>
      <c r="D49" s="71"/>
      <c r="E49" s="71">
        <v>26614.614842732746</v>
      </c>
      <c r="F49" s="71">
        <v>26614.614842732746</v>
      </c>
      <c r="G49" s="71">
        <v>26614.614842732746</v>
      </c>
      <c r="H49" s="71">
        <v>26614.614842732746</v>
      </c>
      <c r="I49" s="71">
        <v>26614.614842732746</v>
      </c>
      <c r="J49" s="71">
        <v>26614.614842732746</v>
      </c>
      <c r="K49" s="71">
        <v>26614.614842732746</v>
      </c>
      <c r="L49" s="71">
        <v>26614.614842732746</v>
      </c>
      <c r="M49" s="71">
        <v>26614.614842732746</v>
      </c>
      <c r="N49" s="71">
        <v>26614.614842732746</v>
      </c>
      <c r="O49" s="71">
        <v>26614.614842732746</v>
      </c>
      <c r="P49" s="71">
        <v>26614.614842732746</v>
      </c>
      <c r="Q49" s="399">
        <f t="shared" si="1"/>
        <v>319375.37811279297</v>
      </c>
    </row>
    <row r="50" spans="2:17" x14ac:dyDescent="0.2">
      <c r="B50" s="78"/>
      <c r="C50" s="78" t="s">
        <v>253</v>
      </c>
      <c r="D50" s="71"/>
      <c r="E50" s="71">
        <v>-32564.502685546875</v>
      </c>
      <c r="F50" s="71">
        <v>-32564.502685546875</v>
      </c>
      <c r="G50" s="71">
        <v>-32564.502685546875</v>
      </c>
      <c r="H50" s="71">
        <v>-4231.1693522135411</v>
      </c>
      <c r="I50" s="71">
        <v>-4231.1693522135411</v>
      </c>
      <c r="J50" s="71">
        <v>-4231.1693522135411</v>
      </c>
      <c r="K50" s="71">
        <v>-4231.1693522135411</v>
      </c>
      <c r="L50" s="71">
        <v>-4231.1693522135411</v>
      </c>
      <c r="M50" s="71">
        <v>-4231.1693522135411</v>
      </c>
      <c r="N50" s="71">
        <v>-4231.1693522135411</v>
      </c>
      <c r="O50" s="71">
        <v>-4231.1693522135411</v>
      </c>
      <c r="P50" s="71">
        <v>-4231.1693522135411</v>
      </c>
      <c r="Q50" s="399">
        <f t="shared" si="1"/>
        <v>-135774.03222656253</v>
      </c>
    </row>
    <row r="51" spans="2:17" x14ac:dyDescent="0.2">
      <c r="B51" s="78"/>
      <c r="C51" s="78" t="s">
        <v>315</v>
      </c>
      <c r="D51" s="71"/>
      <c r="E51" s="71">
        <v>-25000</v>
      </c>
      <c r="F51" s="71">
        <v>-25000</v>
      </c>
      <c r="G51" s="71">
        <v>-25000</v>
      </c>
      <c r="H51" s="71">
        <v>-25000</v>
      </c>
      <c r="I51" s="71">
        <v>-25000</v>
      </c>
      <c r="J51" s="71">
        <v>-25000</v>
      </c>
      <c r="K51" s="71">
        <v>-25000</v>
      </c>
      <c r="L51" s="71">
        <v>-25000</v>
      </c>
      <c r="M51" s="71">
        <v>-25000</v>
      </c>
      <c r="N51" s="71">
        <v>-25000</v>
      </c>
      <c r="O51" s="71">
        <v>-25000</v>
      </c>
      <c r="P51" s="71">
        <v>-25000</v>
      </c>
      <c r="Q51" s="399">
        <f t="shared" si="1"/>
        <v>-300000</v>
      </c>
    </row>
    <row r="52" spans="2:17" x14ac:dyDescent="0.2">
      <c r="B52" s="78"/>
      <c r="C52" s="78" t="s">
        <v>254</v>
      </c>
      <c r="D52" s="71"/>
      <c r="E52" s="71">
        <v>-260525</v>
      </c>
      <c r="F52" s="71">
        <v>0</v>
      </c>
      <c r="G52" s="71">
        <v>0</v>
      </c>
      <c r="H52" s="71">
        <v>0</v>
      </c>
      <c r="I52" s="71">
        <v>0</v>
      </c>
      <c r="J52" s="71">
        <v>0</v>
      </c>
      <c r="K52" s="71">
        <v>0</v>
      </c>
      <c r="L52" s="71">
        <v>0</v>
      </c>
      <c r="M52" s="71">
        <v>0</v>
      </c>
      <c r="N52" s="71">
        <v>0</v>
      </c>
      <c r="O52" s="71">
        <v>0</v>
      </c>
      <c r="P52" s="71">
        <v>294639.8125</v>
      </c>
      <c r="Q52" s="399">
        <f t="shared" si="1"/>
        <v>34114.8125</v>
      </c>
    </row>
    <row r="53" spans="2:17" x14ac:dyDescent="0.2">
      <c r="B53" s="78"/>
      <c r="C53" s="78" t="s">
        <v>255</v>
      </c>
      <c r="D53" s="71"/>
      <c r="E53" s="71">
        <v>2234293.6458333335</v>
      </c>
      <c r="F53" s="71">
        <v>-698216.79166666663</v>
      </c>
      <c r="G53" s="71">
        <v>-698216.79166666663</v>
      </c>
      <c r="H53" s="71">
        <v>1975856.4208333334</v>
      </c>
      <c r="I53" s="71">
        <v>-698216.79166666663</v>
      </c>
      <c r="J53" s="71">
        <v>-698216.79166666663</v>
      </c>
      <c r="K53" s="71">
        <v>687792.00833333342</v>
      </c>
      <c r="L53" s="71">
        <v>-698216.79166666663</v>
      </c>
      <c r="M53" s="71">
        <v>-698216.79166666663</v>
      </c>
      <c r="N53" s="71">
        <v>687792.00833333342</v>
      </c>
      <c r="O53" s="71">
        <v>-698216.79166666663</v>
      </c>
      <c r="P53" s="71">
        <v>-698216.79166666663</v>
      </c>
      <c r="Q53" s="399">
        <f t="shared" si="1"/>
        <v>-0.24999999883584678</v>
      </c>
    </row>
    <row r="54" spans="2:17" x14ac:dyDescent="0.2">
      <c r="B54" s="78"/>
      <c r="C54" s="78" t="s">
        <v>256</v>
      </c>
      <c r="D54" s="71"/>
      <c r="E54" s="71">
        <v>-9367.4141333056359</v>
      </c>
      <c r="F54" s="71">
        <v>-9367.4141333056505</v>
      </c>
      <c r="G54" s="71">
        <v>-9367.4141333056505</v>
      </c>
      <c r="H54" s="71">
        <v>-9367.4141333056505</v>
      </c>
      <c r="I54" s="71">
        <v>-9367.4141333056505</v>
      </c>
      <c r="J54" s="71">
        <v>-112291.56257080565</v>
      </c>
      <c r="K54" s="71">
        <v>-10080.184173986016</v>
      </c>
      <c r="L54" s="71">
        <v>-10080.184173986016</v>
      </c>
      <c r="M54" s="71">
        <v>-10080.184173986016</v>
      </c>
      <c r="N54" s="71">
        <v>-10080.184173986016</v>
      </c>
      <c r="O54" s="71">
        <v>-10080.184173986016</v>
      </c>
      <c r="P54" s="71">
        <v>-113004.33261148601</v>
      </c>
      <c r="Q54" s="399">
        <f t="shared" si="1"/>
        <v>-322533.88671875</v>
      </c>
    </row>
    <row r="55" spans="2:17" x14ac:dyDescent="0.2">
      <c r="B55" s="78"/>
      <c r="C55" s="100" t="s">
        <v>257</v>
      </c>
      <c r="D55" s="99"/>
      <c r="E55" s="99">
        <v>1933451.3438572139</v>
      </c>
      <c r="F55" s="99">
        <v>-738534.09364278638</v>
      </c>
      <c r="G55" s="99">
        <v>-738534.09364278638</v>
      </c>
      <c r="H55" s="99">
        <v>1963872.4521905473</v>
      </c>
      <c r="I55" s="99">
        <v>-710200.76030945312</v>
      </c>
      <c r="J55" s="99">
        <v>-813124.90874695312</v>
      </c>
      <c r="K55" s="99">
        <v>675095.26964986662</v>
      </c>
      <c r="L55" s="99">
        <v>-710913.53035013354</v>
      </c>
      <c r="M55" s="99">
        <v>-710913.53035013354</v>
      </c>
      <c r="N55" s="99">
        <v>675095.26964986662</v>
      </c>
      <c r="O55" s="99">
        <v>-710913.53035013354</v>
      </c>
      <c r="P55" s="99">
        <v>-519197.86628763337</v>
      </c>
      <c r="Q55" s="400">
        <f t="shared" si="1"/>
        <v>-404817.97833251877</v>
      </c>
    </row>
    <row r="56" spans="2:17" x14ac:dyDescent="0.2">
      <c r="B56" s="394" t="s">
        <v>258</v>
      </c>
      <c r="C56" s="394"/>
      <c r="D56" s="395"/>
      <c r="E56" s="395">
        <v>2007086.3287287769</v>
      </c>
      <c r="F56" s="395">
        <v>-800571.77900195413</v>
      </c>
      <c r="G56" s="395">
        <v>-871037.99895487435</v>
      </c>
      <c r="H56" s="395">
        <v>1941336.908340011</v>
      </c>
      <c r="I56" s="395">
        <v>-526702.06593914551</v>
      </c>
      <c r="J56" s="395">
        <v>-784698.82218296779</v>
      </c>
      <c r="K56" s="395">
        <v>695576.90727501316</v>
      </c>
      <c r="L56" s="395">
        <v>-690103.92541320284</v>
      </c>
      <c r="M56" s="395">
        <v>-689521.61523032468</v>
      </c>
      <c r="N56" s="395">
        <v>695797.78059708478</v>
      </c>
      <c r="O56" s="395">
        <v>-689755.88065558427</v>
      </c>
      <c r="P56" s="395">
        <v>-645739.48053744854</v>
      </c>
      <c r="Q56" s="536">
        <f t="shared" si="1"/>
        <v>-358333.64297461614</v>
      </c>
    </row>
    <row r="57" spans="2:17" x14ac:dyDescent="0.2">
      <c r="B57" s="394" t="s">
        <v>261</v>
      </c>
      <c r="C57" s="394"/>
      <c r="D57" s="395">
        <v>12106792.303207055</v>
      </c>
      <c r="E57" s="395">
        <f t="shared" ref="E57:P57" si="2">D57 + E56</f>
        <v>14113878.631935831</v>
      </c>
      <c r="F57" s="395">
        <f t="shared" si="2"/>
        <v>13313306.852933876</v>
      </c>
      <c r="G57" s="395">
        <f t="shared" si="2"/>
        <v>12442268.853979003</v>
      </c>
      <c r="H57" s="395">
        <f t="shared" si="2"/>
        <v>14383605.762319013</v>
      </c>
      <c r="I57" s="395">
        <f t="shared" si="2"/>
        <v>13856903.696379868</v>
      </c>
      <c r="J57" s="395">
        <f t="shared" si="2"/>
        <v>13072204.8741969</v>
      </c>
      <c r="K57" s="395">
        <f t="shared" si="2"/>
        <v>13767781.781471914</v>
      </c>
      <c r="L57" s="395">
        <f t="shared" si="2"/>
        <v>13077677.856058711</v>
      </c>
      <c r="M57" s="395">
        <f t="shared" si="2"/>
        <v>12388156.240828387</v>
      </c>
      <c r="N57" s="395">
        <f t="shared" si="2"/>
        <v>13083954.021425473</v>
      </c>
      <c r="O57" s="395">
        <f t="shared" si="2"/>
        <v>12394198.140769888</v>
      </c>
      <c r="P57" s="395">
        <f t="shared" si="2"/>
        <v>11748458.66023244</v>
      </c>
      <c r="Q57" s="536"/>
    </row>
    <row r="58" spans="2:17" x14ac:dyDescent="0.2">
      <c r="B58" s="78"/>
      <c r="C58" s="78"/>
      <c r="D58" s="71"/>
      <c r="E58" s="71"/>
      <c r="F58" s="71"/>
      <c r="G58" s="71"/>
      <c r="H58" s="71"/>
      <c r="I58" s="71"/>
      <c r="J58" s="71"/>
      <c r="K58" s="71"/>
      <c r="L58" s="71"/>
    </row>
    <row r="59" spans="2:17" x14ac:dyDescent="0.2">
      <c r="B59" s="78"/>
      <c r="C59" s="78"/>
      <c r="D59" s="71"/>
      <c r="E59" s="71"/>
      <c r="F59" s="71"/>
      <c r="G59" s="71"/>
      <c r="H59" s="71"/>
      <c r="I59" s="71"/>
      <c r="J59" s="71"/>
      <c r="K59" s="71"/>
      <c r="L59" s="71"/>
    </row>
    <row r="60" spans="2:17" x14ac:dyDescent="0.2">
      <c r="B60" s="78"/>
      <c r="C60" s="78"/>
      <c r="D60" s="71"/>
      <c r="E60" s="71"/>
      <c r="F60" s="71"/>
      <c r="G60" s="71"/>
      <c r="H60" s="71"/>
      <c r="I60" s="71"/>
      <c r="J60" s="71"/>
      <c r="K60" s="71"/>
      <c r="L60" s="71"/>
    </row>
    <row r="61" spans="2:17" x14ac:dyDescent="0.2">
      <c r="B61" s="78"/>
      <c r="C61" s="78"/>
      <c r="D61" s="71"/>
      <c r="E61" s="71"/>
      <c r="F61" s="71"/>
      <c r="G61" s="71"/>
      <c r="H61" s="71"/>
      <c r="I61" s="71"/>
      <c r="J61" s="71"/>
      <c r="K61" s="71"/>
      <c r="L61" s="71"/>
    </row>
    <row r="62" spans="2:17" x14ac:dyDescent="0.2">
      <c r="B62" s="78"/>
      <c r="C62" s="78"/>
      <c r="D62" s="71"/>
      <c r="E62" s="71"/>
      <c r="F62" s="71"/>
      <c r="G62" s="71"/>
      <c r="H62" s="71"/>
      <c r="I62" s="71"/>
      <c r="J62" s="71"/>
      <c r="K62" s="71"/>
      <c r="L62" s="71"/>
    </row>
    <row r="63" spans="2:17" x14ac:dyDescent="0.2">
      <c r="B63" s="78"/>
      <c r="C63" s="78"/>
      <c r="D63" s="71"/>
      <c r="E63" s="71"/>
      <c r="F63" s="71"/>
      <c r="G63" s="71"/>
      <c r="H63" s="71"/>
      <c r="I63" s="71"/>
      <c r="J63" s="71"/>
      <c r="K63" s="71"/>
      <c r="L63" s="71"/>
    </row>
    <row r="64" spans="2:17" x14ac:dyDescent="0.2">
      <c r="B64" s="78"/>
      <c r="C64" s="78"/>
      <c r="D64" s="71"/>
      <c r="E64" s="71"/>
      <c r="F64" s="71"/>
      <c r="G64" s="71"/>
      <c r="H64" s="71"/>
      <c r="I64" s="71"/>
      <c r="J64" s="71"/>
      <c r="K64" s="71"/>
      <c r="L64" s="71"/>
    </row>
    <row r="65" spans="2:12" x14ac:dyDescent="0.2">
      <c r="B65" s="78"/>
      <c r="C65" s="78"/>
      <c r="D65" s="71"/>
      <c r="E65" s="71"/>
      <c r="F65" s="71"/>
      <c r="G65" s="71"/>
      <c r="H65" s="71"/>
      <c r="I65" s="71"/>
      <c r="J65" s="71"/>
      <c r="K65" s="71"/>
      <c r="L65" s="71"/>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mbStatementType">
              <controlPr defaultSize="0" autoLine="0" autoPict="0" macro="[1]!ShowReport">
                <anchor moveWithCells="1">
                  <from>
                    <xdr:col>3</xdr:col>
                    <xdr:colOff>2133600</xdr:colOff>
                    <xdr:row>1</xdr:row>
                    <xdr:rowOff>38100</xdr:rowOff>
                  </from>
                  <to>
                    <xdr:col>5</xdr:col>
                    <xdr:colOff>495300</xdr:colOff>
                    <xdr:row>1</xdr:row>
                    <xdr:rowOff>228600</xdr:rowOff>
                  </to>
                </anchor>
              </controlPr>
            </control>
          </mc:Choice>
        </mc:AlternateContent>
        <mc:AlternateContent xmlns:mc="http://schemas.openxmlformats.org/markup-compatibility/2006">
          <mc:Choice Requires="x14">
            <control shapeId="9218" r:id="rId4" name="cmbChartType">
              <controlPr defaultSize="0" autoLine="0" autoPict="0" macro="[1]!ShowReport">
                <anchor moveWithCells="1">
                  <from>
                    <xdr:col>3</xdr:col>
                    <xdr:colOff>2133600</xdr:colOff>
                    <xdr:row>2</xdr:row>
                    <xdr:rowOff>0</xdr:rowOff>
                  </from>
                  <to>
                    <xdr:col>5</xdr:col>
                    <xdr:colOff>647700</xdr:colOff>
                    <xdr:row>2</xdr:row>
                    <xdr:rowOff>165100</xdr:rowOff>
                  </to>
                </anchor>
              </controlPr>
            </control>
          </mc:Choice>
        </mc:AlternateContent>
        <mc:AlternateContent xmlns:mc="http://schemas.openxmlformats.org/markup-compatibility/2006">
          <mc:Choice Requires="x14">
            <control shapeId="9219" r:id="rId5" name="cmbPeriod">
              <controlPr defaultSize="0" autoLine="0" autoPict="0" macro="[1]!ShowReport">
                <anchor moveWithCells="1">
                  <from>
                    <xdr:col>3</xdr:col>
                    <xdr:colOff>2133600</xdr:colOff>
                    <xdr:row>3</xdr:row>
                    <xdr:rowOff>76200</xdr:rowOff>
                  </from>
                  <to>
                    <xdr:col>7</xdr:col>
                    <xdr:colOff>190500</xdr:colOff>
                    <xdr:row>4</xdr:row>
                    <xdr:rowOff>76200</xdr:rowOff>
                  </to>
                </anchor>
              </controlPr>
            </control>
          </mc:Choice>
        </mc:AlternateContent>
        <mc:AlternateContent xmlns:mc="http://schemas.openxmlformats.org/markup-compatibility/2006">
          <mc:Choice Requires="x14">
            <control shapeId="9220" r:id="rId6" name="cmbDetailLevel">
              <controlPr defaultSize="0" autoLine="0" autoPict="0" macro="[1]!ShowReport">
                <anchor moveWithCells="1">
                  <from>
                    <xdr:col>3</xdr:col>
                    <xdr:colOff>2133600</xdr:colOff>
                    <xdr:row>4</xdr:row>
                    <xdr:rowOff>152400</xdr:rowOff>
                  </from>
                  <to>
                    <xdr:col>5</xdr:col>
                    <xdr:colOff>584200</xdr:colOff>
                    <xdr:row>5</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5"/>
  </sheetPr>
  <dimension ref="A1:MC555"/>
  <sheetViews>
    <sheetView workbookViewId="0"/>
  </sheetViews>
  <sheetFormatPr baseColWidth="10" defaultColWidth="8.83203125" defaultRowHeight="15" x14ac:dyDescent="0.2"/>
  <cols>
    <col min="1" max="1" width="3.6640625" customWidth="1"/>
    <col min="2" max="2" width="35" customWidth="1"/>
    <col min="3" max="3" width="25.83203125" bestFit="1" customWidth="1"/>
    <col min="4" max="4" width="33.33203125" bestFit="1" customWidth="1"/>
    <col min="5" max="5" width="3.6640625" bestFit="1" customWidth="1"/>
    <col min="6" max="6" width="6.6640625" bestFit="1" customWidth="1"/>
    <col min="7" max="7" width="6.83203125" hidden="1" customWidth="1"/>
    <col min="8" max="9" width="9" customWidth="1"/>
    <col min="10" max="33" width="9" hidden="1" customWidth="1"/>
    <col min="34" max="49" width="9.83203125" hidden="1" customWidth="1"/>
    <col min="50" max="84" width="9.1640625" customWidth="1"/>
  </cols>
  <sheetData>
    <row r="1" spans="1:341" x14ac:dyDescent="0.2">
      <c r="A1" s="70"/>
      <c r="B1" s="142" t="s">
        <v>127</v>
      </c>
      <c r="C1" s="142"/>
      <c r="D1" s="142"/>
      <c r="E1" s="142"/>
      <c r="F1" s="142"/>
      <c r="G1" s="143"/>
      <c r="H1" s="143">
        <v>4</v>
      </c>
      <c r="I1" s="143">
        <f>H1+1</f>
        <v>5</v>
      </c>
      <c r="J1" s="143">
        <f t="shared" ref="J1:AW1" si="0">I1+1</f>
        <v>6</v>
      </c>
      <c r="K1" s="143">
        <f t="shared" si="0"/>
        <v>7</v>
      </c>
      <c r="L1" s="143">
        <f t="shared" si="0"/>
        <v>8</v>
      </c>
      <c r="M1" s="143">
        <f t="shared" si="0"/>
        <v>9</v>
      </c>
      <c r="N1" s="143">
        <f t="shared" si="0"/>
        <v>10</v>
      </c>
      <c r="O1" s="143">
        <f t="shared" si="0"/>
        <v>11</v>
      </c>
      <c r="P1" s="143">
        <f t="shared" si="0"/>
        <v>12</v>
      </c>
      <c r="Q1" s="143">
        <f t="shared" si="0"/>
        <v>13</v>
      </c>
      <c r="R1" s="143">
        <f t="shared" si="0"/>
        <v>14</v>
      </c>
      <c r="S1" s="143">
        <f t="shared" si="0"/>
        <v>15</v>
      </c>
      <c r="T1" s="143">
        <f t="shared" si="0"/>
        <v>16</v>
      </c>
      <c r="U1" s="143">
        <f t="shared" si="0"/>
        <v>17</v>
      </c>
      <c r="V1" s="143">
        <f t="shared" si="0"/>
        <v>18</v>
      </c>
      <c r="W1" s="143">
        <f t="shared" si="0"/>
        <v>19</v>
      </c>
      <c r="X1" s="143">
        <f t="shared" si="0"/>
        <v>20</v>
      </c>
      <c r="Y1" s="143">
        <f t="shared" si="0"/>
        <v>21</v>
      </c>
      <c r="Z1" s="143">
        <f t="shared" si="0"/>
        <v>22</v>
      </c>
      <c r="AA1" s="143">
        <f t="shared" si="0"/>
        <v>23</v>
      </c>
      <c r="AB1" s="143">
        <f t="shared" si="0"/>
        <v>24</v>
      </c>
      <c r="AC1" s="143">
        <f t="shared" si="0"/>
        <v>25</v>
      </c>
      <c r="AD1" s="143">
        <f t="shared" si="0"/>
        <v>26</v>
      </c>
      <c r="AE1" s="143">
        <f t="shared" si="0"/>
        <v>27</v>
      </c>
      <c r="AF1" s="143">
        <f t="shared" si="0"/>
        <v>28</v>
      </c>
      <c r="AG1" s="143">
        <f t="shared" si="0"/>
        <v>29</v>
      </c>
      <c r="AH1" s="143">
        <f t="shared" si="0"/>
        <v>30</v>
      </c>
      <c r="AI1" s="143">
        <f t="shared" si="0"/>
        <v>31</v>
      </c>
      <c r="AJ1" s="143">
        <f t="shared" si="0"/>
        <v>32</v>
      </c>
      <c r="AK1" s="143">
        <f t="shared" si="0"/>
        <v>33</v>
      </c>
      <c r="AL1" s="143">
        <f t="shared" si="0"/>
        <v>34</v>
      </c>
      <c r="AM1" s="143">
        <f t="shared" si="0"/>
        <v>35</v>
      </c>
      <c r="AN1" s="143">
        <f t="shared" si="0"/>
        <v>36</v>
      </c>
      <c r="AO1" s="143">
        <f t="shared" si="0"/>
        <v>37</v>
      </c>
      <c r="AP1" s="143">
        <f t="shared" si="0"/>
        <v>38</v>
      </c>
      <c r="AQ1" s="143">
        <f t="shared" si="0"/>
        <v>39</v>
      </c>
      <c r="AR1" s="143">
        <f t="shared" si="0"/>
        <v>40</v>
      </c>
      <c r="AS1" s="143">
        <f t="shared" si="0"/>
        <v>41</v>
      </c>
      <c r="AT1" s="143">
        <f t="shared" si="0"/>
        <v>42</v>
      </c>
      <c r="AU1" s="143">
        <f t="shared" si="0"/>
        <v>43</v>
      </c>
      <c r="AV1" s="143">
        <f t="shared" si="0"/>
        <v>44</v>
      </c>
      <c r="AW1" s="143">
        <f t="shared" si="0"/>
        <v>45</v>
      </c>
    </row>
    <row r="2" spans="1:341" ht="19" x14ac:dyDescent="0.3">
      <c r="A2" s="70"/>
      <c r="B2" s="94" t="str">
        <f>"Staff Roster" &amp; ", v" &amp; TEXT(BudgetVersion, "#.0")</f>
        <v>Staff Roster, v1.0</v>
      </c>
      <c r="C2" s="94"/>
      <c r="D2" s="94"/>
      <c r="E2" s="94"/>
      <c r="F2" s="94"/>
      <c r="G2" s="94"/>
      <c r="H2" s="71"/>
      <c r="I2" s="71"/>
      <c r="J2" s="86"/>
      <c r="K2" s="8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row>
    <row r="3" spans="1:341" x14ac:dyDescent="0.2">
      <c r="A3" s="70"/>
      <c r="B3" s="95" t="str">
        <f>SchoolName</f>
        <v>Cedar Tree</v>
      </c>
      <c r="C3" s="95"/>
      <c r="D3" s="95"/>
      <c r="E3" s="95"/>
      <c r="F3" s="95"/>
      <c r="G3" s="95"/>
      <c r="H3" s="377"/>
      <c r="I3" s="377"/>
      <c r="J3" s="377"/>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CG3" s="70"/>
    </row>
    <row r="4" spans="1:341" x14ac:dyDescent="0.2">
      <c r="A4" s="70"/>
      <c r="B4" s="95"/>
      <c r="C4" s="95"/>
      <c r="D4" s="95"/>
      <c r="E4" s="95"/>
      <c r="F4" s="95"/>
      <c r="G4" s="95"/>
      <c r="H4" s="71"/>
      <c r="I4" s="71"/>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CG4" s="70"/>
    </row>
    <row r="5" spans="1:341" hidden="1" x14ac:dyDescent="0.2">
      <c r="A5" s="70"/>
      <c r="B5" s="118" t="s">
        <v>275</v>
      </c>
      <c r="C5" s="95"/>
      <c r="D5" s="95"/>
      <c r="E5" s="95"/>
      <c r="F5" s="95"/>
      <c r="G5" s="95"/>
      <c r="H5" s="377"/>
      <c r="I5" s="377"/>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CG5" s="70"/>
    </row>
    <row r="6" spans="1:341" s="70" customFormat="1" ht="11" hidden="1" x14ac:dyDescent="0.15">
      <c r="B6" s="70" t="s">
        <v>151</v>
      </c>
      <c r="H6" s="71">
        <f t="shared" ref="H6:AW6" si="1">INDEX(Students,H1)</f>
        <v>362</v>
      </c>
      <c r="I6" s="71">
        <f t="shared" si="1"/>
        <v>425</v>
      </c>
      <c r="J6" s="71">
        <f t="shared" si="1"/>
        <v>677</v>
      </c>
      <c r="K6" s="71">
        <f t="shared" si="1"/>
        <v>720</v>
      </c>
      <c r="L6" s="71">
        <f t="shared" si="1"/>
        <v>749</v>
      </c>
      <c r="M6" s="71">
        <f t="shared" si="1"/>
        <v>787</v>
      </c>
      <c r="N6" s="71">
        <f t="shared" si="1"/>
        <v>826</v>
      </c>
      <c r="O6" s="71">
        <f t="shared" si="1"/>
        <v>862</v>
      </c>
      <c r="P6" s="71">
        <f t="shared" si="1"/>
        <v>898</v>
      </c>
      <c r="Q6" s="71">
        <f t="shared" si="1"/>
        <v>897</v>
      </c>
      <c r="R6" s="71">
        <f t="shared" si="1"/>
        <v>896</v>
      </c>
      <c r="S6" s="71">
        <f t="shared" si="1"/>
        <v>896</v>
      </c>
      <c r="T6" s="71">
        <f t="shared" si="1"/>
        <v>896</v>
      </c>
      <c r="U6" s="71">
        <f t="shared" si="1"/>
        <v>896</v>
      </c>
      <c r="V6" s="71">
        <f t="shared" si="1"/>
        <v>896</v>
      </c>
      <c r="W6" s="71">
        <f t="shared" si="1"/>
        <v>896</v>
      </c>
      <c r="X6" s="71">
        <f t="shared" si="1"/>
        <v>896</v>
      </c>
      <c r="Y6" s="71">
        <f t="shared" si="1"/>
        <v>896</v>
      </c>
      <c r="Z6" s="71">
        <f t="shared" si="1"/>
        <v>896</v>
      </c>
      <c r="AA6" s="71">
        <f t="shared" si="1"/>
        <v>896</v>
      </c>
      <c r="AB6" s="71">
        <f t="shared" si="1"/>
        <v>896</v>
      </c>
      <c r="AC6" s="71">
        <f t="shared" si="1"/>
        <v>896</v>
      </c>
      <c r="AD6" s="71">
        <f t="shared" si="1"/>
        <v>896</v>
      </c>
      <c r="AE6" s="71">
        <f t="shared" si="1"/>
        <v>896</v>
      </c>
      <c r="AF6" s="71">
        <f t="shared" si="1"/>
        <v>896</v>
      </c>
      <c r="AG6" s="71">
        <f t="shared" si="1"/>
        <v>896</v>
      </c>
      <c r="AH6" s="71">
        <f t="shared" si="1"/>
        <v>896</v>
      </c>
      <c r="AI6" s="71">
        <f t="shared" si="1"/>
        <v>896</v>
      </c>
      <c r="AJ6" s="71">
        <f t="shared" si="1"/>
        <v>896</v>
      </c>
      <c r="AK6" s="71">
        <f t="shared" si="1"/>
        <v>896</v>
      </c>
      <c r="AL6" s="71">
        <f t="shared" si="1"/>
        <v>896</v>
      </c>
      <c r="AM6" s="71">
        <f t="shared" si="1"/>
        <v>896</v>
      </c>
      <c r="AN6" s="71">
        <f t="shared" si="1"/>
        <v>896</v>
      </c>
      <c r="AO6" s="71">
        <f t="shared" si="1"/>
        <v>896</v>
      </c>
      <c r="AP6" s="71">
        <f t="shared" si="1"/>
        <v>896</v>
      </c>
      <c r="AQ6" s="71">
        <f t="shared" si="1"/>
        <v>896</v>
      </c>
      <c r="AR6" s="71">
        <f t="shared" si="1"/>
        <v>896</v>
      </c>
      <c r="AS6" s="71">
        <f t="shared" si="1"/>
        <v>896</v>
      </c>
      <c r="AT6" s="71">
        <f t="shared" si="1"/>
        <v>896</v>
      </c>
      <c r="AU6" s="71">
        <f t="shared" si="1"/>
        <v>896</v>
      </c>
      <c r="AV6" s="71">
        <f t="shared" si="1"/>
        <v>896</v>
      </c>
      <c r="AW6" s="71">
        <f t="shared" si="1"/>
        <v>896</v>
      </c>
    </row>
    <row r="7" spans="1:341" s="70" customFormat="1" ht="11" hidden="1" x14ac:dyDescent="0.15">
      <c r="B7" s="70" t="s">
        <v>276</v>
      </c>
      <c r="H7" s="71">
        <f t="shared" ref="H7:AW7" si="2">INDEX(StudentsSpEdWeighted,H1)</f>
        <v>28.13</v>
      </c>
      <c r="I7" s="71">
        <f t="shared" si="2"/>
        <v>24.25</v>
      </c>
      <c r="J7" s="71">
        <f t="shared" si="2"/>
        <v>38.799999999999997</v>
      </c>
      <c r="K7" s="71">
        <f t="shared" si="2"/>
        <v>41.264401772525844</v>
      </c>
      <c r="L7" s="71">
        <f t="shared" si="2"/>
        <v>42.92644017725258</v>
      </c>
      <c r="M7" s="71">
        <f t="shared" si="2"/>
        <v>45.104283604135887</v>
      </c>
      <c r="N7" s="71">
        <f t="shared" si="2"/>
        <v>47.33943870014771</v>
      </c>
      <c r="O7" s="71">
        <f t="shared" si="2"/>
        <v>49.402658788773998</v>
      </c>
      <c r="P7" s="71">
        <f t="shared" si="2"/>
        <v>51.465878877400293</v>
      </c>
      <c r="Q7" s="71">
        <f t="shared" si="2"/>
        <v>51.408567208271783</v>
      </c>
      <c r="R7" s="71">
        <f t="shared" si="2"/>
        <v>51.351255539143274</v>
      </c>
      <c r="S7" s="71">
        <f t="shared" si="2"/>
        <v>51.351255539143274</v>
      </c>
      <c r="T7" s="71">
        <f t="shared" si="2"/>
        <v>51.351255539143274</v>
      </c>
      <c r="U7" s="71">
        <f t="shared" si="2"/>
        <v>51.351255539143274</v>
      </c>
      <c r="V7" s="71">
        <f t="shared" si="2"/>
        <v>51.351255539143274</v>
      </c>
      <c r="W7" s="71">
        <f t="shared" si="2"/>
        <v>51.351255539143274</v>
      </c>
      <c r="X7" s="71">
        <f t="shared" si="2"/>
        <v>51.351255539143274</v>
      </c>
      <c r="Y7" s="71">
        <f t="shared" si="2"/>
        <v>51.351255539143274</v>
      </c>
      <c r="Z7" s="71">
        <f t="shared" si="2"/>
        <v>51.351255539143274</v>
      </c>
      <c r="AA7" s="71">
        <f t="shared" si="2"/>
        <v>51.351255539143274</v>
      </c>
      <c r="AB7" s="71">
        <f t="shared" si="2"/>
        <v>51.351255539143274</v>
      </c>
      <c r="AC7" s="71">
        <f t="shared" si="2"/>
        <v>51.351255539143274</v>
      </c>
      <c r="AD7" s="71">
        <f t="shared" si="2"/>
        <v>51.351255539143274</v>
      </c>
      <c r="AE7" s="71">
        <f t="shared" si="2"/>
        <v>51.351255539143274</v>
      </c>
      <c r="AF7" s="71">
        <f t="shared" si="2"/>
        <v>51.351255539143274</v>
      </c>
      <c r="AG7" s="71">
        <f t="shared" si="2"/>
        <v>51.351255539143274</v>
      </c>
      <c r="AH7" s="71">
        <f t="shared" si="2"/>
        <v>51.351255539143274</v>
      </c>
      <c r="AI7" s="71">
        <f t="shared" si="2"/>
        <v>51.351255539143274</v>
      </c>
      <c r="AJ7" s="71">
        <f t="shared" si="2"/>
        <v>51.351255539143274</v>
      </c>
      <c r="AK7" s="71">
        <f t="shared" si="2"/>
        <v>51.351255539143274</v>
      </c>
      <c r="AL7" s="71">
        <f t="shared" si="2"/>
        <v>51.351255539143274</v>
      </c>
      <c r="AM7" s="71">
        <f t="shared" si="2"/>
        <v>51.351255539143274</v>
      </c>
      <c r="AN7" s="71">
        <f t="shared" si="2"/>
        <v>51.351255539143274</v>
      </c>
      <c r="AO7" s="71">
        <f t="shared" si="2"/>
        <v>51.351255539143274</v>
      </c>
      <c r="AP7" s="71">
        <f t="shared" si="2"/>
        <v>51.351255539143274</v>
      </c>
      <c r="AQ7" s="71">
        <f t="shared" si="2"/>
        <v>51.351255539143274</v>
      </c>
      <c r="AR7" s="71">
        <f t="shared" si="2"/>
        <v>51.351255539143274</v>
      </c>
      <c r="AS7" s="71">
        <f t="shared" si="2"/>
        <v>51.351255539143274</v>
      </c>
      <c r="AT7" s="71">
        <f t="shared" si="2"/>
        <v>51.351255539143274</v>
      </c>
      <c r="AU7" s="71">
        <f t="shared" si="2"/>
        <v>51.351255539143274</v>
      </c>
      <c r="AV7" s="71">
        <f t="shared" si="2"/>
        <v>51.351255539143274</v>
      </c>
      <c r="AW7" s="71">
        <f t="shared" si="2"/>
        <v>51.351255539143274</v>
      </c>
    </row>
    <row r="8" spans="1:341" s="70" customFormat="1" ht="11" hidden="1" x14ac:dyDescent="0.15">
      <c r="B8" s="70" t="s">
        <v>277</v>
      </c>
      <c r="H8" s="71">
        <f t="shared" ref="H8:AW8" si="3">INDEX(StudentsLEPNEP, H1)+INDEX(StudentsLEPNEPResidential, H1)</f>
        <v>3</v>
      </c>
      <c r="I8" s="71">
        <f t="shared" si="3"/>
        <v>0</v>
      </c>
      <c r="J8" s="71">
        <f t="shared" si="3"/>
        <v>0</v>
      </c>
      <c r="K8" s="71">
        <f t="shared" si="3"/>
        <v>0</v>
      </c>
      <c r="L8" s="71">
        <f t="shared" si="3"/>
        <v>0</v>
      </c>
      <c r="M8" s="71">
        <f t="shared" si="3"/>
        <v>0</v>
      </c>
      <c r="N8" s="71">
        <f t="shared" si="3"/>
        <v>0</v>
      </c>
      <c r="O8" s="71">
        <f t="shared" si="3"/>
        <v>0</v>
      </c>
      <c r="P8" s="71">
        <f t="shared" si="3"/>
        <v>0</v>
      </c>
      <c r="Q8" s="71">
        <f t="shared" si="3"/>
        <v>0</v>
      </c>
      <c r="R8" s="71">
        <f t="shared" si="3"/>
        <v>0</v>
      </c>
      <c r="S8" s="71">
        <f t="shared" si="3"/>
        <v>0</v>
      </c>
      <c r="T8" s="71">
        <f t="shared" si="3"/>
        <v>0</v>
      </c>
      <c r="U8" s="71">
        <f t="shared" si="3"/>
        <v>0</v>
      </c>
      <c r="V8" s="71">
        <f t="shared" si="3"/>
        <v>0</v>
      </c>
      <c r="W8" s="71">
        <f t="shared" si="3"/>
        <v>0</v>
      </c>
      <c r="X8" s="71">
        <f t="shared" si="3"/>
        <v>0</v>
      </c>
      <c r="Y8" s="71">
        <f t="shared" si="3"/>
        <v>0</v>
      </c>
      <c r="Z8" s="71">
        <f t="shared" si="3"/>
        <v>0</v>
      </c>
      <c r="AA8" s="71">
        <f t="shared" si="3"/>
        <v>0</v>
      </c>
      <c r="AB8" s="71">
        <f t="shared" si="3"/>
        <v>0</v>
      </c>
      <c r="AC8" s="71">
        <f t="shared" si="3"/>
        <v>0</v>
      </c>
      <c r="AD8" s="71">
        <f t="shared" si="3"/>
        <v>0</v>
      </c>
      <c r="AE8" s="71">
        <f t="shared" si="3"/>
        <v>0</v>
      </c>
      <c r="AF8" s="71">
        <f t="shared" si="3"/>
        <v>0</v>
      </c>
      <c r="AG8" s="71">
        <f t="shared" si="3"/>
        <v>0</v>
      </c>
      <c r="AH8" s="71">
        <f t="shared" si="3"/>
        <v>0</v>
      </c>
      <c r="AI8" s="71">
        <f t="shared" si="3"/>
        <v>0</v>
      </c>
      <c r="AJ8" s="71">
        <f t="shared" si="3"/>
        <v>0</v>
      </c>
      <c r="AK8" s="71">
        <f t="shared" si="3"/>
        <v>0</v>
      </c>
      <c r="AL8" s="71">
        <f t="shared" si="3"/>
        <v>0</v>
      </c>
      <c r="AM8" s="71">
        <f t="shared" si="3"/>
        <v>0</v>
      </c>
      <c r="AN8" s="71">
        <f t="shared" si="3"/>
        <v>0</v>
      </c>
      <c r="AO8" s="71">
        <f t="shared" si="3"/>
        <v>0</v>
      </c>
      <c r="AP8" s="71">
        <f t="shared" si="3"/>
        <v>0</v>
      </c>
      <c r="AQ8" s="71">
        <f t="shared" si="3"/>
        <v>0</v>
      </c>
      <c r="AR8" s="71">
        <f t="shared" si="3"/>
        <v>0</v>
      </c>
      <c r="AS8" s="71">
        <f t="shared" si="3"/>
        <v>0</v>
      </c>
      <c r="AT8" s="71">
        <f t="shared" si="3"/>
        <v>0</v>
      </c>
      <c r="AU8" s="71">
        <f t="shared" si="3"/>
        <v>0</v>
      </c>
      <c r="AV8" s="71">
        <f t="shared" si="3"/>
        <v>0</v>
      </c>
      <c r="AW8" s="71">
        <f t="shared" si="3"/>
        <v>0</v>
      </c>
    </row>
    <row r="9" spans="1:341" x14ac:dyDescent="0.2">
      <c r="A9" s="70"/>
      <c r="B9" s="95"/>
      <c r="C9" s="95"/>
      <c r="D9" s="95"/>
      <c r="E9" s="95"/>
      <c r="F9" s="95"/>
      <c r="G9" s="95"/>
      <c r="H9" s="377"/>
      <c r="I9" s="377"/>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CG9" s="70"/>
    </row>
    <row r="10" spans="1:341" x14ac:dyDescent="0.2">
      <c r="A10" s="70"/>
      <c r="B10" s="70" t="s">
        <v>278</v>
      </c>
      <c r="C10" s="70"/>
      <c r="D10" s="70"/>
      <c r="E10" s="70"/>
      <c r="F10" s="70"/>
      <c r="G10" s="70"/>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c r="IN10" s="70"/>
      <c r="IO10" s="70"/>
      <c r="IP10" s="70"/>
      <c r="IQ10" s="70"/>
      <c r="IR10" s="70"/>
      <c r="IS10" s="70"/>
      <c r="IT10" s="70"/>
      <c r="IU10" s="70"/>
      <c r="IV10" s="70"/>
      <c r="IW10" s="70"/>
      <c r="IX10" s="70"/>
      <c r="IY10" s="70"/>
      <c r="IZ10" s="70"/>
      <c r="JA10" s="70"/>
      <c r="JB10" s="70"/>
      <c r="JC10" s="70"/>
      <c r="JD10" s="70"/>
      <c r="JE10" s="70"/>
      <c r="JF10" s="70"/>
      <c r="JG10" s="70"/>
      <c r="JH10" s="70"/>
      <c r="JI10" s="70"/>
      <c r="JJ10" s="70"/>
      <c r="JK10" s="70"/>
      <c r="JL10" s="70"/>
      <c r="JM10" s="70"/>
      <c r="JN10" s="70"/>
      <c r="JO10" s="70"/>
      <c r="JP10" s="70"/>
      <c r="JQ10" s="70"/>
      <c r="JR10" s="70"/>
      <c r="JS10" s="70"/>
      <c r="JT10" s="70"/>
      <c r="JU10" s="70"/>
      <c r="JV10" s="70"/>
      <c r="JW10" s="70"/>
      <c r="JX10" s="70"/>
      <c r="JY10" s="70"/>
      <c r="JZ10" s="70"/>
      <c r="KA10" s="70"/>
      <c r="KB10" s="70"/>
      <c r="KC10" s="70"/>
      <c r="KD10" s="70"/>
      <c r="KE10" s="70"/>
      <c r="KF10" s="70"/>
      <c r="KG10" s="70"/>
      <c r="KH10" s="70"/>
      <c r="KI10" s="70"/>
      <c r="KJ10" s="70"/>
      <c r="KK10" s="70"/>
      <c r="KL10" s="70"/>
      <c r="KM10" s="70"/>
      <c r="KN10" s="70"/>
      <c r="KO10" s="70"/>
      <c r="KP10" s="70"/>
      <c r="KQ10" s="70"/>
      <c r="KR10" s="70"/>
      <c r="KS10" s="70"/>
      <c r="KT10" s="70"/>
      <c r="KU10" s="70"/>
      <c r="KV10" s="70"/>
      <c r="KW10" s="70"/>
      <c r="KX10" s="70"/>
      <c r="KY10" s="70"/>
      <c r="KZ10" s="70"/>
      <c r="LA10" s="70"/>
      <c r="LB10" s="70"/>
      <c r="LC10" s="70"/>
      <c r="LD10" s="70"/>
      <c r="LE10" s="70"/>
      <c r="LF10" s="70"/>
      <c r="LG10" s="70"/>
      <c r="LH10" s="70"/>
      <c r="LI10" s="70"/>
      <c r="LJ10" s="70"/>
      <c r="LK10" s="70"/>
      <c r="LL10" s="70"/>
      <c r="LM10" s="70"/>
      <c r="LN10" s="70"/>
      <c r="LO10" s="70"/>
      <c r="LP10" s="70"/>
      <c r="LQ10" s="70"/>
      <c r="LR10" s="70"/>
      <c r="LS10" s="70"/>
      <c r="LT10" s="70"/>
      <c r="LU10" s="70"/>
      <c r="LV10" s="70"/>
      <c r="LW10" s="70"/>
      <c r="LX10" s="70"/>
      <c r="LY10" s="70"/>
      <c r="LZ10" s="70"/>
      <c r="MA10" s="70"/>
      <c r="MB10" s="70"/>
      <c r="MC10" s="70"/>
    </row>
    <row r="11" spans="1:341" s="542" customFormat="1" ht="13" x14ac:dyDescent="0.2">
      <c r="A11" s="537"/>
      <c r="B11" s="538" t="s">
        <v>228</v>
      </c>
      <c r="C11" s="539" t="s">
        <v>279</v>
      </c>
      <c r="D11" s="539" t="s">
        <v>300</v>
      </c>
      <c r="E11" s="539" t="s">
        <v>281</v>
      </c>
      <c r="F11" s="539" t="s">
        <v>282</v>
      </c>
      <c r="G11" s="539" t="s">
        <v>280</v>
      </c>
      <c r="H11" s="540" t="str">
        <f t="shared" ref="H11:AW11" si="4" xml:space="preserve"> INDEX(SetupBudgetYears,H$1,1)</f>
        <v>SY19-20</v>
      </c>
      <c r="I11" s="541" t="str">
        <f t="shared" si="4"/>
        <v>SY20-21</v>
      </c>
      <c r="J11" s="541" t="str">
        <f t="shared" si="4"/>
        <v>SY21-22</v>
      </c>
      <c r="K11" s="541" t="str">
        <f t="shared" si="4"/>
        <v>SY22-23</v>
      </c>
      <c r="L11" s="541" t="str">
        <f t="shared" si="4"/>
        <v>SY23-24</v>
      </c>
      <c r="M11" s="541" t="str">
        <f t="shared" si="4"/>
        <v>SY24-25</v>
      </c>
      <c r="N11" s="541" t="str">
        <f t="shared" si="4"/>
        <v>SY25-26</v>
      </c>
      <c r="O11" s="541" t="str">
        <f t="shared" si="4"/>
        <v>SY26-27</v>
      </c>
      <c r="P11" s="541" t="str">
        <f t="shared" si="4"/>
        <v>SY27-28</v>
      </c>
      <c r="Q11" s="541" t="str">
        <f t="shared" si="4"/>
        <v>SY28-29</v>
      </c>
      <c r="R11" s="541" t="str">
        <f t="shared" si="4"/>
        <v>SY29-30</v>
      </c>
      <c r="S11" s="541" t="str">
        <f t="shared" si="4"/>
        <v>SY30-31</v>
      </c>
      <c r="T11" s="541" t="str">
        <f t="shared" si="4"/>
        <v>SY31-32</v>
      </c>
      <c r="U11" s="541" t="str">
        <f t="shared" si="4"/>
        <v>SY32-33</v>
      </c>
      <c r="V11" s="541" t="str">
        <f t="shared" si="4"/>
        <v>SY33-34</v>
      </c>
      <c r="W11" s="541" t="str">
        <f t="shared" si="4"/>
        <v>SY34-35</v>
      </c>
      <c r="X11" s="541" t="str">
        <f t="shared" si="4"/>
        <v>SY35-36</v>
      </c>
      <c r="Y11" s="541" t="str">
        <f t="shared" si="4"/>
        <v>SY36-37</v>
      </c>
      <c r="Z11" s="541" t="str">
        <f t="shared" si="4"/>
        <v>SY37-38</v>
      </c>
      <c r="AA11" s="541" t="str">
        <f t="shared" si="4"/>
        <v>SY38-39</v>
      </c>
      <c r="AB11" s="541" t="str">
        <f t="shared" si="4"/>
        <v>SY39-40</v>
      </c>
      <c r="AC11" s="541" t="str">
        <f t="shared" si="4"/>
        <v>SY40-41</v>
      </c>
      <c r="AD11" s="541" t="str">
        <f t="shared" si="4"/>
        <v>SY41-42</v>
      </c>
      <c r="AE11" s="541" t="str">
        <f t="shared" si="4"/>
        <v>SY42-43</v>
      </c>
      <c r="AF11" s="541" t="str">
        <f t="shared" si="4"/>
        <v>SY43-44</v>
      </c>
      <c r="AG11" s="541" t="str">
        <f t="shared" si="4"/>
        <v>SY44-45</v>
      </c>
      <c r="AH11" s="541" t="str">
        <f t="shared" si="4"/>
        <v>SY45-46</v>
      </c>
      <c r="AI11" s="541" t="str">
        <f t="shared" si="4"/>
        <v>SY46-47</v>
      </c>
      <c r="AJ11" s="541" t="str">
        <f t="shared" si="4"/>
        <v>SY47-48</v>
      </c>
      <c r="AK11" s="541" t="str">
        <f t="shared" si="4"/>
        <v>SY48-49</v>
      </c>
      <c r="AL11" s="541" t="str">
        <f t="shared" si="4"/>
        <v>SY49-50</v>
      </c>
      <c r="AM11" s="541" t="str">
        <f t="shared" si="4"/>
        <v>SY50-51</v>
      </c>
      <c r="AN11" s="541" t="str">
        <f t="shared" si="4"/>
        <v>SY51-52</v>
      </c>
      <c r="AO11" s="541" t="str">
        <f t="shared" si="4"/>
        <v>SY52-53</v>
      </c>
      <c r="AP11" s="541" t="str">
        <f t="shared" si="4"/>
        <v>SY53-54</v>
      </c>
      <c r="AQ11" s="541" t="str">
        <f t="shared" si="4"/>
        <v>SY54-55</v>
      </c>
      <c r="AR11" s="541" t="str">
        <f t="shared" si="4"/>
        <v>SY55-56</v>
      </c>
      <c r="AS11" s="541" t="str">
        <f t="shared" si="4"/>
        <v>SY56-57</v>
      </c>
      <c r="AT11" s="541" t="str">
        <f t="shared" si="4"/>
        <v>SY57-58</v>
      </c>
      <c r="AU11" s="541" t="str">
        <f t="shared" si="4"/>
        <v>SY58-59</v>
      </c>
      <c r="AV11" s="541" t="str">
        <f t="shared" si="4"/>
        <v>SY59-60</v>
      </c>
      <c r="AW11" s="541" t="str">
        <f t="shared" si="4"/>
        <v>SY60-61</v>
      </c>
      <c r="AX11" s="537"/>
      <c r="AY11" s="537"/>
      <c r="AZ11" s="537"/>
      <c r="BA11" s="537"/>
      <c r="BB11" s="537"/>
      <c r="BC11" s="537"/>
      <c r="BD11" s="537"/>
      <c r="BE11" s="537"/>
      <c r="BF11" s="537"/>
      <c r="BG11" s="537"/>
      <c r="BH11" s="537"/>
      <c r="BI11" s="537"/>
      <c r="BJ11" s="537"/>
      <c r="BK11" s="537"/>
      <c r="BL11" s="537"/>
      <c r="BM11" s="537"/>
      <c r="BN11" s="537"/>
      <c r="BO11" s="537"/>
      <c r="BP11" s="537"/>
      <c r="BQ11" s="537"/>
      <c r="BR11" s="537"/>
      <c r="BS11" s="537"/>
      <c r="BT11" s="537"/>
      <c r="BU11" s="537"/>
      <c r="BV11" s="537"/>
      <c r="BW11" s="537"/>
      <c r="BX11" s="537"/>
      <c r="BY11" s="537"/>
      <c r="BZ11" s="537"/>
      <c r="CA11" s="537"/>
      <c r="CB11" s="537"/>
      <c r="CC11" s="537"/>
      <c r="CD11" s="537"/>
      <c r="CE11" s="537"/>
      <c r="CF11" s="537"/>
      <c r="CG11" s="537"/>
      <c r="CH11" s="537"/>
      <c r="CI11" s="537"/>
      <c r="CJ11" s="537"/>
      <c r="CK11" s="537"/>
      <c r="CL11" s="537"/>
      <c r="CM11" s="537"/>
      <c r="CN11" s="537"/>
      <c r="CO11" s="537"/>
      <c r="CP11" s="537"/>
      <c r="CQ11" s="537"/>
      <c r="CR11" s="537"/>
      <c r="CS11" s="537"/>
      <c r="CT11" s="537"/>
      <c r="CU11" s="537"/>
      <c r="CV11" s="537"/>
      <c r="CW11" s="537"/>
      <c r="CX11" s="537"/>
      <c r="CY11" s="537"/>
      <c r="CZ11" s="537"/>
      <c r="DA11" s="537"/>
      <c r="DB11" s="537"/>
      <c r="DC11" s="537"/>
      <c r="DD11" s="537"/>
      <c r="DE11" s="537"/>
      <c r="DF11" s="537"/>
      <c r="DG11" s="537"/>
      <c r="DH11" s="537"/>
      <c r="DI11" s="537"/>
      <c r="DJ11" s="537"/>
      <c r="DK11" s="537"/>
      <c r="DL11" s="537"/>
      <c r="DM11" s="537"/>
      <c r="DN11" s="537"/>
      <c r="DO11" s="537"/>
      <c r="DP11" s="537"/>
      <c r="DQ11" s="537"/>
      <c r="DR11" s="537"/>
      <c r="DS11" s="537"/>
      <c r="DT11" s="537"/>
      <c r="DU11" s="537"/>
      <c r="DV11" s="537"/>
      <c r="DW11" s="537"/>
      <c r="DX11" s="537"/>
      <c r="DY11" s="537"/>
      <c r="DZ11" s="537"/>
      <c r="EA11" s="537"/>
      <c r="EB11" s="537"/>
      <c r="EC11" s="537"/>
      <c r="ED11" s="537"/>
      <c r="EE11" s="537"/>
      <c r="EF11" s="537"/>
      <c r="EG11" s="537"/>
      <c r="EH11" s="537"/>
      <c r="EI11" s="537"/>
      <c r="EJ11" s="537"/>
      <c r="EK11" s="537"/>
      <c r="EL11" s="537"/>
      <c r="EM11" s="537"/>
      <c r="EN11" s="537"/>
      <c r="EO11" s="537"/>
      <c r="EP11" s="537"/>
      <c r="EQ11" s="537"/>
      <c r="ER11" s="537"/>
      <c r="ES11" s="537"/>
      <c r="ET11" s="537"/>
      <c r="EU11" s="537"/>
      <c r="EV11" s="537"/>
      <c r="EW11" s="537"/>
      <c r="EX11" s="537"/>
      <c r="EY11" s="537"/>
      <c r="EZ11" s="537"/>
      <c r="FA11" s="537"/>
      <c r="FB11" s="537"/>
      <c r="FC11" s="537"/>
      <c r="FD11" s="537"/>
      <c r="FE11" s="537"/>
      <c r="FF11" s="537"/>
      <c r="FG11" s="537"/>
      <c r="FH11" s="537"/>
      <c r="FI11" s="537"/>
      <c r="FJ11" s="537"/>
      <c r="FK11" s="537"/>
      <c r="FL11" s="537"/>
      <c r="FM11" s="537"/>
      <c r="FN11" s="537"/>
      <c r="FO11" s="537"/>
      <c r="FP11" s="537"/>
      <c r="FQ11" s="537"/>
      <c r="FR11" s="537"/>
      <c r="FS11" s="537"/>
      <c r="FT11" s="537"/>
      <c r="FU11" s="537"/>
      <c r="FV11" s="537"/>
      <c r="FW11" s="537"/>
      <c r="FX11" s="537"/>
      <c r="FY11" s="537"/>
      <c r="FZ11" s="537"/>
      <c r="GA11" s="537"/>
      <c r="GB11" s="537"/>
      <c r="GC11" s="537"/>
      <c r="GD11" s="537"/>
      <c r="GE11" s="537"/>
      <c r="GF11" s="537"/>
      <c r="GG11" s="537"/>
      <c r="GH11" s="537"/>
      <c r="GI11" s="537"/>
      <c r="GJ11" s="537"/>
      <c r="GK11" s="537"/>
      <c r="GL11" s="537"/>
      <c r="GM11" s="537"/>
      <c r="GN11" s="537"/>
      <c r="GO11" s="537"/>
      <c r="GP11" s="537"/>
      <c r="GQ11" s="537"/>
      <c r="GR11" s="537"/>
      <c r="GS11" s="537"/>
      <c r="GT11" s="537"/>
      <c r="GU11" s="537"/>
      <c r="GV11" s="537"/>
      <c r="GW11" s="537"/>
      <c r="GX11" s="537"/>
      <c r="GY11" s="537"/>
      <c r="GZ11" s="537"/>
      <c r="HA11" s="537"/>
      <c r="HB11" s="537"/>
      <c r="HC11" s="537"/>
      <c r="HD11" s="537"/>
      <c r="HE11" s="537"/>
      <c r="HF11" s="537"/>
      <c r="HG11" s="537"/>
      <c r="HH11" s="537"/>
      <c r="HI11" s="537"/>
      <c r="HJ11" s="537"/>
      <c r="HK11" s="537"/>
      <c r="HL11" s="537"/>
      <c r="HM11" s="537"/>
      <c r="HN11" s="537"/>
      <c r="HO11" s="537"/>
      <c r="HP11" s="537"/>
      <c r="HQ11" s="537"/>
      <c r="HR11" s="537"/>
      <c r="HS11" s="537"/>
      <c r="HT11" s="537"/>
      <c r="HU11" s="537"/>
      <c r="HV11" s="537"/>
      <c r="HW11" s="537"/>
      <c r="HX11" s="537"/>
      <c r="HY11" s="537"/>
      <c r="HZ11" s="537"/>
      <c r="IA11" s="537"/>
      <c r="IB11" s="537"/>
      <c r="IC11" s="537"/>
      <c r="ID11" s="537"/>
      <c r="IE11" s="537"/>
      <c r="IF11" s="537"/>
      <c r="IG11" s="537"/>
      <c r="IH11" s="537"/>
      <c r="II11" s="537"/>
      <c r="IJ11" s="537"/>
      <c r="IK11" s="537"/>
      <c r="IL11" s="537"/>
      <c r="IM11" s="537"/>
      <c r="IN11" s="537"/>
      <c r="IO11" s="537"/>
      <c r="IP11" s="537"/>
      <c r="IQ11" s="537"/>
      <c r="IR11" s="537"/>
      <c r="IS11" s="537"/>
      <c r="IT11" s="537"/>
      <c r="IU11" s="537"/>
      <c r="IV11" s="537"/>
      <c r="IW11" s="537"/>
      <c r="IX11" s="537"/>
      <c r="IY11" s="537"/>
      <c r="IZ11" s="537"/>
      <c r="JA11" s="537"/>
      <c r="JB11" s="537"/>
      <c r="JC11" s="537"/>
      <c r="JD11" s="537"/>
      <c r="JE11" s="537"/>
      <c r="JF11" s="537"/>
      <c r="JG11" s="537"/>
      <c r="JH11" s="537"/>
      <c r="JI11" s="537"/>
      <c r="JJ11" s="537"/>
      <c r="JK11" s="537"/>
      <c r="JL11" s="537"/>
      <c r="JM11" s="537"/>
      <c r="JN11" s="537"/>
      <c r="JO11" s="537"/>
      <c r="JP11" s="537"/>
      <c r="JQ11" s="537"/>
      <c r="JR11" s="537"/>
      <c r="JS11" s="537"/>
      <c r="JT11" s="537"/>
      <c r="JU11" s="537"/>
      <c r="JV11" s="537"/>
      <c r="JW11" s="537"/>
      <c r="JX11" s="537"/>
      <c r="JY11" s="537"/>
      <c r="JZ11" s="537"/>
      <c r="KA11" s="537"/>
      <c r="KB11" s="537"/>
      <c r="KC11" s="537"/>
      <c r="KD11" s="537"/>
      <c r="KE11" s="537"/>
      <c r="KF11" s="537"/>
      <c r="KG11" s="537"/>
      <c r="KH11" s="537"/>
      <c r="KI11" s="537"/>
      <c r="KJ11" s="537"/>
      <c r="KK11" s="537"/>
      <c r="KL11" s="537"/>
      <c r="KM11" s="537"/>
      <c r="KN11" s="537"/>
      <c r="KO11" s="537"/>
      <c r="KP11" s="537"/>
      <c r="KQ11" s="537"/>
      <c r="KR11" s="537"/>
      <c r="KS11" s="537"/>
      <c r="KT11" s="537"/>
      <c r="KU11" s="537"/>
      <c r="KV11" s="537"/>
      <c r="KW11" s="537"/>
      <c r="KX11" s="537"/>
      <c r="KY11" s="537"/>
      <c r="KZ11" s="537"/>
      <c r="LA11" s="537"/>
      <c r="LB11" s="537"/>
      <c r="LC11" s="537"/>
      <c r="LD11" s="537"/>
      <c r="LE11" s="537"/>
      <c r="LF11" s="537"/>
      <c r="LG11" s="537"/>
      <c r="LH11" s="537"/>
      <c r="LI11" s="537"/>
      <c r="LJ11" s="537"/>
      <c r="LK11" s="537"/>
      <c r="LL11" s="537"/>
      <c r="LM11" s="537"/>
      <c r="LN11" s="537"/>
      <c r="LO11" s="537"/>
      <c r="LP11" s="537"/>
      <c r="LQ11" s="537"/>
      <c r="LR11" s="537"/>
      <c r="LS11" s="537"/>
      <c r="LT11" s="537"/>
      <c r="LU11" s="537"/>
      <c r="LV11" s="537"/>
      <c r="LW11" s="537"/>
      <c r="LX11" s="537"/>
      <c r="LY11" s="537"/>
      <c r="LZ11" s="537"/>
      <c r="MA11" s="537"/>
      <c r="MB11" s="537"/>
      <c r="MC11" s="537"/>
    </row>
    <row r="12" spans="1:341" x14ac:dyDescent="0.2">
      <c r="A12" s="70"/>
      <c r="B12" s="119" t="s">
        <v>129</v>
      </c>
      <c r="C12" s="378"/>
      <c r="D12" s="378"/>
      <c r="E12" s="145"/>
      <c r="F12" s="145"/>
      <c r="G12" s="145"/>
      <c r="H12" s="120"/>
      <c r="I12" s="145">
        <f t="shared" ref="I12:AW12" si="5" xml:space="preserve"> INDEX(SetupBudgetYears,I$1,3)</f>
        <v>0</v>
      </c>
      <c r="J12" s="145">
        <f t="shared" si="5"/>
        <v>0</v>
      </c>
      <c r="K12" s="145">
        <f t="shared" si="5"/>
        <v>0</v>
      </c>
      <c r="L12" s="145">
        <f t="shared" si="5"/>
        <v>0</v>
      </c>
      <c r="M12" s="145">
        <f t="shared" si="5"/>
        <v>0</v>
      </c>
      <c r="N12" s="145">
        <f t="shared" si="5"/>
        <v>0</v>
      </c>
      <c r="O12" s="145">
        <f t="shared" si="5"/>
        <v>0</v>
      </c>
      <c r="P12" s="145">
        <f t="shared" si="5"/>
        <v>0</v>
      </c>
      <c r="Q12" s="145">
        <f t="shared" si="5"/>
        <v>0</v>
      </c>
      <c r="R12" s="145">
        <f t="shared" si="5"/>
        <v>0</v>
      </c>
      <c r="S12" s="379">
        <f t="shared" si="5"/>
        <v>0</v>
      </c>
      <c r="T12" s="379">
        <f t="shared" si="5"/>
        <v>0</v>
      </c>
      <c r="U12" s="379">
        <f t="shared" si="5"/>
        <v>0</v>
      </c>
      <c r="V12" s="379">
        <f t="shared" si="5"/>
        <v>0</v>
      </c>
      <c r="W12" s="379">
        <f t="shared" si="5"/>
        <v>0</v>
      </c>
      <c r="X12" s="379">
        <f t="shared" si="5"/>
        <v>0</v>
      </c>
      <c r="Y12" s="379">
        <f t="shared" si="5"/>
        <v>0</v>
      </c>
      <c r="Z12" s="379">
        <f t="shared" si="5"/>
        <v>0</v>
      </c>
      <c r="AA12" s="379">
        <f t="shared" si="5"/>
        <v>0</v>
      </c>
      <c r="AB12" s="379">
        <f t="shared" si="5"/>
        <v>0</v>
      </c>
      <c r="AC12" s="379">
        <f t="shared" si="5"/>
        <v>0</v>
      </c>
      <c r="AD12" s="379">
        <f t="shared" si="5"/>
        <v>0</v>
      </c>
      <c r="AE12" s="379">
        <f t="shared" si="5"/>
        <v>0</v>
      </c>
      <c r="AF12" s="379">
        <f t="shared" si="5"/>
        <v>0</v>
      </c>
      <c r="AG12" s="379">
        <f t="shared" si="5"/>
        <v>0</v>
      </c>
      <c r="AH12" s="379">
        <f t="shared" si="5"/>
        <v>0</v>
      </c>
      <c r="AI12" s="379">
        <f t="shared" si="5"/>
        <v>0</v>
      </c>
      <c r="AJ12" s="379">
        <f t="shared" si="5"/>
        <v>0</v>
      </c>
      <c r="AK12" s="379">
        <f t="shared" si="5"/>
        <v>0</v>
      </c>
      <c r="AL12" s="379">
        <f t="shared" si="5"/>
        <v>0</v>
      </c>
      <c r="AM12" s="379">
        <f t="shared" si="5"/>
        <v>0</v>
      </c>
      <c r="AN12" s="379">
        <f t="shared" si="5"/>
        <v>0</v>
      </c>
      <c r="AO12" s="379">
        <f t="shared" si="5"/>
        <v>0</v>
      </c>
      <c r="AP12" s="379">
        <f t="shared" si="5"/>
        <v>0</v>
      </c>
      <c r="AQ12" s="379">
        <f t="shared" si="5"/>
        <v>0</v>
      </c>
      <c r="AR12" s="379">
        <f t="shared" si="5"/>
        <v>0</v>
      </c>
      <c r="AS12" s="379">
        <f t="shared" si="5"/>
        <v>0</v>
      </c>
      <c r="AT12" s="379">
        <f t="shared" si="5"/>
        <v>0</v>
      </c>
      <c r="AU12" s="379">
        <f t="shared" si="5"/>
        <v>0</v>
      </c>
      <c r="AV12" s="379">
        <f t="shared" si="5"/>
        <v>0</v>
      </c>
      <c r="AW12" s="145">
        <f t="shared" si="5"/>
        <v>0</v>
      </c>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c r="HY12" s="70"/>
      <c r="HZ12" s="70"/>
      <c r="IA12" s="70"/>
      <c r="IB12" s="70"/>
      <c r="IC12" s="70"/>
      <c r="ID12" s="70"/>
      <c r="IE12" s="70"/>
      <c r="IF12" s="70"/>
      <c r="IG12" s="70"/>
      <c r="IH12" s="70"/>
      <c r="II12" s="70"/>
      <c r="IJ12" s="70"/>
      <c r="IK12" s="70"/>
      <c r="IL12" s="70"/>
      <c r="IM12" s="70"/>
      <c r="IN12" s="70"/>
      <c r="IO12" s="70"/>
      <c r="IP12" s="70"/>
      <c r="IQ12" s="70"/>
      <c r="IR12" s="70"/>
      <c r="IS12" s="70"/>
      <c r="IT12" s="70"/>
      <c r="IU12" s="70"/>
      <c r="IV12" s="70"/>
      <c r="IW12" s="70"/>
      <c r="IX12" s="70"/>
      <c r="IY12" s="70"/>
      <c r="IZ12" s="70"/>
      <c r="JA12" s="70"/>
      <c r="JB12" s="70"/>
      <c r="JC12" s="70"/>
      <c r="JD12" s="70"/>
      <c r="JE12" s="70"/>
      <c r="JF12" s="70"/>
      <c r="JG12" s="70"/>
      <c r="JH12" s="70"/>
      <c r="JI12" s="70"/>
      <c r="JJ12" s="70"/>
      <c r="JK12" s="70"/>
      <c r="JL12" s="70"/>
      <c r="JM12" s="70"/>
      <c r="JN12" s="70"/>
      <c r="JO12" s="70"/>
      <c r="JP12" s="70"/>
      <c r="JQ12" s="70"/>
      <c r="JR12" s="70"/>
      <c r="JS12" s="70"/>
      <c r="JT12" s="70"/>
      <c r="JU12" s="70"/>
      <c r="JV12" s="70"/>
      <c r="JW12" s="70"/>
      <c r="JX12" s="70"/>
      <c r="JY12" s="70"/>
      <c r="JZ12" s="70"/>
      <c r="KA12" s="70"/>
      <c r="KB12" s="70"/>
      <c r="KC12" s="70"/>
      <c r="KD12" s="70"/>
      <c r="KE12" s="70"/>
      <c r="KF12" s="70"/>
      <c r="KG12" s="70"/>
      <c r="KH12" s="70"/>
      <c r="KI12" s="70"/>
      <c r="KJ12" s="70"/>
      <c r="KK12" s="70"/>
      <c r="KL12" s="70"/>
      <c r="KM12" s="70"/>
      <c r="KN12" s="70"/>
      <c r="KO12" s="70"/>
      <c r="KP12" s="70"/>
      <c r="KQ12" s="70"/>
      <c r="KR12" s="70"/>
      <c r="KS12" s="70"/>
      <c r="KT12" s="70"/>
      <c r="KU12" s="70"/>
      <c r="KV12" s="70"/>
      <c r="KW12" s="70"/>
      <c r="KX12" s="70"/>
      <c r="KY12" s="70"/>
      <c r="KZ12" s="70"/>
      <c r="LA12" s="70"/>
      <c r="LB12" s="70"/>
      <c r="LC12" s="70"/>
      <c r="LD12" s="70"/>
      <c r="LE12" s="70"/>
      <c r="LF12" s="70"/>
      <c r="LG12" s="70"/>
      <c r="LH12" s="70"/>
      <c r="LI12" s="70"/>
      <c r="LJ12" s="70"/>
      <c r="LK12" s="70"/>
      <c r="LL12" s="70"/>
      <c r="LM12" s="70"/>
      <c r="LN12" s="70"/>
      <c r="LO12" s="70"/>
      <c r="LP12" s="70"/>
      <c r="LQ12" s="70"/>
      <c r="LR12" s="70"/>
      <c r="LS12" s="70"/>
      <c r="LT12" s="70"/>
      <c r="LU12" s="70"/>
      <c r="LV12" s="70"/>
      <c r="LW12" s="70"/>
      <c r="LX12" s="70"/>
      <c r="LY12" s="70"/>
      <c r="LZ12" s="70"/>
      <c r="MA12" s="70"/>
      <c r="MB12" s="70"/>
      <c r="MC12" s="70"/>
    </row>
    <row r="13" spans="1:341" hidden="1" x14ac:dyDescent="0.2">
      <c r="B13" s="543" t="s">
        <v>232</v>
      </c>
      <c r="C13" s="544"/>
      <c r="D13" s="544"/>
      <c r="E13" s="544"/>
      <c r="F13" s="544"/>
      <c r="G13" s="545"/>
      <c r="H13" s="546"/>
      <c r="I13" s="547"/>
      <c r="J13" s="547"/>
      <c r="K13" s="547"/>
      <c r="L13" s="547"/>
      <c r="M13" s="547"/>
      <c r="N13" s="547"/>
      <c r="O13" s="547"/>
      <c r="P13" s="547"/>
      <c r="Q13" s="547"/>
      <c r="R13" s="547"/>
      <c r="S13" s="547"/>
      <c r="T13" s="547"/>
      <c r="U13" s="547"/>
      <c r="V13" s="547"/>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547"/>
      <c r="AV13" s="547"/>
      <c r="AW13" s="547"/>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c r="HY13" s="70"/>
      <c r="HZ13" s="70"/>
      <c r="IA13" s="70"/>
      <c r="IB13" s="70"/>
      <c r="IC13" s="70"/>
      <c r="ID13" s="70"/>
      <c r="IE13" s="70"/>
      <c r="IF13" s="70"/>
      <c r="IG13" s="70"/>
      <c r="IH13" s="70"/>
      <c r="II13" s="70"/>
      <c r="IJ13" s="70"/>
      <c r="IK13" s="70"/>
      <c r="IL13" s="70"/>
      <c r="IM13" s="70"/>
      <c r="IN13" s="70"/>
      <c r="IO13" s="70"/>
      <c r="IP13" s="70"/>
      <c r="IQ13" s="70"/>
      <c r="IR13" s="70"/>
      <c r="IS13" s="70"/>
      <c r="IT13" s="70"/>
      <c r="IU13" s="70"/>
      <c r="IV13" s="70"/>
      <c r="IW13" s="70"/>
      <c r="IX13" s="70"/>
      <c r="IY13" s="70"/>
      <c r="IZ13" s="70"/>
      <c r="JA13" s="70"/>
      <c r="JB13" s="70"/>
      <c r="JC13" s="70"/>
      <c r="JD13" s="70"/>
      <c r="JE13" s="70"/>
      <c r="JF13" s="70"/>
      <c r="JG13" s="70"/>
      <c r="JH13" s="70"/>
      <c r="JI13" s="70"/>
      <c r="JJ13" s="70"/>
      <c r="JK13" s="70"/>
      <c r="JL13" s="70"/>
      <c r="JM13" s="70"/>
      <c r="JN13" s="70"/>
      <c r="JO13" s="70"/>
      <c r="JP13" s="70"/>
      <c r="JQ13" s="70"/>
      <c r="JR13" s="70"/>
      <c r="JS13" s="70"/>
      <c r="JT13" s="70"/>
      <c r="JU13" s="70"/>
      <c r="JV13" s="70"/>
      <c r="JW13" s="70"/>
      <c r="JX13" s="70"/>
      <c r="JY13" s="70"/>
      <c r="JZ13" s="70"/>
      <c r="KA13" s="70"/>
      <c r="KB13" s="70"/>
      <c r="KC13" s="70"/>
      <c r="KD13" s="70"/>
      <c r="KE13" s="70"/>
      <c r="KF13" s="70"/>
      <c r="KG13" s="70"/>
      <c r="KH13" s="70"/>
      <c r="KI13" s="70"/>
      <c r="KJ13" s="70"/>
      <c r="KK13" s="70"/>
      <c r="KL13" s="70"/>
      <c r="KM13" s="70"/>
      <c r="KN13" s="70"/>
      <c r="KO13" s="70"/>
      <c r="KP13" s="70"/>
      <c r="KQ13" s="70"/>
      <c r="KR13" s="70"/>
      <c r="KS13" s="70"/>
      <c r="KT13" s="70"/>
      <c r="KU13" s="70"/>
      <c r="KV13" s="70"/>
      <c r="KW13" s="70"/>
      <c r="KX13" s="70"/>
      <c r="KY13" s="70"/>
      <c r="KZ13" s="70"/>
      <c r="LA13" s="70"/>
      <c r="LB13" s="70"/>
      <c r="LC13" s="70"/>
      <c r="LD13" s="70"/>
      <c r="LE13" s="70"/>
      <c r="LF13" s="70"/>
      <c r="LG13" s="70"/>
      <c r="LH13" s="70"/>
      <c r="LI13" s="70"/>
      <c r="LJ13" s="70"/>
      <c r="LK13" s="70"/>
      <c r="LL13" s="70"/>
      <c r="LM13" s="70"/>
      <c r="LN13" s="70"/>
      <c r="LO13" s="70"/>
      <c r="LP13" s="70"/>
      <c r="LQ13" s="70"/>
      <c r="LR13" s="70"/>
      <c r="LS13" s="70"/>
      <c r="LT13" s="70"/>
      <c r="LU13" s="70"/>
      <c r="LV13" s="70"/>
      <c r="LW13" s="70"/>
      <c r="LX13" s="70"/>
      <c r="LY13" s="70"/>
      <c r="LZ13" s="70"/>
      <c r="MA13" s="70"/>
      <c r="MB13" s="70"/>
      <c r="MC13" s="70"/>
    </row>
    <row r="14" spans="1:341" hidden="1" x14ac:dyDescent="0.2">
      <c r="B14" s="380" t="str">
        <f>"&gt; "&amp;VLOOKUP(B13,ActMap,2, FALSE)</f>
        <v>&gt; Salaries for curricular leaders, including principals, assistant principals. For Executive Director, Chief Academic Officer, use 7300.</v>
      </c>
      <c r="C14" s="381"/>
      <c r="D14" s="381"/>
      <c r="E14" s="381"/>
      <c r="F14" s="381"/>
      <c r="G14" s="381"/>
      <c r="H14" s="121"/>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382"/>
      <c r="AJ14" s="382"/>
      <c r="AK14" s="382"/>
      <c r="AL14" s="382"/>
      <c r="AM14" s="382"/>
      <c r="AN14" s="382"/>
      <c r="AO14" s="382"/>
      <c r="AP14" s="382"/>
      <c r="AQ14" s="382"/>
      <c r="AR14" s="382"/>
      <c r="AS14" s="382"/>
      <c r="AT14" s="382"/>
      <c r="AU14" s="382"/>
      <c r="AV14" s="382"/>
      <c r="AW14" s="382"/>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70"/>
      <c r="IG14" s="70"/>
      <c r="IH14" s="70"/>
      <c r="II14" s="70"/>
      <c r="IJ14" s="70"/>
      <c r="IK14" s="70"/>
      <c r="IL14" s="70"/>
      <c r="IM14" s="70"/>
      <c r="IN14" s="70"/>
      <c r="IO14" s="70"/>
      <c r="IP14" s="70"/>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row>
    <row r="15" spans="1:341" s="70" customFormat="1" ht="11" hidden="1" x14ac:dyDescent="0.15">
      <c r="A15" s="125"/>
      <c r="B15" s="70" t="s">
        <v>232</v>
      </c>
      <c r="E15" s="548">
        <v>1</v>
      </c>
      <c r="G15" s="86">
        <v>12</v>
      </c>
      <c r="H15" s="122"/>
      <c r="I15" s="123">
        <f t="shared" ref="I15:AW15" si="6">H15*INDEX(SalInfl,I$1)</f>
        <v>0</v>
      </c>
      <c r="J15" s="123">
        <f t="shared" si="6"/>
        <v>0</v>
      </c>
      <c r="K15" s="123">
        <f t="shared" si="6"/>
        <v>0</v>
      </c>
      <c r="L15" s="123">
        <f t="shared" si="6"/>
        <v>0</v>
      </c>
      <c r="M15" s="123">
        <f t="shared" si="6"/>
        <v>0</v>
      </c>
      <c r="N15" s="123">
        <f t="shared" si="6"/>
        <v>0</v>
      </c>
      <c r="O15" s="123">
        <f t="shared" si="6"/>
        <v>0</v>
      </c>
      <c r="P15" s="123">
        <f t="shared" si="6"/>
        <v>0</v>
      </c>
      <c r="Q15" s="123">
        <f t="shared" si="6"/>
        <v>0</v>
      </c>
      <c r="R15" s="123">
        <f t="shared" si="6"/>
        <v>0</v>
      </c>
      <c r="S15" s="123">
        <f t="shared" si="6"/>
        <v>0</v>
      </c>
      <c r="T15" s="123">
        <f t="shared" si="6"/>
        <v>0</v>
      </c>
      <c r="U15" s="123">
        <f t="shared" si="6"/>
        <v>0</v>
      </c>
      <c r="V15" s="123">
        <f t="shared" si="6"/>
        <v>0</v>
      </c>
      <c r="W15" s="123">
        <f t="shared" si="6"/>
        <v>0</v>
      </c>
      <c r="X15" s="123">
        <f t="shared" si="6"/>
        <v>0</v>
      </c>
      <c r="Y15" s="123">
        <f t="shared" si="6"/>
        <v>0</v>
      </c>
      <c r="Z15" s="123">
        <f t="shared" si="6"/>
        <v>0</v>
      </c>
      <c r="AA15" s="123">
        <f t="shared" si="6"/>
        <v>0</v>
      </c>
      <c r="AB15" s="123">
        <f t="shared" si="6"/>
        <v>0</v>
      </c>
      <c r="AC15" s="123">
        <f t="shared" si="6"/>
        <v>0</v>
      </c>
      <c r="AD15" s="123">
        <f t="shared" si="6"/>
        <v>0</v>
      </c>
      <c r="AE15" s="123">
        <f t="shared" si="6"/>
        <v>0</v>
      </c>
      <c r="AF15" s="123">
        <f t="shared" si="6"/>
        <v>0</v>
      </c>
      <c r="AG15" s="123">
        <f t="shared" si="6"/>
        <v>0</v>
      </c>
      <c r="AH15" s="123">
        <f t="shared" si="6"/>
        <v>0</v>
      </c>
      <c r="AI15" s="123">
        <f t="shared" si="6"/>
        <v>0</v>
      </c>
      <c r="AJ15" s="123">
        <f t="shared" si="6"/>
        <v>0</v>
      </c>
      <c r="AK15" s="123">
        <f t="shared" si="6"/>
        <v>0</v>
      </c>
      <c r="AL15" s="123">
        <f t="shared" si="6"/>
        <v>0</v>
      </c>
      <c r="AM15" s="123">
        <f t="shared" si="6"/>
        <v>0</v>
      </c>
      <c r="AN15" s="123">
        <f t="shared" si="6"/>
        <v>0</v>
      </c>
      <c r="AO15" s="123">
        <f t="shared" si="6"/>
        <v>0</v>
      </c>
      <c r="AP15" s="123">
        <f t="shared" si="6"/>
        <v>0</v>
      </c>
      <c r="AQ15" s="123">
        <f t="shared" si="6"/>
        <v>0</v>
      </c>
      <c r="AR15" s="123">
        <f t="shared" si="6"/>
        <v>0</v>
      </c>
      <c r="AS15" s="123">
        <f t="shared" si="6"/>
        <v>0</v>
      </c>
      <c r="AT15" s="123">
        <f t="shared" si="6"/>
        <v>0</v>
      </c>
      <c r="AU15" s="123">
        <f t="shared" si="6"/>
        <v>0</v>
      </c>
      <c r="AV15" s="123">
        <f t="shared" si="6"/>
        <v>0</v>
      </c>
      <c r="AW15" s="123">
        <f t="shared" si="6"/>
        <v>0</v>
      </c>
      <c r="AY15" s="78"/>
    </row>
    <row r="16" spans="1:341" s="70" customFormat="1" ht="11" hidden="1" x14ac:dyDescent="0.15">
      <c r="A16" s="125"/>
      <c r="B16" s="70" t="s">
        <v>232</v>
      </c>
      <c r="E16" s="548">
        <v>1</v>
      </c>
      <c r="G16" s="86">
        <v>12</v>
      </c>
      <c r="H16" s="122"/>
      <c r="I16" s="123">
        <f t="shared" ref="I16" si="7">H16*INDEX(SalInfl,I$1)</f>
        <v>0</v>
      </c>
      <c r="J16" s="123">
        <f t="shared" ref="J16" si="8">I16*INDEX(SalInfl,J$1)</f>
        <v>0</v>
      </c>
      <c r="K16" s="123">
        <f t="shared" ref="K16" si="9">J16*INDEX(SalInfl,K$1)</f>
        <v>0</v>
      </c>
      <c r="L16" s="123">
        <f t="shared" ref="L16" si="10">K16*INDEX(SalInfl,L$1)</f>
        <v>0</v>
      </c>
      <c r="M16" s="123">
        <f t="shared" ref="M16" si="11">L16*INDEX(SalInfl,M$1)</f>
        <v>0</v>
      </c>
      <c r="N16" s="123">
        <f t="shared" ref="N16" si="12">M16*INDEX(SalInfl,N$1)</f>
        <v>0</v>
      </c>
      <c r="O16" s="123">
        <f t="shared" ref="O16" si="13">N16*INDEX(SalInfl,O$1)</f>
        <v>0</v>
      </c>
      <c r="P16" s="123">
        <f t="shared" ref="P16" si="14">O16*INDEX(SalInfl,P$1)</f>
        <v>0</v>
      </c>
      <c r="Q16" s="123">
        <f t="shared" ref="Q16" si="15">P16*INDEX(SalInfl,Q$1)</f>
        <v>0</v>
      </c>
      <c r="R16" s="123">
        <f t="shared" ref="R16" si="16">Q16*INDEX(SalInfl,R$1)</f>
        <v>0</v>
      </c>
      <c r="S16" s="123">
        <f t="shared" ref="S16" si="17">R16*INDEX(SalInfl,S$1)</f>
        <v>0</v>
      </c>
      <c r="T16" s="123">
        <f t="shared" ref="T16" si="18">S16*INDEX(SalInfl,T$1)</f>
        <v>0</v>
      </c>
      <c r="U16" s="123">
        <f t="shared" ref="U16" si="19">T16*INDEX(SalInfl,U$1)</f>
        <v>0</v>
      </c>
      <c r="V16" s="123">
        <f t="shared" ref="V16" si="20">U16*INDEX(SalInfl,V$1)</f>
        <v>0</v>
      </c>
      <c r="W16" s="123">
        <f t="shared" ref="W16" si="21">V16*INDEX(SalInfl,W$1)</f>
        <v>0</v>
      </c>
      <c r="X16" s="123">
        <f t="shared" ref="X16" si="22">W16*INDEX(SalInfl,X$1)</f>
        <v>0</v>
      </c>
      <c r="Y16" s="123">
        <f t="shared" ref="Y16" si="23">X16*INDEX(SalInfl,Y$1)</f>
        <v>0</v>
      </c>
      <c r="Z16" s="123">
        <f t="shared" ref="Z16" si="24">Y16*INDEX(SalInfl,Z$1)</f>
        <v>0</v>
      </c>
      <c r="AA16" s="123">
        <f t="shared" ref="AA16" si="25">Z16*INDEX(SalInfl,AA$1)</f>
        <v>0</v>
      </c>
      <c r="AB16" s="123">
        <f t="shared" ref="AB16" si="26">AA16*INDEX(SalInfl,AB$1)</f>
        <v>0</v>
      </c>
      <c r="AC16" s="123">
        <f t="shared" ref="AC16" si="27">AB16*INDEX(SalInfl,AC$1)</f>
        <v>0</v>
      </c>
      <c r="AD16" s="123">
        <f t="shared" ref="AD16" si="28">AC16*INDEX(SalInfl,AD$1)</f>
        <v>0</v>
      </c>
      <c r="AE16" s="123">
        <f t="shared" ref="AE16" si="29">AD16*INDEX(SalInfl,AE$1)</f>
        <v>0</v>
      </c>
      <c r="AF16" s="123">
        <f t="shared" ref="AF16" si="30">AE16*INDEX(SalInfl,AF$1)</f>
        <v>0</v>
      </c>
      <c r="AG16" s="123">
        <f t="shared" ref="AG16" si="31">AF16*INDEX(SalInfl,AG$1)</f>
        <v>0</v>
      </c>
      <c r="AH16" s="123">
        <f t="shared" ref="AH16" si="32">AG16*INDEX(SalInfl,AH$1)</f>
        <v>0</v>
      </c>
      <c r="AI16" s="123">
        <f t="shared" ref="AI16" si="33">AH16*INDEX(SalInfl,AI$1)</f>
        <v>0</v>
      </c>
      <c r="AJ16" s="123">
        <f t="shared" ref="AJ16" si="34">AI16*INDEX(SalInfl,AJ$1)</f>
        <v>0</v>
      </c>
      <c r="AK16" s="123">
        <f t="shared" ref="AK16" si="35">AJ16*INDEX(SalInfl,AK$1)</f>
        <v>0</v>
      </c>
      <c r="AL16" s="123">
        <f t="shared" ref="AL16" si="36">AK16*INDEX(SalInfl,AL$1)</f>
        <v>0</v>
      </c>
      <c r="AM16" s="123">
        <f t="shared" ref="AM16" si="37">AL16*INDEX(SalInfl,AM$1)</f>
        <v>0</v>
      </c>
      <c r="AN16" s="123">
        <f t="shared" ref="AN16" si="38">AM16*INDEX(SalInfl,AN$1)</f>
        <v>0</v>
      </c>
      <c r="AO16" s="123">
        <f t="shared" ref="AO16" si="39">AN16*INDEX(SalInfl,AO$1)</f>
        <v>0</v>
      </c>
      <c r="AP16" s="123">
        <f t="shared" ref="AP16" si="40">AO16*INDEX(SalInfl,AP$1)</f>
        <v>0</v>
      </c>
      <c r="AQ16" s="123">
        <f t="shared" ref="AQ16" si="41">AP16*INDEX(SalInfl,AQ$1)</f>
        <v>0</v>
      </c>
      <c r="AR16" s="123">
        <f t="shared" ref="AR16" si="42">AQ16*INDEX(SalInfl,AR$1)</f>
        <v>0</v>
      </c>
      <c r="AS16" s="123">
        <f t="shared" ref="AS16" si="43">AR16*INDEX(SalInfl,AS$1)</f>
        <v>0</v>
      </c>
      <c r="AT16" s="123">
        <f t="shared" ref="AT16" si="44">AS16*INDEX(SalInfl,AT$1)</f>
        <v>0</v>
      </c>
      <c r="AU16" s="123">
        <f t="shared" ref="AU16" si="45">AT16*INDEX(SalInfl,AU$1)</f>
        <v>0</v>
      </c>
      <c r="AV16" s="123">
        <f t="shared" ref="AV16" si="46">AU16*INDEX(SalInfl,AV$1)</f>
        <v>0</v>
      </c>
      <c r="AW16" s="123">
        <f t="shared" ref="AW16" si="47">AV16*INDEX(SalInfl,AW$1)</f>
        <v>0</v>
      </c>
      <c r="AY16" s="78"/>
    </row>
    <row r="17" spans="1:341" s="70" customFormat="1" ht="11.25" hidden="1" customHeight="1" x14ac:dyDescent="0.15">
      <c r="A17" s="125"/>
      <c r="B17" s="87" t="s">
        <v>283</v>
      </c>
      <c r="C17" s="87"/>
      <c r="D17" s="87"/>
      <c r="E17" s="549"/>
      <c r="F17" s="87"/>
      <c r="G17" s="91"/>
      <c r="H17" s="383"/>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4"/>
      <c r="AK17" s="384"/>
      <c r="AL17" s="384"/>
      <c r="AM17" s="384"/>
      <c r="AN17" s="384"/>
      <c r="AO17" s="384"/>
      <c r="AP17" s="384"/>
      <c r="AQ17" s="384"/>
      <c r="AR17" s="384"/>
      <c r="AS17" s="384"/>
      <c r="AT17" s="384"/>
      <c r="AU17" s="384"/>
      <c r="AV17" s="384"/>
      <c r="AW17" s="384"/>
    </row>
    <row r="18" spans="1:341" s="70" customFormat="1" ht="11.25" hidden="1" customHeight="1" x14ac:dyDescent="0.15">
      <c r="A18" s="125"/>
      <c r="B18" s="550" t="s">
        <v>284</v>
      </c>
      <c r="C18" s="550"/>
      <c r="D18" s="550"/>
      <c r="E18" s="551"/>
      <c r="F18" s="550"/>
      <c r="G18" s="552"/>
      <c r="H18" s="553">
        <f t="shared" ref="H18:AW18" si="48">SUMIF(H13:H17, "&gt;0",$E13:$E17)</f>
        <v>0</v>
      </c>
      <c r="I18" s="554">
        <f t="shared" si="48"/>
        <v>0</v>
      </c>
      <c r="J18" s="554">
        <f t="shared" si="48"/>
        <v>0</v>
      </c>
      <c r="K18" s="554">
        <f t="shared" si="48"/>
        <v>0</v>
      </c>
      <c r="L18" s="554">
        <f t="shared" si="48"/>
        <v>0</v>
      </c>
      <c r="M18" s="554">
        <f t="shared" si="48"/>
        <v>0</v>
      </c>
      <c r="N18" s="554">
        <f t="shared" si="48"/>
        <v>0</v>
      </c>
      <c r="O18" s="554">
        <f t="shared" si="48"/>
        <v>0</v>
      </c>
      <c r="P18" s="554">
        <f t="shared" si="48"/>
        <v>0</v>
      </c>
      <c r="Q18" s="554">
        <f t="shared" si="48"/>
        <v>0</v>
      </c>
      <c r="R18" s="554">
        <f t="shared" si="48"/>
        <v>0</v>
      </c>
      <c r="S18" s="554">
        <f t="shared" si="48"/>
        <v>0</v>
      </c>
      <c r="T18" s="554">
        <f t="shared" si="48"/>
        <v>0</v>
      </c>
      <c r="U18" s="554">
        <f t="shared" si="48"/>
        <v>0</v>
      </c>
      <c r="V18" s="554">
        <f t="shared" si="48"/>
        <v>0</v>
      </c>
      <c r="W18" s="554">
        <f t="shared" si="48"/>
        <v>0</v>
      </c>
      <c r="X18" s="554">
        <f t="shared" si="48"/>
        <v>0</v>
      </c>
      <c r="Y18" s="554">
        <f t="shared" si="48"/>
        <v>0</v>
      </c>
      <c r="Z18" s="554">
        <f t="shared" si="48"/>
        <v>0</v>
      </c>
      <c r="AA18" s="554">
        <f t="shared" si="48"/>
        <v>0</v>
      </c>
      <c r="AB18" s="554">
        <f t="shared" si="48"/>
        <v>0</v>
      </c>
      <c r="AC18" s="554">
        <f t="shared" si="48"/>
        <v>0</v>
      </c>
      <c r="AD18" s="554">
        <f t="shared" si="48"/>
        <v>0</v>
      </c>
      <c r="AE18" s="554">
        <f t="shared" si="48"/>
        <v>0</v>
      </c>
      <c r="AF18" s="554">
        <f t="shared" si="48"/>
        <v>0</v>
      </c>
      <c r="AG18" s="554">
        <f t="shared" si="48"/>
        <v>0</v>
      </c>
      <c r="AH18" s="554">
        <f t="shared" si="48"/>
        <v>0</v>
      </c>
      <c r="AI18" s="554">
        <f t="shared" si="48"/>
        <v>0</v>
      </c>
      <c r="AJ18" s="554">
        <f t="shared" si="48"/>
        <v>0</v>
      </c>
      <c r="AK18" s="554">
        <f t="shared" si="48"/>
        <v>0</v>
      </c>
      <c r="AL18" s="554">
        <f t="shared" si="48"/>
        <v>0</v>
      </c>
      <c r="AM18" s="554">
        <f t="shared" si="48"/>
        <v>0</v>
      </c>
      <c r="AN18" s="554">
        <f t="shared" si="48"/>
        <v>0</v>
      </c>
      <c r="AO18" s="554">
        <f t="shared" si="48"/>
        <v>0</v>
      </c>
      <c r="AP18" s="554">
        <f t="shared" si="48"/>
        <v>0</v>
      </c>
      <c r="AQ18" s="554">
        <f t="shared" si="48"/>
        <v>0</v>
      </c>
      <c r="AR18" s="554">
        <f t="shared" si="48"/>
        <v>0</v>
      </c>
      <c r="AS18" s="554">
        <f t="shared" si="48"/>
        <v>0</v>
      </c>
      <c r="AT18" s="554">
        <f t="shared" si="48"/>
        <v>0</v>
      </c>
      <c r="AU18" s="554">
        <f t="shared" si="48"/>
        <v>0</v>
      </c>
      <c r="AV18" s="554">
        <f t="shared" si="48"/>
        <v>0</v>
      </c>
      <c r="AW18" s="554">
        <f t="shared" si="48"/>
        <v>0</v>
      </c>
    </row>
    <row r="19" spans="1:341" s="70" customFormat="1" ht="11.25" hidden="1" customHeight="1" x14ac:dyDescent="0.15">
      <c r="A19" s="125"/>
      <c r="B19" s="87" t="s">
        <v>285</v>
      </c>
      <c r="C19" s="87"/>
      <c r="D19" s="87"/>
      <c r="E19" s="549"/>
      <c r="F19" s="87"/>
      <c r="G19" s="91"/>
      <c r="H19" s="389" t="str">
        <f t="shared" ref="H19:AW19" si="49">IF(H18=0, "N/A", H6/H18)</f>
        <v>N/A</v>
      </c>
      <c r="I19" s="313" t="str">
        <f t="shared" si="49"/>
        <v>N/A</v>
      </c>
      <c r="J19" s="313" t="str">
        <f t="shared" si="49"/>
        <v>N/A</v>
      </c>
      <c r="K19" s="313" t="str">
        <f t="shared" si="49"/>
        <v>N/A</v>
      </c>
      <c r="L19" s="313" t="str">
        <f t="shared" si="49"/>
        <v>N/A</v>
      </c>
      <c r="M19" s="313" t="str">
        <f t="shared" si="49"/>
        <v>N/A</v>
      </c>
      <c r="N19" s="313" t="str">
        <f t="shared" si="49"/>
        <v>N/A</v>
      </c>
      <c r="O19" s="313" t="str">
        <f t="shared" si="49"/>
        <v>N/A</v>
      </c>
      <c r="P19" s="313" t="str">
        <f t="shared" si="49"/>
        <v>N/A</v>
      </c>
      <c r="Q19" s="313" t="str">
        <f t="shared" si="49"/>
        <v>N/A</v>
      </c>
      <c r="R19" s="313" t="str">
        <f t="shared" si="49"/>
        <v>N/A</v>
      </c>
      <c r="S19" s="313" t="str">
        <f t="shared" si="49"/>
        <v>N/A</v>
      </c>
      <c r="T19" s="313" t="str">
        <f t="shared" si="49"/>
        <v>N/A</v>
      </c>
      <c r="U19" s="313" t="str">
        <f t="shared" si="49"/>
        <v>N/A</v>
      </c>
      <c r="V19" s="313" t="str">
        <f t="shared" si="49"/>
        <v>N/A</v>
      </c>
      <c r="W19" s="313" t="str">
        <f t="shared" si="49"/>
        <v>N/A</v>
      </c>
      <c r="X19" s="313" t="str">
        <f t="shared" si="49"/>
        <v>N/A</v>
      </c>
      <c r="Y19" s="313" t="str">
        <f t="shared" si="49"/>
        <v>N/A</v>
      </c>
      <c r="Z19" s="313" t="str">
        <f t="shared" si="49"/>
        <v>N/A</v>
      </c>
      <c r="AA19" s="313" t="str">
        <f t="shared" si="49"/>
        <v>N/A</v>
      </c>
      <c r="AB19" s="313" t="str">
        <f t="shared" si="49"/>
        <v>N/A</v>
      </c>
      <c r="AC19" s="313" t="str">
        <f t="shared" si="49"/>
        <v>N/A</v>
      </c>
      <c r="AD19" s="313" t="str">
        <f t="shared" si="49"/>
        <v>N/A</v>
      </c>
      <c r="AE19" s="313" t="str">
        <f t="shared" si="49"/>
        <v>N/A</v>
      </c>
      <c r="AF19" s="313" t="str">
        <f t="shared" si="49"/>
        <v>N/A</v>
      </c>
      <c r="AG19" s="313" t="str">
        <f t="shared" si="49"/>
        <v>N/A</v>
      </c>
      <c r="AH19" s="313" t="str">
        <f t="shared" si="49"/>
        <v>N/A</v>
      </c>
      <c r="AI19" s="313" t="str">
        <f t="shared" si="49"/>
        <v>N/A</v>
      </c>
      <c r="AJ19" s="313" t="str">
        <f t="shared" si="49"/>
        <v>N/A</v>
      </c>
      <c r="AK19" s="313" t="str">
        <f t="shared" si="49"/>
        <v>N/A</v>
      </c>
      <c r="AL19" s="313" t="str">
        <f t="shared" si="49"/>
        <v>N/A</v>
      </c>
      <c r="AM19" s="313" t="str">
        <f t="shared" si="49"/>
        <v>N/A</v>
      </c>
      <c r="AN19" s="313" t="str">
        <f t="shared" si="49"/>
        <v>N/A</v>
      </c>
      <c r="AO19" s="313" t="str">
        <f t="shared" si="49"/>
        <v>N/A</v>
      </c>
      <c r="AP19" s="313" t="str">
        <f t="shared" si="49"/>
        <v>N/A</v>
      </c>
      <c r="AQ19" s="313" t="str">
        <f t="shared" si="49"/>
        <v>N/A</v>
      </c>
      <c r="AR19" s="313" t="str">
        <f t="shared" si="49"/>
        <v>N/A</v>
      </c>
      <c r="AS19" s="313" t="str">
        <f t="shared" si="49"/>
        <v>N/A</v>
      </c>
      <c r="AT19" s="313" t="str">
        <f t="shared" si="49"/>
        <v>N/A</v>
      </c>
      <c r="AU19" s="313" t="str">
        <f t="shared" si="49"/>
        <v>N/A</v>
      </c>
      <c r="AV19" s="313" t="str">
        <f t="shared" si="49"/>
        <v>N/A</v>
      </c>
      <c r="AW19" s="313" t="str">
        <f t="shared" si="49"/>
        <v>N/A</v>
      </c>
    </row>
    <row r="20" spans="1:341" s="70" customFormat="1" ht="11.25" hidden="1" customHeight="1" x14ac:dyDescent="0.15">
      <c r="A20" s="125"/>
      <c r="E20" s="555"/>
      <c r="G20" s="86"/>
      <c r="H20" s="124"/>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row>
    <row r="21" spans="1:341" x14ac:dyDescent="0.2">
      <c r="B21" s="543" t="s">
        <v>233</v>
      </c>
      <c r="C21" s="544"/>
      <c r="D21" s="544"/>
      <c r="E21" s="544"/>
      <c r="F21" s="544"/>
      <c r="G21" s="545"/>
      <c r="H21" s="546"/>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7"/>
      <c r="AL21" s="547"/>
      <c r="AM21" s="547"/>
      <c r="AN21" s="547"/>
      <c r="AO21" s="547"/>
      <c r="AP21" s="547"/>
      <c r="AQ21" s="547"/>
      <c r="AR21" s="547"/>
      <c r="AS21" s="547"/>
      <c r="AT21" s="547"/>
      <c r="AU21" s="547"/>
      <c r="AV21" s="547"/>
      <c r="AW21" s="547"/>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70"/>
      <c r="FE21" s="70"/>
      <c r="FF21" s="70"/>
      <c r="FG21" s="70"/>
      <c r="FH21" s="70"/>
      <c r="FI21" s="70"/>
      <c r="FJ21" s="70"/>
      <c r="FK21" s="70"/>
      <c r="FL21" s="70"/>
      <c r="FM21" s="70"/>
      <c r="FN21" s="70"/>
      <c r="FO21" s="70"/>
      <c r="FP21" s="70"/>
      <c r="FQ21" s="70"/>
      <c r="FR21" s="70"/>
      <c r="FS21" s="70"/>
      <c r="FT21" s="70"/>
      <c r="FU21" s="70"/>
      <c r="FV21" s="70"/>
      <c r="FW21" s="70"/>
      <c r="FX21" s="70"/>
      <c r="FY21" s="70"/>
      <c r="FZ21" s="70"/>
      <c r="GA21" s="70"/>
      <c r="GB21" s="70"/>
      <c r="GC21" s="70"/>
      <c r="GD21" s="70"/>
      <c r="GE21" s="70"/>
      <c r="GF21" s="70"/>
      <c r="GG21" s="70"/>
      <c r="GH21" s="70"/>
      <c r="GI21" s="70"/>
      <c r="GJ21" s="70"/>
      <c r="GK21" s="70"/>
      <c r="GL21" s="70"/>
      <c r="GM21" s="70"/>
      <c r="GN21" s="70"/>
      <c r="GO21" s="70"/>
      <c r="GP21" s="70"/>
      <c r="GQ21" s="70"/>
      <c r="GR21" s="70"/>
      <c r="GS21" s="70"/>
      <c r="GT21" s="70"/>
      <c r="GU21" s="70"/>
      <c r="GV21" s="70"/>
      <c r="GW21" s="70"/>
      <c r="GX21" s="70"/>
      <c r="GY21" s="70"/>
      <c r="GZ21" s="70"/>
      <c r="HA21" s="70"/>
      <c r="HB21" s="70"/>
      <c r="HC21" s="70"/>
      <c r="HD21" s="70"/>
      <c r="HE21" s="70"/>
      <c r="HF21" s="70"/>
      <c r="HG21" s="70"/>
      <c r="HH21" s="70"/>
      <c r="HI21" s="70"/>
      <c r="HJ21" s="70"/>
      <c r="HK21" s="70"/>
      <c r="HL21" s="70"/>
      <c r="HM21" s="70"/>
      <c r="HN21" s="70"/>
      <c r="HO21" s="70"/>
      <c r="HP21" s="70"/>
      <c r="HQ21" s="70"/>
      <c r="HR21" s="70"/>
      <c r="HS21" s="70"/>
      <c r="HT21" s="70"/>
      <c r="HU21" s="70"/>
      <c r="HV21" s="70"/>
      <c r="HW21" s="70"/>
      <c r="HX21" s="70"/>
      <c r="HY21" s="70"/>
      <c r="HZ21" s="70"/>
      <c r="IA21" s="70"/>
      <c r="IB21" s="70"/>
      <c r="IC21" s="70"/>
      <c r="ID21" s="70"/>
      <c r="IE21" s="70"/>
      <c r="IF21" s="70"/>
      <c r="IG21" s="70"/>
      <c r="IH21" s="70"/>
      <c r="II21" s="70"/>
      <c r="IJ21" s="70"/>
      <c r="IK21" s="70"/>
      <c r="IL21" s="70"/>
      <c r="IM21" s="70"/>
      <c r="IN21" s="70"/>
      <c r="IO21" s="70"/>
      <c r="IP21" s="70"/>
      <c r="IQ21" s="70"/>
      <c r="IR21" s="70"/>
      <c r="IS21" s="70"/>
      <c r="IT21" s="70"/>
      <c r="IU21" s="70"/>
      <c r="IV21" s="70"/>
      <c r="IW21" s="70"/>
      <c r="IX21" s="70"/>
      <c r="IY21" s="70"/>
      <c r="IZ21" s="70"/>
      <c r="JA21" s="70"/>
      <c r="JB21" s="70"/>
      <c r="JC21" s="70"/>
      <c r="JD21" s="70"/>
      <c r="JE21" s="70"/>
      <c r="JF21" s="70"/>
      <c r="JG21" s="70"/>
      <c r="JH21" s="70"/>
      <c r="JI21" s="70"/>
      <c r="JJ21" s="70"/>
      <c r="JK21" s="70"/>
      <c r="JL21" s="70"/>
      <c r="JM21" s="70"/>
      <c r="JN21" s="70"/>
      <c r="JO21" s="70"/>
      <c r="JP21" s="70"/>
      <c r="JQ21" s="70"/>
      <c r="JR21" s="70"/>
      <c r="JS21" s="70"/>
      <c r="JT21" s="70"/>
      <c r="JU21" s="70"/>
      <c r="JV21" s="70"/>
      <c r="JW21" s="70"/>
      <c r="JX21" s="70"/>
      <c r="JY21" s="70"/>
      <c r="JZ21" s="70"/>
      <c r="KA21" s="70"/>
      <c r="KB21" s="70"/>
      <c r="KC21" s="70"/>
      <c r="KD21" s="70"/>
      <c r="KE21" s="70"/>
      <c r="KF21" s="70"/>
      <c r="KG21" s="70"/>
      <c r="KH21" s="70"/>
      <c r="KI21" s="70"/>
      <c r="KJ21" s="70"/>
      <c r="KK21" s="70"/>
      <c r="KL21" s="70"/>
      <c r="KM21" s="70"/>
      <c r="KN21" s="70"/>
      <c r="KO21" s="70"/>
      <c r="KP21" s="70"/>
      <c r="KQ21" s="70"/>
      <c r="KR21" s="70"/>
      <c r="KS21" s="70"/>
      <c r="KT21" s="70"/>
      <c r="KU21" s="70"/>
      <c r="KV21" s="70"/>
      <c r="KW21" s="70"/>
      <c r="KX21" s="70"/>
      <c r="KY21" s="70"/>
      <c r="KZ21" s="70"/>
      <c r="LA21" s="70"/>
      <c r="LB21" s="70"/>
      <c r="LC21" s="70"/>
      <c r="LD21" s="70"/>
      <c r="LE21" s="70"/>
      <c r="LF21" s="70"/>
      <c r="LG21" s="70"/>
      <c r="LH21" s="70"/>
      <c r="LI21" s="70"/>
      <c r="LJ21" s="70"/>
      <c r="LK21" s="70"/>
      <c r="LL21" s="70"/>
      <c r="LM21" s="70"/>
      <c r="LN21" s="70"/>
      <c r="LO21" s="70"/>
      <c r="LP21" s="70"/>
      <c r="LQ21" s="70"/>
      <c r="LR21" s="70"/>
      <c r="LS21" s="70"/>
      <c r="LT21" s="70"/>
      <c r="LU21" s="70"/>
      <c r="LV21" s="70"/>
      <c r="LW21" s="70"/>
      <c r="LX21" s="70"/>
      <c r="LY21" s="70"/>
      <c r="LZ21" s="70"/>
      <c r="MA21" s="70"/>
      <c r="MB21" s="70"/>
      <c r="MC21" s="70"/>
    </row>
    <row r="22" spans="1:341" x14ac:dyDescent="0.2">
      <c r="B22" s="380" t="str">
        <f>"&gt; "&amp;VLOOKUP(B21,ActMap,2, FALSE)</f>
        <v>&gt; Salaries for grade-level in ES, MS or subject teachers in HS. This does NOT include SpEd teachers, ELL teachers or Specials.</v>
      </c>
      <c r="C22" s="381"/>
      <c r="D22" s="381"/>
      <c r="E22" s="556"/>
      <c r="F22" s="381"/>
      <c r="G22" s="381"/>
      <c r="H22" s="121"/>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2"/>
      <c r="AM22" s="382"/>
      <c r="AN22" s="382"/>
      <c r="AO22" s="382"/>
      <c r="AP22" s="382"/>
      <c r="AQ22" s="382"/>
      <c r="AR22" s="382"/>
      <c r="AS22" s="382"/>
      <c r="AT22" s="382"/>
      <c r="AU22" s="382"/>
      <c r="AV22" s="382"/>
      <c r="AW22" s="382"/>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70"/>
      <c r="FE22" s="70"/>
      <c r="FF22" s="70"/>
      <c r="FG22" s="70"/>
      <c r="FH22" s="70"/>
      <c r="FI22" s="70"/>
      <c r="FJ22" s="70"/>
      <c r="FK22" s="70"/>
      <c r="FL22" s="70"/>
      <c r="FM22" s="70"/>
      <c r="FN22" s="70"/>
      <c r="FO22" s="70"/>
      <c r="FP22" s="70"/>
      <c r="FQ22" s="70"/>
      <c r="FR22" s="70"/>
      <c r="FS22" s="70"/>
      <c r="FT22" s="70"/>
      <c r="FU22" s="70"/>
      <c r="FV22" s="70"/>
      <c r="FW22" s="70"/>
      <c r="FX22" s="70"/>
      <c r="FY22" s="70"/>
      <c r="FZ22" s="70"/>
      <c r="GA22" s="70"/>
      <c r="GB22" s="70"/>
      <c r="GC22" s="70"/>
      <c r="GD22" s="70"/>
      <c r="GE22" s="70"/>
      <c r="GF22" s="70"/>
      <c r="GG22" s="70"/>
      <c r="GH22" s="70"/>
      <c r="GI22" s="70"/>
      <c r="GJ22" s="70"/>
      <c r="GK22" s="70"/>
      <c r="GL22" s="70"/>
      <c r="GM22" s="70"/>
      <c r="GN22" s="70"/>
      <c r="GO22" s="70"/>
      <c r="GP22" s="70"/>
      <c r="GQ22" s="70"/>
      <c r="GR22" s="70"/>
      <c r="GS22" s="70"/>
      <c r="GT22" s="70"/>
      <c r="GU22" s="70"/>
      <c r="GV22" s="70"/>
      <c r="GW22" s="70"/>
      <c r="GX22" s="70"/>
      <c r="GY22" s="70"/>
      <c r="GZ22" s="70"/>
      <c r="HA22" s="70"/>
      <c r="HB22" s="70"/>
      <c r="HC22" s="70"/>
      <c r="HD22" s="70"/>
      <c r="HE22" s="70"/>
      <c r="HF22" s="70"/>
      <c r="HG22" s="70"/>
      <c r="HH22" s="70"/>
      <c r="HI22" s="70"/>
      <c r="HJ22" s="70"/>
      <c r="HK22" s="70"/>
      <c r="HL22" s="70"/>
      <c r="HM22" s="70"/>
      <c r="HN22" s="70"/>
      <c r="HO22" s="70"/>
      <c r="HP22" s="70"/>
      <c r="HQ22" s="70"/>
      <c r="HR22" s="70"/>
      <c r="HS22" s="70"/>
      <c r="HT22" s="70"/>
      <c r="HU22" s="70"/>
      <c r="HV22" s="70"/>
      <c r="HW22" s="70"/>
      <c r="HX22" s="70"/>
      <c r="HY22" s="70"/>
      <c r="HZ22" s="70"/>
      <c r="IA22" s="70"/>
      <c r="IB22" s="70"/>
      <c r="IC22" s="70"/>
      <c r="ID22" s="70"/>
      <c r="IE22" s="70"/>
      <c r="IF22" s="70"/>
      <c r="IG22" s="70"/>
      <c r="IH22" s="70"/>
      <c r="II22" s="70"/>
      <c r="IJ22" s="70"/>
      <c r="IK22" s="70"/>
      <c r="IL22" s="70"/>
      <c r="IM22" s="70"/>
      <c r="IN22" s="70"/>
      <c r="IO22" s="70"/>
      <c r="IP22" s="70"/>
      <c r="IQ22" s="70"/>
      <c r="IR22" s="70"/>
      <c r="IS22" s="70"/>
      <c r="IT22" s="70"/>
      <c r="IU22" s="70"/>
      <c r="IV22" s="70"/>
      <c r="IW22" s="70"/>
      <c r="IX22" s="70"/>
      <c r="IY22" s="70"/>
      <c r="IZ22" s="70"/>
      <c r="JA22" s="70"/>
      <c r="JB22" s="70"/>
      <c r="JC22" s="70"/>
      <c r="JD22" s="70"/>
      <c r="JE22" s="70"/>
      <c r="JF22" s="70"/>
      <c r="JG22" s="70"/>
      <c r="JH22" s="70"/>
      <c r="JI22" s="70"/>
      <c r="JJ22" s="70"/>
      <c r="JK22" s="70"/>
      <c r="JL22" s="70"/>
      <c r="JM22" s="70"/>
      <c r="JN22" s="70"/>
      <c r="JO22" s="70"/>
      <c r="JP22" s="70"/>
      <c r="JQ22" s="70"/>
      <c r="JR22" s="70"/>
      <c r="JS22" s="70"/>
      <c r="JT22" s="70"/>
      <c r="JU22" s="70"/>
      <c r="JV22" s="70"/>
      <c r="JW22" s="70"/>
      <c r="JX22" s="70"/>
      <c r="JY22" s="70"/>
      <c r="JZ22" s="70"/>
      <c r="KA22" s="70"/>
      <c r="KB22" s="70"/>
      <c r="KC22" s="70"/>
      <c r="KD22" s="70"/>
      <c r="KE22" s="70"/>
      <c r="KF22" s="70"/>
      <c r="KG22" s="70"/>
      <c r="KH22" s="70"/>
      <c r="KI22" s="70"/>
      <c r="KJ22" s="70"/>
      <c r="KK22" s="70"/>
      <c r="KL22" s="70"/>
      <c r="KM22" s="70"/>
      <c r="KN22" s="70"/>
      <c r="KO22" s="70"/>
      <c r="KP22" s="70"/>
      <c r="KQ22" s="70"/>
      <c r="KR22" s="70"/>
      <c r="KS22" s="70"/>
      <c r="KT22" s="70"/>
      <c r="KU22" s="70"/>
      <c r="KV22" s="70"/>
      <c r="KW22" s="70"/>
      <c r="KX22" s="70"/>
      <c r="KY22" s="70"/>
      <c r="KZ22" s="70"/>
      <c r="LA22" s="70"/>
      <c r="LB22" s="70"/>
      <c r="LC22" s="70"/>
      <c r="LD22" s="70"/>
      <c r="LE22" s="70"/>
      <c r="LF22" s="70"/>
      <c r="LG22" s="70"/>
      <c r="LH22" s="70"/>
      <c r="LI22" s="70"/>
      <c r="LJ22" s="70"/>
      <c r="LK22" s="70"/>
      <c r="LL22" s="70"/>
      <c r="LM22" s="70"/>
      <c r="LN22" s="70"/>
      <c r="LO22" s="70"/>
      <c r="LP22" s="70"/>
      <c r="LQ22" s="70"/>
      <c r="LR22" s="70"/>
      <c r="LS22" s="70"/>
      <c r="LT22" s="70"/>
      <c r="LU22" s="70"/>
      <c r="LV22" s="70"/>
      <c r="LW22" s="70"/>
      <c r="LX22" s="70"/>
      <c r="LY22" s="70"/>
      <c r="LZ22" s="70"/>
      <c r="MA22" s="70"/>
      <c r="MB22" s="70"/>
      <c r="MC22" s="70"/>
    </row>
    <row r="23" spans="1:341" s="70" customFormat="1" ht="11.25" customHeight="1" x14ac:dyDescent="0.15">
      <c r="A23" s="125"/>
      <c r="B23" s="70" t="s">
        <v>233</v>
      </c>
      <c r="C23" s="70" t="s">
        <v>316</v>
      </c>
      <c r="D23" s="70" t="s">
        <v>317</v>
      </c>
      <c r="E23" s="548">
        <v>1</v>
      </c>
      <c r="G23" s="86">
        <v>10</v>
      </c>
      <c r="H23" s="122">
        <v>55999.92</v>
      </c>
      <c r="I23" s="123">
        <v>55000</v>
      </c>
      <c r="J23" s="130">
        <f t="shared" ref="J23:N25" si="50">I23*INDEX(SalInfl,J$1)</f>
        <v>56100</v>
      </c>
      <c r="K23" s="130">
        <f t="shared" si="50"/>
        <v>57222</v>
      </c>
      <c r="L23" s="130">
        <f t="shared" si="50"/>
        <v>58366.44</v>
      </c>
      <c r="M23" s="130">
        <f t="shared" si="50"/>
        <v>59533.768800000005</v>
      </c>
      <c r="N23" s="130">
        <f t="shared" si="50"/>
        <v>60724.444176000005</v>
      </c>
      <c r="O23" s="123">
        <f t="shared" ref="O23:AW23" si="51">N23*INDEX(SalInfl,O$1)</f>
        <v>61938.933059520008</v>
      </c>
      <c r="P23" s="123">
        <f t="shared" si="51"/>
        <v>63177.711720710409</v>
      </c>
      <c r="Q23" s="123">
        <f t="shared" si="51"/>
        <v>64441.265955124618</v>
      </c>
      <c r="R23" s="123">
        <f t="shared" si="51"/>
        <v>65730.091274227118</v>
      </c>
      <c r="S23" s="123">
        <f t="shared" si="51"/>
        <v>67044.693099711658</v>
      </c>
      <c r="T23" s="123">
        <f t="shared" si="51"/>
        <v>68385.586961705892</v>
      </c>
      <c r="U23" s="123">
        <f t="shared" si="51"/>
        <v>69753.298700940009</v>
      </c>
      <c r="V23" s="123">
        <f t="shared" si="51"/>
        <v>71148.364674958808</v>
      </c>
      <c r="W23" s="123">
        <f t="shared" si="51"/>
        <v>72571.331968457991</v>
      </c>
      <c r="X23" s="123">
        <f t="shared" si="51"/>
        <v>74022.758607827156</v>
      </c>
      <c r="Y23" s="123">
        <f t="shared" si="51"/>
        <v>75503.213779983707</v>
      </c>
      <c r="Z23" s="123">
        <f t="shared" si="51"/>
        <v>77013.278055583389</v>
      </c>
      <c r="AA23" s="123">
        <f t="shared" si="51"/>
        <v>78553.543616695053</v>
      </c>
      <c r="AB23" s="123">
        <f t="shared" si="51"/>
        <v>80124.614489028958</v>
      </c>
      <c r="AC23" s="123">
        <f t="shared" si="51"/>
        <v>81727.106778809539</v>
      </c>
      <c r="AD23" s="123">
        <f t="shared" si="51"/>
        <v>83361.648914385732</v>
      </c>
      <c r="AE23" s="123">
        <f t="shared" si="51"/>
        <v>85028.881892673453</v>
      </c>
      <c r="AF23" s="123">
        <f t="shared" si="51"/>
        <v>86729.459530526918</v>
      </c>
      <c r="AG23" s="123">
        <f t="shared" si="51"/>
        <v>88464.048721137457</v>
      </c>
      <c r="AH23" s="123">
        <f t="shared" si="51"/>
        <v>90233.329695560213</v>
      </c>
      <c r="AI23" s="123">
        <f t="shared" si="51"/>
        <v>92037.996289471412</v>
      </c>
      <c r="AJ23" s="123">
        <f t="shared" si="51"/>
        <v>93878.756215260844</v>
      </c>
      <c r="AK23" s="123">
        <f t="shared" si="51"/>
        <v>95756.331339566066</v>
      </c>
      <c r="AL23" s="123">
        <f t="shared" si="51"/>
        <v>97671.457966357382</v>
      </c>
      <c r="AM23" s="123">
        <f t="shared" si="51"/>
        <v>99624.88712568453</v>
      </c>
      <c r="AN23" s="123">
        <f t="shared" si="51"/>
        <v>101617.38486819822</v>
      </c>
      <c r="AO23" s="123">
        <f t="shared" si="51"/>
        <v>103649.73256556218</v>
      </c>
      <c r="AP23" s="123">
        <f t="shared" si="51"/>
        <v>105722.72721687343</v>
      </c>
      <c r="AQ23" s="123">
        <f t="shared" si="51"/>
        <v>107837.1817612109</v>
      </c>
      <c r="AR23" s="123">
        <f t="shared" si="51"/>
        <v>109993.92539643512</v>
      </c>
      <c r="AS23" s="123">
        <f t="shared" si="51"/>
        <v>112193.80390436383</v>
      </c>
      <c r="AT23" s="123">
        <f t="shared" si="51"/>
        <v>114437.67998245111</v>
      </c>
      <c r="AU23" s="123">
        <f t="shared" si="51"/>
        <v>116726.43358210013</v>
      </c>
      <c r="AV23" s="123">
        <f t="shared" si="51"/>
        <v>119060.96225374214</v>
      </c>
      <c r="AW23" s="123">
        <f t="shared" si="51"/>
        <v>121442.18149881698</v>
      </c>
    </row>
    <row r="24" spans="1:341" s="70" customFormat="1" ht="11.25" customHeight="1" x14ac:dyDescent="0.15">
      <c r="A24" s="125"/>
      <c r="B24" s="70" t="s">
        <v>233</v>
      </c>
      <c r="C24" s="70" t="s">
        <v>318</v>
      </c>
      <c r="D24" s="70" t="s">
        <v>319</v>
      </c>
      <c r="E24" s="548">
        <v>1</v>
      </c>
      <c r="G24" s="86">
        <v>10</v>
      </c>
      <c r="H24" s="122">
        <v>49999.92</v>
      </c>
      <c r="I24" s="123">
        <f t="shared" ref="I24:I25" si="52">H24*INDEX(SalInfl,I$1)</f>
        <v>50999.918400000002</v>
      </c>
      <c r="J24" s="130">
        <f t="shared" si="50"/>
        <v>52019.916768000003</v>
      </c>
      <c r="K24" s="130">
        <f t="shared" si="50"/>
        <v>53060.315103360001</v>
      </c>
      <c r="L24" s="130">
        <f t="shared" si="50"/>
        <v>54121.5214054272</v>
      </c>
      <c r="M24" s="130">
        <f t="shared" si="50"/>
        <v>55203.951833535742</v>
      </c>
      <c r="N24" s="130">
        <f t="shared" si="50"/>
        <v>56308.030870206458</v>
      </c>
      <c r="O24" s="123">
        <f t="shared" ref="O24:AW24" si="53">N24*INDEX(SalInfl,O$1)</f>
        <v>57434.191487610588</v>
      </c>
      <c r="P24" s="123">
        <f t="shared" si="53"/>
        <v>58582.875317362799</v>
      </c>
      <c r="Q24" s="123">
        <f t="shared" si="53"/>
        <v>59754.532823710055</v>
      </c>
      <c r="R24" s="123">
        <f t="shared" si="53"/>
        <v>60949.623480184258</v>
      </c>
      <c r="S24" s="123">
        <f t="shared" si="53"/>
        <v>62168.615949787942</v>
      </c>
      <c r="T24" s="123">
        <f t="shared" si="53"/>
        <v>63411.988268783702</v>
      </c>
      <c r="U24" s="123">
        <f t="shared" si="53"/>
        <v>64680.22803415938</v>
      </c>
      <c r="V24" s="123">
        <f t="shared" si="53"/>
        <v>65973.832594842563</v>
      </c>
      <c r="W24" s="123">
        <f t="shared" si="53"/>
        <v>67293.309246739416</v>
      </c>
      <c r="X24" s="123">
        <f t="shared" si="53"/>
        <v>68639.175431674201</v>
      </c>
      <c r="Y24" s="123">
        <f t="shared" si="53"/>
        <v>70011.958940307682</v>
      </c>
      <c r="Z24" s="123">
        <f t="shared" si="53"/>
        <v>71412.198119113833</v>
      </c>
      <c r="AA24" s="123">
        <f t="shared" si="53"/>
        <v>72840.442081496105</v>
      </c>
      <c r="AB24" s="123">
        <f t="shared" si="53"/>
        <v>74297.250923126034</v>
      </c>
      <c r="AC24" s="123">
        <f t="shared" si="53"/>
        <v>75783.19594158855</v>
      </c>
      <c r="AD24" s="123">
        <f t="shared" si="53"/>
        <v>77298.859860420329</v>
      </c>
      <c r="AE24" s="123">
        <f t="shared" si="53"/>
        <v>78844.837057628742</v>
      </c>
      <c r="AF24" s="123">
        <f t="shared" si="53"/>
        <v>80421.733798781323</v>
      </c>
      <c r="AG24" s="123">
        <f t="shared" si="53"/>
        <v>82030.168474756952</v>
      </c>
      <c r="AH24" s="123">
        <f t="shared" si="53"/>
        <v>83670.7718442521</v>
      </c>
      <c r="AI24" s="123">
        <f t="shared" si="53"/>
        <v>85344.187281137143</v>
      </c>
      <c r="AJ24" s="123">
        <f t="shared" si="53"/>
        <v>87051.071026759892</v>
      </c>
      <c r="AK24" s="123">
        <f t="shared" si="53"/>
        <v>88792.092447295086</v>
      </c>
      <c r="AL24" s="123">
        <f t="shared" si="53"/>
        <v>90567.934296240986</v>
      </c>
      <c r="AM24" s="123">
        <f t="shared" si="53"/>
        <v>92379.292982165804</v>
      </c>
      <c r="AN24" s="123">
        <f t="shared" si="53"/>
        <v>94226.878841809128</v>
      </c>
      <c r="AO24" s="123">
        <f t="shared" si="53"/>
        <v>96111.416418645313</v>
      </c>
      <c r="AP24" s="123">
        <f t="shared" si="53"/>
        <v>98033.644747018217</v>
      </c>
      <c r="AQ24" s="123">
        <f t="shared" si="53"/>
        <v>99994.31764195858</v>
      </c>
      <c r="AR24" s="123">
        <f t="shared" si="53"/>
        <v>101994.20399479775</v>
      </c>
      <c r="AS24" s="123">
        <f t="shared" si="53"/>
        <v>104034.0880746937</v>
      </c>
      <c r="AT24" s="123">
        <f t="shared" si="53"/>
        <v>106114.76983618758</v>
      </c>
      <c r="AU24" s="123">
        <f t="shared" si="53"/>
        <v>108237.06523291134</v>
      </c>
      <c r="AV24" s="123">
        <f t="shared" si="53"/>
        <v>110401.80653756956</v>
      </c>
      <c r="AW24" s="123">
        <f t="shared" si="53"/>
        <v>112609.84266832095</v>
      </c>
    </row>
    <row r="25" spans="1:341" s="70" customFormat="1" ht="11.25" customHeight="1" x14ac:dyDescent="0.15">
      <c r="A25" s="125"/>
      <c r="B25" s="70" t="s">
        <v>233</v>
      </c>
      <c r="C25" s="70" t="s">
        <v>318</v>
      </c>
      <c r="D25" s="70" t="s">
        <v>320</v>
      </c>
      <c r="E25" s="548">
        <v>1</v>
      </c>
      <c r="G25" s="86">
        <v>10</v>
      </c>
      <c r="H25" s="122">
        <v>67999.92</v>
      </c>
      <c r="I25" s="123">
        <f t="shared" si="52"/>
        <v>69359.918399999995</v>
      </c>
      <c r="J25" s="130">
        <f t="shared" si="50"/>
        <v>70747.116767999993</v>
      </c>
      <c r="K25" s="130">
        <f t="shared" si="50"/>
        <v>72162.059103359992</v>
      </c>
      <c r="L25" s="130">
        <f t="shared" si="50"/>
        <v>73605.300285427191</v>
      </c>
      <c r="M25" s="130">
        <f t="shared" si="50"/>
        <v>75077.406291135732</v>
      </c>
      <c r="N25" s="130">
        <f t="shared" si="50"/>
        <v>76578.954416958455</v>
      </c>
      <c r="O25" s="123">
        <f t="shared" ref="O25:AW25" si="54">N25*INDEX(SalInfl,O$1)</f>
        <v>78110.53350529763</v>
      </c>
      <c r="P25" s="123">
        <f t="shared" si="54"/>
        <v>79672.744175403583</v>
      </c>
      <c r="Q25" s="123">
        <f t="shared" si="54"/>
        <v>81266.199058911661</v>
      </c>
      <c r="R25" s="123">
        <f t="shared" si="54"/>
        <v>82891.523040089902</v>
      </c>
      <c r="S25" s="123">
        <f t="shared" si="54"/>
        <v>84549.353500891695</v>
      </c>
      <c r="T25" s="123">
        <f t="shared" si="54"/>
        <v>86240.340570909524</v>
      </c>
      <c r="U25" s="123">
        <f t="shared" si="54"/>
        <v>87965.147382327719</v>
      </c>
      <c r="V25" s="123">
        <f t="shared" si="54"/>
        <v>89724.450329974279</v>
      </c>
      <c r="W25" s="123">
        <f t="shared" si="54"/>
        <v>91518.939336573763</v>
      </c>
      <c r="X25" s="123">
        <f t="shared" si="54"/>
        <v>93349.318123305246</v>
      </c>
      <c r="Y25" s="123">
        <f t="shared" si="54"/>
        <v>95216.304485771354</v>
      </c>
      <c r="Z25" s="123">
        <f t="shared" si="54"/>
        <v>97120.630575486779</v>
      </c>
      <c r="AA25" s="123">
        <f t="shared" si="54"/>
        <v>99063.04318699651</v>
      </c>
      <c r="AB25" s="123">
        <f t="shared" si="54"/>
        <v>101044.30405073645</v>
      </c>
      <c r="AC25" s="123">
        <f t="shared" si="54"/>
        <v>103065.19013175118</v>
      </c>
      <c r="AD25" s="123">
        <f t="shared" si="54"/>
        <v>105126.49393438621</v>
      </c>
      <c r="AE25" s="123">
        <f t="shared" si="54"/>
        <v>107229.02381307393</v>
      </c>
      <c r="AF25" s="123">
        <f t="shared" si="54"/>
        <v>109373.60428933542</v>
      </c>
      <c r="AG25" s="123">
        <f t="shared" si="54"/>
        <v>111561.07637512212</v>
      </c>
      <c r="AH25" s="123">
        <f t="shared" si="54"/>
        <v>113792.29790262457</v>
      </c>
      <c r="AI25" s="123">
        <f t="shared" si="54"/>
        <v>116068.14386067707</v>
      </c>
      <c r="AJ25" s="123">
        <f t="shared" si="54"/>
        <v>118389.50673789061</v>
      </c>
      <c r="AK25" s="123">
        <f t="shared" si="54"/>
        <v>120757.29687264843</v>
      </c>
      <c r="AL25" s="123">
        <f t="shared" si="54"/>
        <v>123172.44281010139</v>
      </c>
      <c r="AM25" s="123">
        <f t="shared" si="54"/>
        <v>125635.89166630342</v>
      </c>
      <c r="AN25" s="123">
        <f t="shared" si="54"/>
        <v>128148.60949962949</v>
      </c>
      <c r="AO25" s="123">
        <f t="shared" si="54"/>
        <v>130711.58168962208</v>
      </c>
      <c r="AP25" s="123">
        <f t="shared" si="54"/>
        <v>133325.81332341454</v>
      </c>
      <c r="AQ25" s="123">
        <f t="shared" si="54"/>
        <v>135992.32958988284</v>
      </c>
      <c r="AR25" s="123">
        <f t="shared" si="54"/>
        <v>138712.17618168049</v>
      </c>
      <c r="AS25" s="123">
        <f t="shared" si="54"/>
        <v>141486.4197053141</v>
      </c>
      <c r="AT25" s="123">
        <f t="shared" si="54"/>
        <v>144316.14809942039</v>
      </c>
      <c r="AU25" s="123">
        <f t="shared" si="54"/>
        <v>147202.47106140881</v>
      </c>
      <c r="AV25" s="123">
        <f t="shared" si="54"/>
        <v>150146.52048263699</v>
      </c>
      <c r="AW25" s="123">
        <f t="shared" si="54"/>
        <v>153149.45089228972</v>
      </c>
    </row>
    <row r="26" spans="1:341" s="70" customFormat="1" ht="11.25" customHeight="1" x14ac:dyDescent="0.15">
      <c r="A26" s="125"/>
      <c r="B26" s="70" t="s">
        <v>233</v>
      </c>
      <c r="C26" s="70" t="s">
        <v>318</v>
      </c>
      <c r="D26" s="70" t="s">
        <v>321</v>
      </c>
      <c r="E26" s="548">
        <v>1</v>
      </c>
      <c r="G26" s="86">
        <v>10</v>
      </c>
      <c r="H26" s="122">
        <v>64999.92</v>
      </c>
      <c r="I26" s="123">
        <f t="shared" ref="I26:N26" si="55">H26*INDEX(SalInfl,I$1)</f>
        <v>66299.918399999995</v>
      </c>
      <c r="J26" s="130">
        <f t="shared" si="55"/>
        <v>67625.916767999995</v>
      </c>
      <c r="K26" s="130">
        <f t="shared" si="55"/>
        <v>68978.435103359996</v>
      </c>
      <c r="L26" s="130">
        <f t="shared" si="55"/>
        <v>70358.003805427201</v>
      </c>
      <c r="M26" s="130">
        <f t="shared" si="55"/>
        <v>71765.163881535744</v>
      </c>
      <c r="N26" s="130">
        <f t="shared" si="55"/>
        <v>73200.467159166466</v>
      </c>
      <c r="O26" s="123">
        <f t="shared" ref="O26:AW26" si="56">N26*INDEX(SalInfl,O$1)</f>
        <v>74664.476502349804</v>
      </c>
      <c r="P26" s="123">
        <f t="shared" si="56"/>
        <v>76157.766032396801</v>
      </c>
      <c r="Q26" s="123">
        <f t="shared" si="56"/>
        <v>77680.921353044745</v>
      </c>
      <c r="R26" s="123">
        <f t="shared" si="56"/>
        <v>79234.539780105639</v>
      </c>
      <c r="S26" s="123">
        <f t="shared" si="56"/>
        <v>80819.230575707756</v>
      </c>
      <c r="T26" s="123">
        <f t="shared" si="56"/>
        <v>82435.615187221905</v>
      </c>
      <c r="U26" s="123">
        <f t="shared" si="56"/>
        <v>84084.327490966345</v>
      </c>
      <c r="V26" s="123">
        <f t="shared" si="56"/>
        <v>85766.014040785667</v>
      </c>
      <c r="W26" s="123">
        <f t="shared" si="56"/>
        <v>87481.334321601389</v>
      </c>
      <c r="X26" s="123">
        <f t="shared" si="56"/>
        <v>89230.961008033424</v>
      </c>
      <c r="Y26" s="123">
        <f t="shared" si="56"/>
        <v>91015.5802281941</v>
      </c>
      <c r="Z26" s="123">
        <f t="shared" si="56"/>
        <v>92835.891832757989</v>
      </c>
      <c r="AA26" s="123">
        <f t="shared" si="56"/>
        <v>94692.609669413156</v>
      </c>
      <c r="AB26" s="123">
        <f t="shared" si="56"/>
        <v>96586.461862801414</v>
      </c>
      <c r="AC26" s="123">
        <f t="shared" si="56"/>
        <v>98518.191100057447</v>
      </c>
      <c r="AD26" s="123">
        <f t="shared" si="56"/>
        <v>100488.5549220586</v>
      </c>
      <c r="AE26" s="123">
        <f t="shared" si="56"/>
        <v>102498.32602049976</v>
      </c>
      <c r="AF26" s="123">
        <f t="shared" si="56"/>
        <v>104548.29254090977</v>
      </c>
      <c r="AG26" s="123">
        <f t="shared" si="56"/>
        <v>106639.25839172797</v>
      </c>
      <c r="AH26" s="123">
        <f t="shared" si="56"/>
        <v>108772.04355956253</v>
      </c>
      <c r="AI26" s="123">
        <f t="shared" si="56"/>
        <v>110947.48443075379</v>
      </c>
      <c r="AJ26" s="123">
        <f t="shared" si="56"/>
        <v>113166.43411936886</v>
      </c>
      <c r="AK26" s="123">
        <f t="shared" si="56"/>
        <v>115429.76280175624</v>
      </c>
      <c r="AL26" s="123">
        <f t="shared" si="56"/>
        <v>117738.35805779137</v>
      </c>
      <c r="AM26" s="123">
        <f t="shared" si="56"/>
        <v>120093.1252189472</v>
      </c>
      <c r="AN26" s="123">
        <f t="shared" si="56"/>
        <v>122494.98772332615</v>
      </c>
      <c r="AO26" s="123">
        <f t="shared" si="56"/>
        <v>124944.88747779267</v>
      </c>
      <c r="AP26" s="123">
        <f t="shared" si="56"/>
        <v>127443.78522734852</v>
      </c>
      <c r="AQ26" s="123">
        <f t="shared" si="56"/>
        <v>129992.66093189549</v>
      </c>
      <c r="AR26" s="123">
        <f t="shared" si="56"/>
        <v>132592.51415053339</v>
      </c>
      <c r="AS26" s="123">
        <f t="shared" si="56"/>
        <v>135244.36443354405</v>
      </c>
      <c r="AT26" s="123">
        <f t="shared" si="56"/>
        <v>137949.25172221492</v>
      </c>
      <c r="AU26" s="123">
        <f t="shared" si="56"/>
        <v>140708.23675665923</v>
      </c>
      <c r="AV26" s="123">
        <f t="shared" si="56"/>
        <v>143522.40149179241</v>
      </c>
      <c r="AW26" s="123">
        <f t="shared" si="56"/>
        <v>146392.84952162826</v>
      </c>
    </row>
    <row r="27" spans="1:341" s="70" customFormat="1" ht="11.25" customHeight="1" x14ac:dyDescent="0.15">
      <c r="A27" s="125"/>
      <c r="B27" s="70" t="s">
        <v>233</v>
      </c>
      <c r="C27" s="70" t="s">
        <v>318</v>
      </c>
      <c r="D27" s="70" t="s">
        <v>322</v>
      </c>
      <c r="E27" s="548">
        <v>1</v>
      </c>
      <c r="G27" s="86">
        <v>10</v>
      </c>
      <c r="H27" s="122">
        <v>54000</v>
      </c>
      <c r="I27" s="123">
        <f t="shared" ref="I27:N27" si="57">H27*INDEX(SalInfl,I$1)</f>
        <v>55080</v>
      </c>
      <c r="J27" s="130">
        <f t="shared" si="57"/>
        <v>56181.599999999999</v>
      </c>
      <c r="K27" s="130">
        <f t="shared" si="57"/>
        <v>57305.231999999996</v>
      </c>
      <c r="L27" s="130">
        <f t="shared" si="57"/>
        <v>58451.336639999994</v>
      </c>
      <c r="M27" s="130">
        <f t="shared" si="57"/>
        <v>59620.363372799999</v>
      </c>
      <c r="N27" s="130">
        <f t="shared" si="57"/>
        <v>60812.770640256</v>
      </c>
      <c r="O27" s="123">
        <f t="shared" ref="O27:AW27" si="58">N27*INDEX(SalInfl,O$1)</f>
        <v>62029.026053061119</v>
      </c>
      <c r="P27" s="123">
        <f t="shared" si="58"/>
        <v>63269.606574122343</v>
      </c>
      <c r="Q27" s="123">
        <f t="shared" si="58"/>
        <v>64534.99870560479</v>
      </c>
      <c r="R27" s="123">
        <f t="shared" si="58"/>
        <v>65825.698679716894</v>
      </c>
      <c r="S27" s="123">
        <f t="shared" si="58"/>
        <v>67142.212653311231</v>
      </c>
      <c r="T27" s="123">
        <f t="shared" si="58"/>
        <v>68485.05690637746</v>
      </c>
      <c r="U27" s="123">
        <f t="shared" si="58"/>
        <v>69854.758044505012</v>
      </c>
      <c r="V27" s="123">
        <f t="shared" si="58"/>
        <v>71251.85320539512</v>
      </c>
      <c r="W27" s="123">
        <f t="shared" si="58"/>
        <v>72676.890269503027</v>
      </c>
      <c r="X27" s="123">
        <f t="shared" si="58"/>
        <v>74130.428074893091</v>
      </c>
      <c r="Y27" s="123">
        <f t="shared" si="58"/>
        <v>75613.036636390956</v>
      </c>
      <c r="Z27" s="123">
        <f t="shared" si="58"/>
        <v>77125.29736911878</v>
      </c>
      <c r="AA27" s="123">
        <f t="shared" si="58"/>
        <v>78667.803316501158</v>
      </c>
      <c r="AB27" s="123">
        <f t="shared" si="58"/>
        <v>80241.159382831189</v>
      </c>
      <c r="AC27" s="123">
        <f t="shared" si="58"/>
        <v>81845.982570487817</v>
      </c>
      <c r="AD27" s="123">
        <f t="shared" si="58"/>
        <v>83482.902221897573</v>
      </c>
      <c r="AE27" s="123">
        <f t="shared" si="58"/>
        <v>85152.560266335524</v>
      </c>
      <c r="AF27" s="123">
        <f t="shared" si="58"/>
        <v>86855.61147166224</v>
      </c>
      <c r="AG27" s="123">
        <f t="shared" si="58"/>
        <v>88592.723701095485</v>
      </c>
      <c r="AH27" s="123">
        <f t="shared" si="58"/>
        <v>90364.578175117393</v>
      </c>
      <c r="AI27" s="123">
        <f t="shared" si="58"/>
        <v>92171.869738619745</v>
      </c>
      <c r="AJ27" s="123">
        <f t="shared" si="58"/>
        <v>94015.30713339214</v>
      </c>
      <c r="AK27" s="123">
        <f t="shared" si="58"/>
        <v>95895.613276059987</v>
      </c>
      <c r="AL27" s="123">
        <f t="shared" si="58"/>
        <v>97813.525541581184</v>
      </c>
      <c r="AM27" s="123">
        <f t="shared" si="58"/>
        <v>99769.796052412814</v>
      </c>
      <c r="AN27" s="123">
        <f t="shared" si="58"/>
        <v>101765.19197346107</v>
      </c>
      <c r="AO27" s="123">
        <f t="shared" si="58"/>
        <v>103800.4958129303</v>
      </c>
      <c r="AP27" s="123">
        <f t="shared" si="58"/>
        <v>105876.50572918891</v>
      </c>
      <c r="AQ27" s="123">
        <f t="shared" si="58"/>
        <v>107994.03584377268</v>
      </c>
      <c r="AR27" s="123">
        <f t="shared" si="58"/>
        <v>110153.91656064814</v>
      </c>
      <c r="AS27" s="123">
        <f t="shared" si="58"/>
        <v>112356.9948918611</v>
      </c>
      <c r="AT27" s="123">
        <f t="shared" si="58"/>
        <v>114604.13478969834</v>
      </c>
      <c r="AU27" s="123">
        <f t="shared" si="58"/>
        <v>116896.21748549231</v>
      </c>
      <c r="AV27" s="123">
        <f t="shared" si="58"/>
        <v>119234.14183520216</v>
      </c>
      <c r="AW27" s="123">
        <f t="shared" si="58"/>
        <v>121618.8246719062</v>
      </c>
    </row>
    <row r="28" spans="1:341" s="70" customFormat="1" ht="11.25" customHeight="1" x14ac:dyDescent="0.15">
      <c r="A28" s="125"/>
      <c r="B28" s="70" t="s">
        <v>233</v>
      </c>
      <c r="C28" s="70" t="s">
        <v>318</v>
      </c>
      <c r="D28" s="70" t="s">
        <v>323</v>
      </c>
      <c r="E28" s="548">
        <v>1</v>
      </c>
      <c r="F28" s="70" t="s">
        <v>324</v>
      </c>
      <c r="G28" s="86">
        <v>10</v>
      </c>
      <c r="H28" s="122">
        <v>54000</v>
      </c>
      <c r="I28" s="123">
        <f t="shared" ref="I28:N41" si="59">H28*INDEX(SalInfl,I$1)</f>
        <v>55080</v>
      </c>
      <c r="J28" s="130">
        <f t="shared" si="59"/>
        <v>56181.599999999999</v>
      </c>
      <c r="K28" s="130">
        <f t="shared" si="59"/>
        <v>57305.231999999996</v>
      </c>
      <c r="L28" s="130">
        <f t="shared" si="59"/>
        <v>58451.336639999994</v>
      </c>
      <c r="M28" s="130">
        <f t="shared" si="59"/>
        <v>59620.363372799999</v>
      </c>
      <c r="N28" s="130">
        <f t="shared" si="59"/>
        <v>60812.770640256</v>
      </c>
      <c r="O28" s="123">
        <f t="shared" ref="O28:AD28" si="60">N28*INDEX(SalInfl,O$1)</f>
        <v>62029.026053061119</v>
      </c>
      <c r="P28" s="123">
        <f t="shared" si="60"/>
        <v>63269.606574122343</v>
      </c>
      <c r="Q28" s="123">
        <f t="shared" si="60"/>
        <v>64534.99870560479</v>
      </c>
      <c r="R28" s="123">
        <f t="shared" si="60"/>
        <v>65825.698679716894</v>
      </c>
      <c r="S28" s="123">
        <f t="shared" si="60"/>
        <v>67142.212653311231</v>
      </c>
      <c r="T28" s="123">
        <f t="shared" si="60"/>
        <v>68485.05690637746</v>
      </c>
      <c r="U28" s="123">
        <f t="shared" si="60"/>
        <v>69854.758044505012</v>
      </c>
      <c r="V28" s="123">
        <f t="shared" si="60"/>
        <v>71251.85320539512</v>
      </c>
      <c r="W28" s="123">
        <f t="shared" si="60"/>
        <v>72676.890269503027</v>
      </c>
      <c r="X28" s="123">
        <f t="shared" si="60"/>
        <v>74130.428074893091</v>
      </c>
      <c r="Y28" s="123">
        <f t="shared" si="60"/>
        <v>75613.036636390956</v>
      </c>
      <c r="Z28" s="123">
        <f t="shared" si="60"/>
        <v>77125.29736911878</v>
      </c>
      <c r="AA28" s="123">
        <f t="shared" si="60"/>
        <v>78667.803316501158</v>
      </c>
      <c r="AB28" s="123">
        <f t="shared" si="60"/>
        <v>80241.159382831189</v>
      </c>
      <c r="AC28" s="123">
        <f t="shared" si="60"/>
        <v>81845.982570487817</v>
      </c>
      <c r="AD28" s="123">
        <f t="shared" si="60"/>
        <v>83482.902221897573</v>
      </c>
      <c r="AE28" s="123">
        <f t="shared" ref="AE28:AT28" si="61">AD28*INDEX(SalInfl,AE$1)</f>
        <v>85152.560266335524</v>
      </c>
      <c r="AF28" s="123">
        <f t="shared" si="61"/>
        <v>86855.61147166224</v>
      </c>
      <c r="AG28" s="123">
        <f t="shared" si="61"/>
        <v>88592.723701095485</v>
      </c>
      <c r="AH28" s="123">
        <f t="shared" si="61"/>
        <v>90364.578175117393</v>
      </c>
      <c r="AI28" s="123">
        <f t="shared" si="61"/>
        <v>92171.869738619745</v>
      </c>
      <c r="AJ28" s="123">
        <f t="shared" si="61"/>
        <v>94015.30713339214</v>
      </c>
      <c r="AK28" s="123">
        <f t="shared" si="61"/>
        <v>95895.613276059987</v>
      </c>
      <c r="AL28" s="123">
        <f t="shared" si="61"/>
        <v>97813.525541581184</v>
      </c>
      <c r="AM28" s="123">
        <f t="shared" si="61"/>
        <v>99769.796052412814</v>
      </c>
      <c r="AN28" s="123">
        <f t="shared" si="61"/>
        <v>101765.19197346107</v>
      </c>
      <c r="AO28" s="123">
        <f t="shared" si="61"/>
        <v>103800.4958129303</v>
      </c>
      <c r="AP28" s="123">
        <f t="shared" si="61"/>
        <v>105876.50572918891</v>
      </c>
      <c r="AQ28" s="123">
        <f t="shared" si="61"/>
        <v>107994.03584377268</v>
      </c>
      <c r="AR28" s="123">
        <f t="shared" si="61"/>
        <v>110153.91656064814</v>
      </c>
      <c r="AS28" s="123">
        <f t="shared" si="61"/>
        <v>112356.9948918611</v>
      </c>
      <c r="AT28" s="123">
        <f t="shared" si="61"/>
        <v>114604.13478969834</v>
      </c>
      <c r="AU28" s="123">
        <f t="shared" ref="AU28:AW28" si="62">AT28*INDEX(SalInfl,AU$1)</f>
        <v>116896.21748549231</v>
      </c>
      <c r="AV28" s="123">
        <f t="shared" si="62"/>
        <v>119234.14183520216</v>
      </c>
      <c r="AW28" s="123">
        <f t="shared" si="62"/>
        <v>121618.8246719062</v>
      </c>
    </row>
    <row r="29" spans="1:341" s="70" customFormat="1" ht="11.25" customHeight="1" x14ac:dyDescent="0.15">
      <c r="A29" s="125"/>
      <c r="B29" s="70" t="s">
        <v>233</v>
      </c>
      <c r="C29" s="70" t="s">
        <v>318</v>
      </c>
      <c r="D29" s="70" t="s">
        <v>325</v>
      </c>
      <c r="E29" s="548">
        <v>1</v>
      </c>
      <c r="G29" s="86">
        <v>10</v>
      </c>
      <c r="H29" s="122">
        <v>54000</v>
      </c>
      <c r="I29" s="123">
        <f t="shared" ref="I29:I39" si="63">H29*INDEX(SalInfl,I$1)</f>
        <v>55080</v>
      </c>
      <c r="J29" s="130">
        <f t="shared" si="59"/>
        <v>56181.599999999999</v>
      </c>
      <c r="K29" s="130">
        <f t="shared" si="59"/>
        <v>57305.231999999996</v>
      </c>
      <c r="L29" s="130">
        <f t="shared" si="59"/>
        <v>58451.336639999994</v>
      </c>
      <c r="M29" s="130">
        <f t="shared" si="59"/>
        <v>59620.363372799999</v>
      </c>
      <c r="N29" s="130">
        <f t="shared" si="59"/>
        <v>60812.770640256</v>
      </c>
      <c r="O29" s="123">
        <f t="shared" ref="O29:AD29" si="64">N29*INDEX(SalInfl,O$1)</f>
        <v>62029.026053061119</v>
      </c>
      <c r="P29" s="123">
        <f t="shared" si="64"/>
        <v>63269.606574122343</v>
      </c>
      <c r="Q29" s="123">
        <f t="shared" si="64"/>
        <v>64534.99870560479</v>
      </c>
      <c r="R29" s="123">
        <f t="shared" si="64"/>
        <v>65825.698679716894</v>
      </c>
      <c r="S29" s="123">
        <f t="shared" si="64"/>
        <v>67142.212653311231</v>
      </c>
      <c r="T29" s="123">
        <f t="shared" si="64"/>
        <v>68485.05690637746</v>
      </c>
      <c r="U29" s="123">
        <f t="shared" si="64"/>
        <v>69854.758044505012</v>
      </c>
      <c r="V29" s="123">
        <f t="shared" si="64"/>
        <v>71251.85320539512</v>
      </c>
      <c r="W29" s="123">
        <f t="shared" si="64"/>
        <v>72676.890269503027</v>
      </c>
      <c r="X29" s="123">
        <f t="shared" si="64"/>
        <v>74130.428074893091</v>
      </c>
      <c r="Y29" s="123">
        <f t="shared" si="64"/>
        <v>75613.036636390956</v>
      </c>
      <c r="Z29" s="123">
        <f t="shared" si="64"/>
        <v>77125.29736911878</v>
      </c>
      <c r="AA29" s="123">
        <f t="shared" si="64"/>
        <v>78667.803316501158</v>
      </c>
      <c r="AB29" s="123">
        <f t="shared" si="64"/>
        <v>80241.159382831189</v>
      </c>
      <c r="AC29" s="123">
        <f t="shared" si="64"/>
        <v>81845.982570487817</v>
      </c>
      <c r="AD29" s="123">
        <f t="shared" si="64"/>
        <v>83482.902221897573</v>
      </c>
      <c r="AE29" s="123">
        <f t="shared" ref="AE29:AT29" si="65">AD29*INDEX(SalInfl,AE$1)</f>
        <v>85152.560266335524</v>
      </c>
      <c r="AF29" s="123">
        <f t="shared" si="65"/>
        <v>86855.61147166224</v>
      </c>
      <c r="AG29" s="123">
        <f t="shared" si="65"/>
        <v>88592.723701095485</v>
      </c>
      <c r="AH29" s="123">
        <f t="shared" si="65"/>
        <v>90364.578175117393</v>
      </c>
      <c r="AI29" s="123">
        <f t="shared" si="65"/>
        <v>92171.869738619745</v>
      </c>
      <c r="AJ29" s="123">
        <f t="shared" si="65"/>
        <v>94015.30713339214</v>
      </c>
      <c r="AK29" s="123">
        <f t="shared" si="65"/>
        <v>95895.613276059987</v>
      </c>
      <c r="AL29" s="123">
        <f t="shared" si="65"/>
        <v>97813.525541581184</v>
      </c>
      <c r="AM29" s="123">
        <f t="shared" si="65"/>
        <v>99769.796052412814</v>
      </c>
      <c r="AN29" s="123">
        <f t="shared" si="65"/>
        <v>101765.19197346107</v>
      </c>
      <c r="AO29" s="123">
        <f t="shared" si="65"/>
        <v>103800.4958129303</v>
      </c>
      <c r="AP29" s="123">
        <f t="shared" si="65"/>
        <v>105876.50572918891</v>
      </c>
      <c r="AQ29" s="123">
        <f t="shared" si="65"/>
        <v>107994.03584377268</v>
      </c>
      <c r="AR29" s="123">
        <f t="shared" si="65"/>
        <v>110153.91656064814</v>
      </c>
      <c r="AS29" s="123">
        <f t="shared" si="65"/>
        <v>112356.9948918611</v>
      </c>
      <c r="AT29" s="123">
        <f t="shared" si="65"/>
        <v>114604.13478969834</v>
      </c>
      <c r="AU29" s="123">
        <f t="shared" ref="AU29:AW29" si="66">AT29*INDEX(SalInfl,AU$1)</f>
        <v>116896.21748549231</v>
      </c>
      <c r="AV29" s="123">
        <f t="shared" si="66"/>
        <v>119234.14183520216</v>
      </c>
      <c r="AW29" s="123">
        <f t="shared" si="66"/>
        <v>121618.8246719062</v>
      </c>
    </row>
    <row r="30" spans="1:341" s="70" customFormat="1" ht="11.25" customHeight="1" x14ac:dyDescent="0.15">
      <c r="A30" s="125"/>
      <c r="B30" s="70" t="s">
        <v>233</v>
      </c>
      <c r="C30" s="70" t="s">
        <v>318</v>
      </c>
      <c r="D30" s="70" t="s">
        <v>326</v>
      </c>
      <c r="E30" s="548">
        <v>1</v>
      </c>
      <c r="G30" s="86">
        <v>10</v>
      </c>
      <c r="H30" s="122">
        <v>54000</v>
      </c>
      <c r="I30" s="123">
        <f t="shared" si="63"/>
        <v>55080</v>
      </c>
      <c r="J30" s="130">
        <f t="shared" si="59"/>
        <v>56181.599999999999</v>
      </c>
      <c r="K30" s="130">
        <f t="shared" si="59"/>
        <v>57305.231999999996</v>
      </c>
      <c r="L30" s="130">
        <f t="shared" si="59"/>
        <v>58451.336639999994</v>
      </c>
      <c r="M30" s="130">
        <f t="shared" si="59"/>
        <v>59620.363372799999</v>
      </c>
      <c r="N30" s="130">
        <f t="shared" si="59"/>
        <v>60812.770640256</v>
      </c>
      <c r="O30" s="123">
        <f t="shared" ref="O30:AD30" si="67">N30*INDEX(SalInfl,O$1)</f>
        <v>62029.026053061119</v>
      </c>
      <c r="P30" s="123">
        <f t="shared" si="67"/>
        <v>63269.606574122343</v>
      </c>
      <c r="Q30" s="123">
        <f t="shared" si="67"/>
        <v>64534.99870560479</v>
      </c>
      <c r="R30" s="123">
        <f t="shared" si="67"/>
        <v>65825.698679716894</v>
      </c>
      <c r="S30" s="123">
        <f t="shared" si="67"/>
        <v>67142.212653311231</v>
      </c>
      <c r="T30" s="123">
        <f t="shared" si="67"/>
        <v>68485.05690637746</v>
      </c>
      <c r="U30" s="123">
        <f t="shared" si="67"/>
        <v>69854.758044505012</v>
      </c>
      <c r="V30" s="123">
        <f t="shared" si="67"/>
        <v>71251.85320539512</v>
      </c>
      <c r="W30" s="123">
        <f t="shared" si="67"/>
        <v>72676.890269503027</v>
      </c>
      <c r="X30" s="123">
        <f t="shared" si="67"/>
        <v>74130.428074893091</v>
      </c>
      <c r="Y30" s="123">
        <f t="shared" si="67"/>
        <v>75613.036636390956</v>
      </c>
      <c r="Z30" s="123">
        <f t="shared" si="67"/>
        <v>77125.29736911878</v>
      </c>
      <c r="AA30" s="123">
        <f t="shared" si="67"/>
        <v>78667.803316501158</v>
      </c>
      <c r="AB30" s="123">
        <f t="shared" si="67"/>
        <v>80241.159382831189</v>
      </c>
      <c r="AC30" s="123">
        <f t="shared" si="67"/>
        <v>81845.982570487817</v>
      </c>
      <c r="AD30" s="123">
        <f t="shared" si="67"/>
        <v>83482.902221897573</v>
      </c>
      <c r="AE30" s="123">
        <f t="shared" ref="AE30:AT30" si="68">AD30*INDEX(SalInfl,AE$1)</f>
        <v>85152.560266335524</v>
      </c>
      <c r="AF30" s="123">
        <f t="shared" si="68"/>
        <v>86855.61147166224</v>
      </c>
      <c r="AG30" s="123">
        <f t="shared" si="68"/>
        <v>88592.723701095485</v>
      </c>
      <c r="AH30" s="123">
        <f t="shared" si="68"/>
        <v>90364.578175117393</v>
      </c>
      <c r="AI30" s="123">
        <f t="shared" si="68"/>
        <v>92171.869738619745</v>
      </c>
      <c r="AJ30" s="123">
        <f t="shared" si="68"/>
        <v>94015.30713339214</v>
      </c>
      <c r="AK30" s="123">
        <f t="shared" si="68"/>
        <v>95895.613276059987</v>
      </c>
      <c r="AL30" s="123">
        <f t="shared" si="68"/>
        <v>97813.525541581184</v>
      </c>
      <c r="AM30" s="123">
        <f t="shared" si="68"/>
        <v>99769.796052412814</v>
      </c>
      <c r="AN30" s="123">
        <f t="shared" si="68"/>
        <v>101765.19197346107</v>
      </c>
      <c r="AO30" s="123">
        <f t="shared" si="68"/>
        <v>103800.4958129303</v>
      </c>
      <c r="AP30" s="123">
        <f t="shared" si="68"/>
        <v>105876.50572918891</v>
      </c>
      <c r="AQ30" s="123">
        <f t="shared" si="68"/>
        <v>107994.03584377268</v>
      </c>
      <c r="AR30" s="123">
        <f t="shared" si="68"/>
        <v>110153.91656064814</v>
      </c>
      <c r="AS30" s="123">
        <f t="shared" si="68"/>
        <v>112356.9948918611</v>
      </c>
      <c r="AT30" s="123">
        <f t="shared" si="68"/>
        <v>114604.13478969834</v>
      </c>
      <c r="AU30" s="123">
        <f t="shared" ref="AU30:AW30" si="69">AT30*INDEX(SalInfl,AU$1)</f>
        <v>116896.21748549231</v>
      </c>
      <c r="AV30" s="123">
        <f t="shared" si="69"/>
        <v>119234.14183520216</v>
      </c>
      <c r="AW30" s="123">
        <f t="shared" si="69"/>
        <v>121618.8246719062</v>
      </c>
    </row>
    <row r="31" spans="1:341" s="70" customFormat="1" ht="11.25" customHeight="1" x14ac:dyDescent="0.15">
      <c r="A31" s="125"/>
      <c r="B31" s="70" t="s">
        <v>233</v>
      </c>
      <c r="C31" s="70" t="s">
        <v>327</v>
      </c>
      <c r="D31" s="70" t="s">
        <v>328</v>
      </c>
      <c r="E31" s="548">
        <v>1</v>
      </c>
      <c r="G31" s="86">
        <v>10</v>
      </c>
      <c r="H31" s="122">
        <v>56650</v>
      </c>
      <c r="I31" s="123">
        <v>55000</v>
      </c>
      <c r="J31" s="123">
        <f t="shared" si="59"/>
        <v>56100</v>
      </c>
      <c r="K31" s="123">
        <f t="shared" si="59"/>
        <v>57222</v>
      </c>
      <c r="L31" s="123">
        <f t="shared" si="59"/>
        <v>58366.44</v>
      </c>
      <c r="M31" s="123">
        <f t="shared" si="59"/>
        <v>59533.768800000005</v>
      </c>
      <c r="N31" s="123">
        <f t="shared" si="59"/>
        <v>60724.444176000005</v>
      </c>
      <c r="O31" s="123">
        <f t="shared" ref="O31:AD31" si="70">N31*INDEX(SalInfl,O$1)</f>
        <v>61938.933059520008</v>
      </c>
      <c r="P31" s="123">
        <f t="shared" si="70"/>
        <v>63177.711720710409</v>
      </c>
      <c r="Q31" s="123">
        <f t="shared" si="70"/>
        <v>64441.265955124618</v>
      </c>
      <c r="R31" s="123">
        <f t="shared" si="70"/>
        <v>65730.091274227118</v>
      </c>
      <c r="S31" s="123">
        <f t="shared" si="70"/>
        <v>67044.693099711658</v>
      </c>
      <c r="T31" s="123">
        <f t="shared" si="70"/>
        <v>68385.586961705892</v>
      </c>
      <c r="U31" s="123">
        <f t="shared" si="70"/>
        <v>69753.298700940009</v>
      </c>
      <c r="V31" s="123">
        <f t="shared" si="70"/>
        <v>71148.364674958808</v>
      </c>
      <c r="W31" s="123">
        <f t="shared" si="70"/>
        <v>72571.331968457991</v>
      </c>
      <c r="X31" s="123">
        <f t="shared" si="70"/>
        <v>74022.758607827156</v>
      </c>
      <c r="Y31" s="123">
        <f t="shared" si="70"/>
        <v>75503.213779983707</v>
      </c>
      <c r="Z31" s="123">
        <f t="shared" si="70"/>
        <v>77013.278055583389</v>
      </c>
      <c r="AA31" s="123">
        <f t="shared" si="70"/>
        <v>78553.543616695053</v>
      </c>
      <c r="AB31" s="123">
        <f t="shared" si="70"/>
        <v>80124.614489028958</v>
      </c>
      <c r="AC31" s="123">
        <f t="shared" si="70"/>
        <v>81727.106778809539</v>
      </c>
      <c r="AD31" s="123">
        <f t="shared" si="70"/>
        <v>83361.648914385732</v>
      </c>
      <c r="AE31" s="123">
        <f t="shared" ref="AE31:AT31" si="71">AD31*INDEX(SalInfl,AE$1)</f>
        <v>85028.881892673453</v>
      </c>
      <c r="AF31" s="123">
        <f t="shared" si="71"/>
        <v>86729.459530526918</v>
      </c>
      <c r="AG31" s="123">
        <f t="shared" si="71"/>
        <v>88464.048721137457</v>
      </c>
      <c r="AH31" s="123">
        <f t="shared" si="71"/>
        <v>90233.329695560213</v>
      </c>
      <c r="AI31" s="123">
        <f t="shared" si="71"/>
        <v>92037.996289471412</v>
      </c>
      <c r="AJ31" s="123">
        <f t="shared" si="71"/>
        <v>93878.756215260844</v>
      </c>
      <c r="AK31" s="123">
        <f t="shared" si="71"/>
        <v>95756.331339566066</v>
      </c>
      <c r="AL31" s="123">
        <f t="shared" si="71"/>
        <v>97671.457966357382</v>
      </c>
      <c r="AM31" s="123">
        <f t="shared" si="71"/>
        <v>99624.88712568453</v>
      </c>
      <c r="AN31" s="123">
        <f t="shared" si="71"/>
        <v>101617.38486819822</v>
      </c>
      <c r="AO31" s="123">
        <f t="shared" si="71"/>
        <v>103649.73256556218</v>
      </c>
      <c r="AP31" s="123">
        <f t="shared" si="71"/>
        <v>105722.72721687343</v>
      </c>
      <c r="AQ31" s="123">
        <f t="shared" si="71"/>
        <v>107837.1817612109</v>
      </c>
      <c r="AR31" s="123">
        <f t="shared" si="71"/>
        <v>109993.92539643512</v>
      </c>
      <c r="AS31" s="123">
        <f t="shared" si="71"/>
        <v>112193.80390436383</v>
      </c>
      <c r="AT31" s="123">
        <f t="shared" si="71"/>
        <v>114437.67998245111</v>
      </c>
      <c r="AU31" s="123">
        <f t="shared" ref="AU31:AW31" si="72">AT31*INDEX(SalInfl,AU$1)</f>
        <v>116726.43358210013</v>
      </c>
      <c r="AV31" s="123">
        <f t="shared" si="72"/>
        <v>119060.96225374214</v>
      </c>
      <c r="AW31" s="123">
        <f t="shared" si="72"/>
        <v>121442.18149881698</v>
      </c>
    </row>
    <row r="32" spans="1:341" s="70" customFormat="1" ht="11.25" customHeight="1" x14ac:dyDescent="0.15">
      <c r="A32" s="125"/>
      <c r="B32" s="70" t="s">
        <v>233</v>
      </c>
      <c r="C32" s="70" t="s">
        <v>318</v>
      </c>
      <c r="D32" s="70" t="s">
        <v>329</v>
      </c>
      <c r="E32" s="548">
        <v>1</v>
      </c>
      <c r="G32" s="86">
        <v>10</v>
      </c>
      <c r="H32" s="122">
        <v>69999.839999999997</v>
      </c>
      <c r="I32" s="123">
        <f t="shared" si="63"/>
        <v>71399.836800000005</v>
      </c>
      <c r="J32" s="123">
        <f t="shared" si="59"/>
        <v>72827.833536000006</v>
      </c>
      <c r="K32" s="123">
        <f t="shared" si="59"/>
        <v>74284.390206720011</v>
      </c>
      <c r="L32" s="123">
        <f t="shared" si="59"/>
        <v>75770.078010854413</v>
      </c>
      <c r="M32" s="123">
        <f t="shared" si="59"/>
        <v>77285.479571071497</v>
      </c>
      <c r="N32" s="123">
        <f t="shared" si="59"/>
        <v>78831.189162492927</v>
      </c>
      <c r="O32" s="123">
        <f t="shared" ref="O32:AD32" si="73">N32*INDEX(SalInfl,O$1)</f>
        <v>80407.812945742786</v>
      </c>
      <c r="P32" s="123">
        <f t="shared" si="73"/>
        <v>82015.969204657638</v>
      </c>
      <c r="Q32" s="123">
        <f t="shared" si="73"/>
        <v>83656.288588750787</v>
      </c>
      <c r="R32" s="123">
        <f t="shared" si="73"/>
        <v>85329.4143605258</v>
      </c>
      <c r="S32" s="123">
        <f t="shared" si="73"/>
        <v>87036.002647736314</v>
      </c>
      <c r="T32" s="123">
        <f t="shared" si="73"/>
        <v>88776.72270069104</v>
      </c>
      <c r="U32" s="123">
        <f t="shared" si="73"/>
        <v>90552.257154704857</v>
      </c>
      <c r="V32" s="123">
        <f t="shared" si="73"/>
        <v>92363.30229779896</v>
      </c>
      <c r="W32" s="123">
        <f t="shared" si="73"/>
        <v>94210.568343754945</v>
      </c>
      <c r="X32" s="123">
        <f t="shared" si="73"/>
        <v>96094.779710630042</v>
      </c>
      <c r="Y32" s="123">
        <f t="shared" si="73"/>
        <v>98016.675304842647</v>
      </c>
      <c r="Z32" s="123">
        <f t="shared" si="73"/>
        <v>99977.0088109395</v>
      </c>
      <c r="AA32" s="123">
        <f t="shared" si="73"/>
        <v>101976.5489871583</v>
      </c>
      <c r="AB32" s="123">
        <f t="shared" si="73"/>
        <v>104016.07996690147</v>
      </c>
      <c r="AC32" s="123">
        <f t="shared" si="73"/>
        <v>106096.4015662395</v>
      </c>
      <c r="AD32" s="123">
        <f t="shared" si="73"/>
        <v>108218.32959756428</v>
      </c>
      <c r="AE32" s="123">
        <f t="shared" ref="AE32:AT32" si="74">AD32*INDEX(SalInfl,AE$1)</f>
        <v>110382.69618951557</v>
      </c>
      <c r="AF32" s="123">
        <f t="shared" si="74"/>
        <v>112590.35011330589</v>
      </c>
      <c r="AG32" s="123">
        <f t="shared" si="74"/>
        <v>114842.15711557202</v>
      </c>
      <c r="AH32" s="123">
        <f t="shared" si="74"/>
        <v>117139.00025788345</v>
      </c>
      <c r="AI32" s="123">
        <f t="shared" si="74"/>
        <v>119481.78026304113</v>
      </c>
      <c r="AJ32" s="123">
        <f t="shared" si="74"/>
        <v>121871.41586830196</v>
      </c>
      <c r="AK32" s="123">
        <f t="shared" si="74"/>
        <v>124308.844185668</v>
      </c>
      <c r="AL32" s="123">
        <f t="shared" si="74"/>
        <v>126795.02106938136</v>
      </c>
      <c r="AM32" s="123">
        <f t="shared" si="74"/>
        <v>129330.92149076899</v>
      </c>
      <c r="AN32" s="123">
        <f t="shared" si="74"/>
        <v>131917.53992058436</v>
      </c>
      <c r="AO32" s="123">
        <f t="shared" si="74"/>
        <v>134555.89071899606</v>
      </c>
      <c r="AP32" s="123">
        <f t="shared" si="74"/>
        <v>137247.00853337598</v>
      </c>
      <c r="AQ32" s="123">
        <f t="shared" si="74"/>
        <v>139991.94870404349</v>
      </c>
      <c r="AR32" s="123">
        <f t="shared" si="74"/>
        <v>142791.78767812435</v>
      </c>
      <c r="AS32" s="123">
        <f t="shared" si="74"/>
        <v>145647.62343168684</v>
      </c>
      <c r="AT32" s="123">
        <f t="shared" si="74"/>
        <v>148560.57590032057</v>
      </c>
      <c r="AU32" s="123">
        <f t="shared" ref="AU32:AW32" si="75">AT32*INDEX(SalInfl,AU$1)</f>
        <v>151531.787418327</v>
      </c>
      <c r="AV32" s="123">
        <f t="shared" si="75"/>
        <v>154562.42316669354</v>
      </c>
      <c r="AW32" s="123">
        <f t="shared" si="75"/>
        <v>157653.67163002741</v>
      </c>
    </row>
    <row r="33" spans="1:49" s="70" customFormat="1" ht="11.25" customHeight="1" x14ac:dyDescent="0.15">
      <c r="A33" s="125"/>
      <c r="B33" s="70" t="s">
        <v>233</v>
      </c>
      <c r="C33" s="70" t="s">
        <v>318</v>
      </c>
      <c r="D33" s="70" t="s">
        <v>330</v>
      </c>
      <c r="E33" s="548">
        <v>1</v>
      </c>
      <c r="G33" s="86">
        <v>10</v>
      </c>
      <c r="H33" s="122">
        <v>54371.040000000001</v>
      </c>
      <c r="I33" s="123">
        <f t="shared" si="63"/>
        <v>55458.460800000001</v>
      </c>
      <c r="J33" s="123">
        <f t="shared" si="59"/>
        <v>56567.630016000003</v>
      </c>
      <c r="K33" s="123">
        <f t="shared" si="59"/>
        <v>57698.982616320005</v>
      </c>
      <c r="L33" s="123">
        <f t="shared" si="59"/>
        <v>58852.962268646406</v>
      </c>
      <c r="M33" s="123">
        <f t="shared" si="59"/>
        <v>60030.021514019332</v>
      </c>
      <c r="N33" s="123">
        <f t="shared" si="59"/>
        <v>61230.621944299717</v>
      </c>
      <c r="O33" s="123">
        <f t="shared" ref="O33:AD33" si="76">N33*INDEX(SalInfl,O$1)</f>
        <v>62455.234383185714</v>
      </c>
      <c r="P33" s="123">
        <f t="shared" si="76"/>
        <v>63704.339070849426</v>
      </c>
      <c r="Q33" s="123">
        <f t="shared" si="76"/>
        <v>64978.425852266417</v>
      </c>
      <c r="R33" s="123">
        <f t="shared" si="76"/>
        <v>66277.994369311753</v>
      </c>
      <c r="S33" s="123">
        <f t="shared" si="76"/>
        <v>67603.554256697986</v>
      </c>
      <c r="T33" s="123">
        <f t="shared" si="76"/>
        <v>68955.625341831954</v>
      </c>
      <c r="U33" s="123">
        <f t="shared" si="76"/>
        <v>70334.737848668592</v>
      </c>
      <c r="V33" s="123">
        <f t="shared" si="76"/>
        <v>71741.432605641967</v>
      </c>
      <c r="W33" s="123">
        <f t="shared" si="76"/>
        <v>73176.261257754813</v>
      </c>
      <c r="X33" s="123">
        <f t="shared" si="76"/>
        <v>74639.786482909913</v>
      </c>
      <c r="Y33" s="123">
        <f t="shared" si="76"/>
        <v>76132.582212568115</v>
      </c>
      <c r="Z33" s="123">
        <f t="shared" si="76"/>
        <v>77655.233856819483</v>
      </c>
      <c r="AA33" s="123">
        <f t="shared" si="76"/>
        <v>79208.338533955874</v>
      </c>
      <c r="AB33" s="123">
        <f t="shared" si="76"/>
        <v>80792.505304634993</v>
      </c>
      <c r="AC33" s="123">
        <f t="shared" si="76"/>
        <v>82408.355410727701</v>
      </c>
      <c r="AD33" s="123">
        <f t="shared" si="76"/>
        <v>84056.522518942264</v>
      </c>
      <c r="AE33" s="123">
        <f t="shared" ref="AE33:AT33" si="77">AD33*INDEX(SalInfl,AE$1)</f>
        <v>85737.652969321105</v>
      </c>
      <c r="AF33" s="123">
        <f t="shared" si="77"/>
        <v>87452.406028707526</v>
      </c>
      <c r="AG33" s="123">
        <f t="shared" si="77"/>
        <v>89201.454149281679</v>
      </c>
      <c r="AH33" s="123">
        <f t="shared" si="77"/>
        <v>90985.483232267317</v>
      </c>
      <c r="AI33" s="123">
        <f t="shared" si="77"/>
        <v>92805.19289691266</v>
      </c>
      <c r="AJ33" s="123">
        <f t="shared" si="77"/>
        <v>94661.296754850919</v>
      </c>
      <c r="AK33" s="123">
        <f t="shared" si="77"/>
        <v>96554.522689947946</v>
      </c>
      <c r="AL33" s="123">
        <f t="shared" si="77"/>
        <v>98485.613143746901</v>
      </c>
      <c r="AM33" s="123">
        <f t="shared" si="77"/>
        <v>100455.32540662184</v>
      </c>
      <c r="AN33" s="123">
        <f t="shared" si="77"/>
        <v>102464.43191475427</v>
      </c>
      <c r="AO33" s="123">
        <f t="shared" si="77"/>
        <v>104513.72055304935</v>
      </c>
      <c r="AP33" s="123">
        <f t="shared" si="77"/>
        <v>106603.99496411034</v>
      </c>
      <c r="AQ33" s="123">
        <f t="shared" si="77"/>
        <v>108736.07486339255</v>
      </c>
      <c r="AR33" s="123">
        <f t="shared" si="77"/>
        <v>110910.7963606604</v>
      </c>
      <c r="AS33" s="123">
        <f t="shared" si="77"/>
        <v>113129.01228787361</v>
      </c>
      <c r="AT33" s="123">
        <f t="shared" si="77"/>
        <v>115391.59253363109</v>
      </c>
      <c r="AU33" s="123">
        <f t="shared" ref="AU33:AW33" si="78">AT33*INDEX(SalInfl,AU$1)</f>
        <v>117699.42438430371</v>
      </c>
      <c r="AV33" s="123">
        <f t="shared" si="78"/>
        <v>120053.41287198979</v>
      </c>
      <c r="AW33" s="123">
        <f t="shared" si="78"/>
        <v>122454.48112942958</v>
      </c>
    </row>
    <row r="34" spans="1:49" s="70" customFormat="1" ht="11.25" customHeight="1" x14ac:dyDescent="0.15">
      <c r="A34" s="125"/>
      <c r="B34" s="70" t="s">
        <v>233</v>
      </c>
      <c r="C34" s="70" t="s">
        <v>318</v>
      </c>
      <c r="D34" s="70" t="s">
        <v>331</v>
      </c>
      <c r="E34" s="548">
        <v>1</v>
      </c>
      <c r="G34" s="86">
        <v>10</v>
      </c>
      <c r="H34" s="122">
        <v>52000</v>
      </c>
      <c r="I34" s="123">
        <f t="shared" si="63"/>
        <v>53040</v>
      </c>
      <c r="J34" s="123">
        <f t="shared" si="59"/>
        <v>54100.800000000003</v>
      </c>
      <c r="K34" s="123">
        <f t="shared" si="59"/>
        <v>55182.816000000006</v>
      </c>
      <c r="L34" s="123">
        <f t="shared" si="59"/>
        <v>56286.472320000008</v>
      </c>
      <c r="M34" s="123">
        <f t="shared" si="59"/>
        <v>57412.201766400009</v>
      </c>
      <c r="N34" s="123">
        <f t="shared" si="59"/>
        <v>58560.445801728012</v>
      </c>
      <c r="O34" s="123">
        <f t="shared" ref="O34:AD34" si="79">N34*INDEX(SalInfl,O$1)</f>
        <v>59731.654717762576</v>
      </c>
      <c r="P34" s="123">
        <f t="shared" si="79"/>
        <v>60926.287812117829</v>
      </c>
      <c r="Q34" s="123">
        <f t="shared" si="79"/>
        <v>62144.813568360187</v>
      </c>
      <c r="R34" s="123">
        <f t="shared" si="79"/>
        <v>63387.709839727395</v>
      </c>
      <c r="S34" s="123">
        <f t="shared" si="79"/>
        <v>64655.464036521946</v>
      </c>
      <c r="T34" s="123">
        <f t="shared" si="79"/>
        <v>65948.573317252391</v>
      </c>
      <c r="U34" s="123">
        <f t="shared" si="79"/>
        <v>67267.544783597434</v>
      </c>
      <c r="V34" s="123">
        <f t="shared" si="79"/>
        <v>68612.895679269379</v>
      </c>
      <c r="W34" s="123">
        <f t="shared" si="79"/>
        <v>69985.153592854767</v>
      </c>
      <c r="X34" s="123">
        <f t="shared" si="79"/>
        <v>71384.856664711857</v>
      </c>
      <c r="Y34" s="123">
        <f t="shared" si="79"/>
        <v>72812.553798006091</v>
      </c>
      <c r="Z34" s="123">
        <f t="shared" si="79"/>
        <v>74268.804873966219</v>
      </c>
      <c r="AA34" s="123">
        <f t="shared" si="79"/>
        <v>75754.180971445545</v>
      </c>
      <c r="AB34" s="123">
        <f t="shared" si="79"/>
        <v>77269.26459087446</v>
      </c>
      <c r="AC34" s="123">
        <f t="shared" si="79"/>
        <v>78814.649882691956</v>
      </c>
      <c r="AD34" s="123">
        <f t="shared" si="79"/>
        <v>80390.942880345799</v>
      </c>
      <c r="AE34" s="123">
        <f t="shared" ref="AE34:AT34" si="80">AD34*INDEX(SalInfl,AE$1)</f>
        <v>81998.761737952722</v>
      </c>
      <c r="AF34" s="123">
        <f t="shared" si="80"/>
        <v>83638.736972711777</v>
      </c>
      <c r="AG34" s="123">
        <f t="shared" si="80"/>
        <v>85311.511712166015</v>
      </c>
      <c r="AH34" s="123">
        <f t="shared" si="80"/>
        <v>87017.74194640934</v>
      </c>
      <c r="AI34" s="123">
        <f t="shared" si="80"/>
        <v>88758.096785337533</v>
      </c>
      <c r="AJ34" s="123">
        <f t="shared" si="80"/>
        <v>90533.258721044287</v>
      </c>
      <c r="AK34" s="123">
        <f t="shared" si="80"/>
        <v>92343.923895465181</v>
      </c>
      <c r="AL34" s="123">
        <f t="shared" si="80"/>
        <v>94190.802373374492</v>
      </c>
      <c r="AM34" s="123">
        <f t="shared" si="80"/>
        <v>96074.618420841987</v>
      </c>
      <c r="AN34" s="123">
        <f t="shared" si="80"/>
        <v>97996.110789258833</v>
      </c>
      <c r="AO34" s="123">
        <f t="shared" si="80"/>
        <v>99956.03300504401</v>
      </c>
      <c r="AP34" s="123">
        <f t="shared" si="80"/>
        <v>101955.1536651449</v>
      </c>
      <c r="AQ34" s="123">
        <f t="shared" si="80"/>
        <v>103994.2567384478</v>
      </c>
      <c r="AR34" s="123">
        <f t="shared" si="80"/>
        <v>106074.14187321677</v>
      </c>
      <c r="AS34" s="123">
        <f t="shared" si="80"/>
        <v>108195.62471068111</v>
      </c>
      <c r="AT34" s="123">
        <f t="shared" si="80"/>
        <v>110359.53720489473</v>
      </c>
      <c r="AU34" s="123">
        <f t="shared" ref="AU34:AW34" si="81">AT34*INDEX(SalInfl,AU$1)</f>
        <v>112566.72794899263</v>
      </c>
      <c r="AV34" s="123">
        <f t="shared" si="81"/>
        <v>114818.06250797249</v>
      </c>
      <c r="AW34" s="123">
        <f t="shared" si="81"/>
        <v>117114.42375813193</v>
      </c>
    </row>
    <row r="35" spans="1:49" s="70" customFormat="1" ht="11.25" customHeight="1" x14ac:dyDescent="0.15">
      <c r="A35" s="125"/>
      <c r="B35" s="70" t="s">
        <v>233</v>
      </c>
      <c r="C35" s="70" t="s">
        <v>318</v>
      </c>
      <c r="D35" s="70" t="s">
        <v>332</v>
      </c>
      <c r="E35" s="548">
        <v>1</v>
      </c>
      <c r="G35" s="86">
        <v>10</v>
      </c>
      <c r="H35" s="122">
        <v>54371.040000000001</v>
      </c>
      <c r="I35" s="123">
        <f t="shared" si="63"/>
        <v>55458.460800000001</v>
      </c>
      <c r="J35" s="123">
        <f t="shared" si="59"/>
        <v>56567.630016000003</v>
      </c>
      <c r="K35" s="123">
        <f t="shared" si="59"/>
        <v>57698.982616320005</v>
      </c>
      <c r="L35" s="123">
        <f t="shared" si="59"/>
        <v>58852.962268646406</v>
      </c>
      <c r="M35" s="123">
        <f t="shared" si="59"/>
        <v>60030.021514019332</v>
      </c>
      <c r="N35" s="123">
        <f t="shared" si="59"/>
        <v>61230.621944299717</v>
      </c>
      <c r="O35" s="123">
        <f t="shared" ref="O35:X35" si="82">N35*INDEX(SalInfl,O$1)</f>
        <v>62455.234383185714</v>
      </c>
      <c r="P35" s="123">
        <f t="shared" si="82"/>
        <v>63704.339070849426</v>
      </c>
      <c r="Q35" s="123">
        <f t="shared" si="82"/>
        <v>64978.425852266417</v>
      </c>
      <c r="R35" s="123">
        <f t="shared" si="82"/>
        <v>66277.994369311753</v>
      </c>
      <c r="S35" s="123">
        <f t="shared" si="82"/>
        <v>67603.554256697986</v>
      </c>
      <c r="T35" s="123">
        <f t="shared" si="82"/>
        <v>68955.625341831954</v>
      </c>
      <c r="U35" s="123">
        <f t="shared" si="82"/>
        <v>70334.737848668592</v>
      </c>
      <c r="V35" s="123">
        <f t="shared" si="82"/>
        <v>71741.432605641967</v>
      </c>
      <c r="W35" s="123">
        <f t="shared" si="82"/>
        <v>73176.261257754813</v>
      </c>
      <c r="X35" s="123">
        <f t="shared" si="82"/>
        <v>74639.786482909913</v>
      </c>
      <c r="Y35" s="123">
        <f t="shared" ref="Y35:Y39" si="83">X35*INDEX(SalInfl,Y$1)</f>
        <v>76132.582212568115</v>
      </c>
      <c r="Z35" s="123">
        <f t="shared" ref="Z35:Z39" si="84">Y35*INDEX(SalInfl,Z$1)</f>
        <v>77655.233856819483</v>
      </c>
      <c r="AA35" s="123">
        <f t="shared" ref="AA35:AA39" si="85">Z35*INDEX(SalInfl,AA$1)</f>
        <v>79208.338533955874</v>
      </c>
      <c r="AB35" s="123">
        <f t="shared" ref="AB35:AB39" si="86">AA35*INDEX(SalInfl,AB$1)</f>
        <v>80792.505304634993</v>
      </c>
      <c r="AC35" s="123">
        <f t="shared" ref="AC35:AC39" si="87">AB35*INDEX(SalInfl,AC$1)</f>
        <v>82408.355410727701</v>
      </c>
      <c r="AD35" s="123">
        <f t="shared" ref="AD35:AD39" si="88">AC35*INDEX(SalInfl,AD$1)</f>
        <v>84056.522518942264</v>
      </c>
      <c r="AE35" s="123">
        <f t="shared" ref="AE35:AE39" si="89">AD35*INDEX(SalInfl,AE$1)</f>
        <v>85737.652969321105</v>
      </c>
      <c r="AF35" s="123">
        <f t="shared" ref="AF35:AF39" si="90">AE35*INDEX(SalInfl,AF$1)</f>
        <v>87452.406028707526</v>
      </c>
      <c r="AG35" s="123">
        <f t="shared" ref="AG35:AG39" si="91">AF35*INDEX(SalInfl,AG$1)</f>
        <v>89201.454149281679</v>
      </c>
      <c r="AH35" s="123">
        <f t="shared" ref="AH35:AH39" si="92">AG35*INDEX(SalInfl,AH$1)</f>
        <v>90985.483232267317</v>
      </c>
      <c r="AI35" s="123">
        <f t="shared" ref="AI35:AI39" si="93">AH35*INDEX(SalInfl,AI$1)</f>
        <v>92805.19289691266</v>
      </c>
      <c r="AJ35" s="123">
        <f t="shared" ref="AJ35:AJ39" si="94">AI35*INDEX(SalInfl,AJ$1)</f>
        <v>94661.296754850919</v>
      </c>
      <c r="AK35" s="123">
        <f t="shared" ref="AK35:AK39" si="95">AJ35*INDEX(SalInfl,AK$1)</f>
        <v>96554.522689947946</v>
      </c>
      <c r="AL35" s="123">
        <f t="shared" ref="AL35:AL39" si="96">AK35*INDEX(SalInfl,AL$1)</f>
        <v>98485.613143746901</v>
      </c>
      <c r="AM35" s="123">
        <f t="shared" ref="AM35:AM39" si="97">AL35*INDEX(SalInfl,AM$1)</f>
        <v>100455.32540662184</v>
      </c>
      <c r="AN35" s="123">
        <f t="shared" ref="AN35:AN39" si="98">AM35*INDEX(SalInfl,AN$1)</f>
        <v>102464.43191475427</v>
      </c>
      <c r="AO35" s="123">
        <f t="shared" ref="AO35:AO39" si="99">AN35*INDEX(SalInfl,AO$1)</f>
        <v>104513.72055304935</v>
      </c>
      <c r="AP35" s="123">
        <f t="shared" ref="AP35:AP39" si="100">AO35*INDEX(SalInfl,AP$1)</f>
        <v>106603.99496411034</v>
      </c>
      <c r="AQ35" s="123">
        <f t="shared" ref="AQ35:AQ39" si="101">AP35*INDEX(SalInfl,AQ$1)</f>
        <v>108736.07486339255</v>
      </c>
      <c r="AR35" s="123">
        <f t="shared" ref="AR35:AR39" si="102">AQ35*INDEX(SalInfl,AR$1)</f>
        <v>110910.7963606604</v>
      </c>
      <c r="AS35" s="123">
        <f t="shared" ref="AS35:AS39" si="103">AR35*INDEX(SalInfl,AS$1)</f>
        <v>113129.01228787361</v>
      </c>
      <c r="AT35" s="123">
        <f t="shared" ref="AT35:AT39" si="104">AS35*INDEX(SalInfl,AT$1)</f>
        <v>115391.59253363109</v>
      </c>
      <c r="AU35" s="123">
        <f t="shared" ref="AU35:AU39" si="105">AT35*INDEX(SalInfl,AU$1)</f>
        <v>117699.42438430371</v>
      </c>
      <c r="AV35" s="123">
        <f t="shared" ref="AV35:AV39" si="106">AU35*INDEX(SalInfl,AV$1)</f>
        <v>120053.41287198979</v>
      </c>
      <c r="AW35" s="123">
        <f t="shared" ref="AW35:AW39" si="107">AV35*INDEX(SalInfl,AW$1)</f>
        <v>122454.48112942958</v>
      </c>
    </row>
    <row r="36" spans="1:49" s="70" customFormat="1" ht="11.25" customHeight="1" x14ac:dyDescent="0.15">
      <c r="A36" s="125"/>
      <c r="B36" s="70" t="s">
        <v>233</v>
      </c>
      <c r="C36" s="70" t="s">
        <v>318</v>
      </c>
      <c r="D36" s="70" t="s">
        <v>333</v>
      </c>
      <c r="E36" s="548">
        <v>1</v>
      </c>
      <c r="G36" s="86">
        <v>10</v>
      </c>
      <c r="H36" s="122">
        <v>54000</v>
      </c>
      <c r="I36" s="123">
        <f t="shared" si="63"/>
        <v>55080</v>
      </c>
      <c r="J36" s="123">
        <f t="shared" si="59"/>
        <v>56181.599999999999</v>
      </c>
      <c r="K36" s="123">
        <f t="shared" si="59"/>
        <v>57305.231999999996</v>
      </c>
      <c r="L36" s="123">
        <f t="shared" si="59"/>
        <v>58451.336639999994</v>
      </c>
      <c r="M36" s="123">
        <f t="shared" si="59"/>
        <v>59620.363372799999</v>
      </c>
      <c r="N36" s="123">
        <f t="shared" si="59"/>
        <v>60812.770640256</v>
      </c>
      <c r="O36" s="123">
        <f t="shared" ref="O36:O39" si="108">N36*INDEX(SalInfl,O$1)</f>
        <v>62029.026053061119</v>
      </c>
      <c r="P36" s="123">
        <f t="shared" ref="P36:P39" si="109">O36*INDEX(SalInfl,P$1)</f>
        <v>63269.606574122343</v>
      </c>
      <c r="Q36" s="123">
        <f t="shared" ref="Q36:Q39" si="110">P36*INDEX(SalInfl,Q$1)</f>
        <v>64534.99870560479</v>
      </c>
      <c r="R36" s="123">
        <f t="shared" ref="R36:R39" si="111">Q36*INDEX(SalInfl,R$1)</f>
        <v>65825.698679716894</v>
      </c>
      <c r="S36" s="123">
        <f t="shared" ref="S36:S39" si="112">R36*INDEX(SalInfl,S$1)</f>
        <v>67142.212653311231</v>
      </c>
      <c r="T36" s="123">
        <f t="shared" ref="T36:T39" si="113">S36*INDEX(SalInfl,T$1)</f>
        <v>68485.05690637746</v>
      </c>
      <c r="U36" s="123">
        <f t="shared" ref="U36:U39" si="114">T36*INDEX(SalInfl,U$1)</f>
        <v>69854.758044505012</v>
      </c>
      <c r="V36" s="123">
        <f t="shared" ref="V36:V39" si="115">U36*INDEX(SalInfl,V$1)</f>
        <v>71251.85320539512</v>
      </c>
      <c r="W36" s="123">
        <f t="shared" ref="W36:W39" si="116">V36*INDEX(SalInfl,W$1)</f>
        <v>72676.890269503027</v>
      </c>
      <c r="X36" s="123">
        <f t="shared" ref="X36:X39" si="117">W36*INDEX(SalInfl,X$1)</f>
        <v>74130.428074893091</v>
      </c>
      <c r="Y36" s="123">
        <f t="shared" si="83"/>
        <v>75613.036636390956</v>
      </c>
      <c r="Z36" s="123">
        <f t="shared" si="84"/>
        <v>77125.29736911878</v>
      </c>
      <c r="AA36" s="123">
        <f t="shared" si="85"/>
        <v>78667.803316501158</v>
      </c>
      <c r="AB36" s="123">
        <f t="shared" si="86"/>
        <v>80241.159382831189</v>
      </c>
      <c r="AC36" s="123">
        <f t="shared" si="87"/>
        <v>81845.982570487817</v>
      </c>
      <c r="AD36" s="123">
        <f t="shared" si="88"/>
        <v>83482.902221897573</v>
      </c>
      <c r="AE36" s="123">
        <f t="shared" si="89"/>
        <v>85152.560266335524</v>
      </c>
      <c r="AF36" s="123">
        <f t="shared" si="90"/>
        <v>86855.61147166224</v>
      </c>
      <c r="AG36" s="123">
        <f t="shared" si="91"/>
        <v>88592.723701095485</v>
      </c>
      <c r="AH36" s="123">
        <f t="shared" si="92"/>
        <v>90364.578175117393</v>
      </c>
      <c r="AI36" s="123">
        <f t="shared" si="93"/>
        <v>92171.869738619745</v>
      </c>
      <c r="AJ36" s="123">
        <f t="shared" si="94"/>
        <v>94015.30713339214</v>
      </c>
      <c r="AK36" s="123">
        <f t="shared" si="95"/>
        <v>95895.613276059987</v>
      </c>
      <c r="AL36" s="123">
        <f t="shared" si="96"/>
        <v>97813.525541581184</v>
      </c>
      <c r="AM36" s="123">
        <f t="shared" si="97"/>
        <v>99769.796052412814</v>
      </c>
      <c r="AN36" s="123">
        <f t="shared" si="98"/>
        <v>101765.19197346107</v>
      </c>
      <c r="AO36" s="123">
        <f t="shared" si="99"/>
        <v>103800.4958129303</v>
      </c>
      <c r="AP36" s="123">
        <f t="shared" si="100"/>
        <v>105876.50572918891</v>
      </c>
      <c r="AQ36" s="123">
        <f t="shared" si="101"/>
        <v>107994.03584377268</v>
      </c>
      <c r="AR36" s="123">
        <f t="shared" si="102"/>
        <v>110153.91656064814</v>
      </c>
      <c r="AS36" s="123">
        <f t="shared" si="103"/>
        <v>112356.9948918611</v>
      </c>
      <c r="AT36" s="123">
        <f t="shared" si="104"/>
        <v>114604.13478969834</v>
      </c>
      <c r="AU36" s="123">
        <f t="shared" si="105"/>
        <v>116896.21748549231</v>
      </c>
      <c r="AV36" s="123">
        <f t="shared" si="106"/>
        <v>119234.14183520216</v>
      </c>
      <c r="AW36" s="123">
        <f t="shared" si="107"/>
        <v>121618.8246719062</v>
      </c>
    </row>
    <row r="37" spans="1:49" s="70" customFormat="1" ht="11.25" customHeight="1" x14ac:dyDescent="0.15">
      <c r="A37" s="125"/>
      <c r="B37" s="70" t="s">
        <v>233</v>
      </c>
      <c r="C37" s="70" t="s">
        <v>318</v>
      </c>
      <c r="D37" s="70" t="s">
        <v>334</v>
      </c>
      <c r="E37" s="548">
        <v>1</v>
      </c>
      <c r="G37" s="86">
        <v>10</v>
      </c>
      <c r="H37" s="122">
        <v>52788</v>
      </c>
      <c r="I37" s="123">
        <f t="shared" si="63"/>
        <v>53843.76</v>
      </c>
      <c r="J37" s="123">
        <f t="shared" si="59"/>
        <v>54920.635200000004</v>
      </c>
      <c r="K37" s="123">
        <f t="shared" si="59"/>
        <v>56019.047904000006</v>
      </c>
      <c r="L37" s="123">
        <f t="shared" si="59"/>
        <v>57139.428862080007</v>
      </c>
      <c r="M37" s="123">
        <f t="shared" si="59"/>
        <v>58282.217439321605</v>
      </c>
      <c r="N37" s="123">
        <f t="shared" si="59"/>
        <v>59447.861788108035</v>
      </c>
      <c r="O37" s="123">
        <f t="shared" si="108"/>
        <v>60636.819023870194</v>
      </c>
      <c r="P37" s="123">
        <f t="shared" si="109"/>
        <v>61849.5554043476</v>
      </c>
      <c r="Q37" s="123">
        <f t="shared" si="110"/>
        <v>63086.54651243455</v>
      </c>
      <c r="R37" s="123">
        <f t="shared" si="111"/>
        <v>64348.27744268324</v>
      </c>
      <c r="S37" s="123">
        <f t="shared" si="112"/>
        <v>65635.242991536899</v>
      </c>
      <c r="T37" s="123">
        <f t="shared" si="113"/>
        <v>66947.947851367644</v>
      </c>
      <c r="U37" s="123">
        <f t="shared" si="114"/>
        <v>68286.906808394997</v>
      </c>
      <c r="V37" s="123">
        <f t="shared" si="115"/>
        <v>69652.644944562897</v>
      </c>
      <c r="W37" s="123">
        <f t="shared" si="116"/>
        <v>71045.697843454152</v>
      </c>
      <c r="X37" s="123">
        <f t="shared" si="117"/>
        <v>72466.61180032324</v>
      </c>
      <c r="Y37" s="123">
        <f t="shared" si="83"/>
        <v>73915.944036329704</v>
      </c>
      <c r="Z37" s="123">
        <f t="shared" si="84"/>
        <v>75394.262917056301</v>
      </c>
      <c r="AA37" s="123">
        <f t="shared" si="85"/>
        <v>76902.148175397422</v>
      </c>
      <c r="AB37" s="123">
        <f t="shared" si="86"/>
        <v>78440.191138905371</v>
      </c>
      <c r="AC37" s="123">
        <f t="shared" si="87"/>
        <v>80008.994961683478</v>
      </c>
      <c r="AD37" s="123">
        <f t="shared" si="88"/>
        <v>81609.174860917148</v>
      </c>
      <c r="AE37" s="123">
        <f t="shared" si="89"/>
        <v>83241.358358135491</v>
      </c>
      <c r="AF37" s="123">
        <f t="shared" si="90"/>
        <v>84906.185525298206</v>
      </c>
      <c r="AG37" s="123">
        <f t="shared" si="91"/>
        <v>86604.309235804176</v>
      </c>
      <c r="AH37" s="123">
        <f t="shared" si="92"/>
        <v>88336.395420520261</v>
      </c>
      <c r="AI37" s="123">
        <f t="shared" si="93"/>
        <v>90103.123328930669</v>
      </c>
      <c r="AJ37" s="123">
        <f t="shared" si="94"/>
        <v>91905.185795509286</v>
      </c>
      <c r="AK37" s="123">
        <f t="shared" si="95"/>
        <v>93743.289511419469</v>
      </c>
      <c r="AL37" s="123">
        <f t="shared" si="96"/>
        <v>95618.155301647857</v>
      </c>
      <c r="AM37" s="123">
        <f t="shared" si="97"/>
        <v>97530.518407680822</v>
      </c>
      <c r="AN37" s="123">
        <f t="shared" si="98"/>
        <v>99481.128775834441</v>
      </c>
      <c r="AO37" s="123">
        <f t="shared" si="99"/>
        <v>101470.75135135114</v>
      </c>
      <c r="AP37" s="123">
        <f t="shared" si="100"/>
        <v>103500.16637837816</v>
      </c>
      <c r="AQ37" s="123">
        <f t="shared" si="101"/>
        <v>105570.16970594572</v>
      </c>
      <c r="AR37" s="123">
        <f t="shared" si="102"/>
        <v>107681.57310006463</v>
      </c>
      <c r="AS37" s="123">
        <f t="shared" si="103"/>
        <v>109835.20456206593</v>
      </c>
      <c r="AT37" s="123">
        <f t="shared" si="104"/>
        <v>112031.90865330726</v>
      </c>
      <c r="AU37" s="123">
        <f t="shared" si="105"/>
        <v>114272.54682637341</v>
      </c>
      <c r="AV37" s="123">
        <f t="shared" si="106"/>
        <v>116557.99776290088</v>
      </c>
      <c r="AW37" s="123">
        <f t="shared" si="107"/>
        <v>118889.15771815889</v>
      </c>
    </row>
    <row r="38" spans="1:49" s="70" customFormat="1" ht="11.25" customHeight="1" x14ac:dyDescent="0.15">
      <c r="A38" s="125"/>
      <c r="B38" s="70" t="s">
        <v>233</v>
      </c>
      <c r="C38" s="70" t="s">
        <v>318</v>
      </c>
      <c r="D38" s="70" t="s">
        <v>335</v>
      </c>
      <c r="E38" s="548">
        <v>1</v>
      </c>
      <c r="G38" s="86">
        <v>10</v>
      </c>
      <c r="H38" s="122">
        <v>68507.520000000004</v>
      </c>
      <c r="I38" s="123">
        <f t="shared" si="63"/>
        <v>69877.670400000003</v>
      </c>
      <c r="J38" s="123">
        <f t="shared" si="59"/>
        <v>71275.22380800001</v>
      </c>
      <c r="K38" s="123">
        <f t="shared" si="59"/>
        <v>72700.72828416001</v>
      </c>
      <c r="L38" s="123">
        <f t="shared" si="59"/>
        <v>74154.742849843213</v>
      </c>
      <c r="M38" s="123">
        <f t="shared" si="59"/>
        <v>75637.837706840073</v>
      </c>
      <c r="N38" s="123">
        <f t="shared" si="59"/>
        <v>77150.594460976878</v>
      </c>
      <c r="O38" s="123">
        <f t="shared" si="108"/>
        <v>78693.606350196424</v>
      </c>
      <c r="P38" s="123">
        <f t="shared" si="109"/>
        <v>80267.478477200348</v>
      </c>
      <c r="Q38" s="123">
        <f t="shared" si="110"/>
        <v>81872.828046744355</v>
      </c>
      <c r="R38" s="123">
        <f t="shared" si="111"/>
        <v>83510.284607679248</v>
      </c>
      <c r="S38" s="123">
        <f t="shared" si="112"/>
        <v>85180.490299832833</v>
      </c>
      <c r="T38" s="123">
        <f t="shared" si="113"/>
        <v>86884.100105829493</v>
      </c>
      <c r="U38" s="123">
        <f t="shared" si="114"/>
        <v>88621.782107946085</v>
      </c>
      <c r="V38" s="123">
        <f t="shared" si="115"/>
        <v>90394.217750105003</v>
      </c>
      <c r="W38" s="123">
        <f t="shared" si="116"/>
        <v>92202.1021051071</v>
      </c>
      <c r="X38" s="123">
        <f t="shared" si="117"/>
        <v>94046.144147209241</v>
      </c>
      <c r="Y38" s="123">
        <f t="shared" si="83"/>
        <v>95927.067030153426</v>
      </c>
      <c r="Z38" s="123">
        <f t="shared" si="84"/>
        <v>97845.608370756498</v>
      </c>
      <c r="AA38" s="123">
        <f t="shared" si="85"/>
        <v>99802.520538171622</v>
      </c>
      <c r="AB38" s="123">
        <f t="shared" si="86"/>
        <v>101798.57094893506</v>
      </c>
      <c r="AC38" s="123">
        <f t="shared" si="87"/>
        <v>103834.54236791376</v>
      </c>
      <c r="AD38" s="123">
        <f t="shared" si="88"/>
        <v>105911.23321527203</v>
      </c>
      <c r="AE38" s="123">
        <f t="shared" si="89"/>
        <v>108029.45787957747</v>
      </c>
      <c r="AF38" s="123">
        <f t="shared" si="90"/>
        <v>110190.04703716902</v>
      </c>
      <c r="AG38" s="123">
        <f t="shared" si="91"/>
        <v>112393.8479779124</v>
      </c>
      <c r="AH38" s="123">
        <f t="shared" si="92"/>
        <v>114641.72493747066</v>
      </c>
      <c r="AI38" s="123">
        <f t="shared" si="93"/>
        <v>116934.55943622008</v>
      </c>
      <c r="AJ38" s="123">
        <f t="shared" si="94"/>
        <v>119273.25062494449</v>
      </c>
      <c r="AK38" s="123">
        <f t="shared" si="95"/>
        <v>121658.71563744338</v>
      </c>
      <c r="AL38" s="123">
        <f t="shared" si="96"/>
        <v>124091.88995019226</v>
      </c>
      <c r="AM38" s="123">
        <f t="shared" si="97"/>
        <v>126573.7277491961</v>
      </c>
      <c r="AN38" s="123">
        <f t="shared" si="98"/>
        <v>129105.20230418003</v>
      </c>
      <c r="AO38" s="123">
        <f t="shared" si="99"/>
        <v>131687.30635026362</v>
      </c>
      <c r="AP38" s="123">
        <f t="shared" si="100"/>
        <v>134321.05247726891</v>
      </c>
      <c r="AQ38" s="123">
        <f t="shared" si="101"/>
        <v>137007.47352681428</v>
      </c>
      <c r="AR38" s="123">
        <f t="shared" si="102"/>
        <v>139747.62299735058</v>
      </c>
      <c r="AS38" s="123">
        <f t="shared" si="103"/>
        <v>142542.57545729759</v>
      </c>
      <c r="AT38" s="123">
        <f t="shared" si="104"/>
        <v>145393.42696644354</v>
      </c>
      <c r="AU38" s="123">
        <f t="shared" si="105"/>
        <v>148301.2955057724</v>
      </c>
      <c r="AV38" s="123">
        <f t="shared" si="106"/>
        <v>151267.32141588785</v>
      </c>
      <c r="AW38" s="123">
        <f t="shared" si="107"/>
        <v>154292.6678442056</v>
      </c>
    </row>
    <row r="39" spans="1:49" s="70" customFormat="1" ht="11.25" customHeight="1" x14ac:dyDescent="0.15">
      <c r="A39" s="125"/>
      <c r="B39" s="70" t="s">
        <v>233</v>
      </c>
      <c r="C39" s="70" t="s">
        <v>318</v>
      </c>
      <c r="D39" s="70" t="s">
        <v>336</v>
      </c>
      <c r="E39" s="548">
        <v>1</v>
      </c>
      <c r="G39" s="86">
        <v>10</v>
      </c>
      <c r="H39" s="122">
        <v>56290</v>
      </c>
      <c r="I39" s="123">
        <f t="shared" si="63"/>
        <v>57415.8</v>
      </c>
      <c r="J39" s="123">
        <f t="shared" si="59"/>
        <v>58564.116000000002</v>
      </c>
      <c r="K39" s="123">
        <f t="shared" si="59"/>
        <v>59735.39832</v>
      </c>
      <c r="L39" s="123">
        <f t="shared" si="59"/>
        <v>60930.106286399998</v>
      </c>
      <c r="M39" s="123">
        <f t="shared" si="59"/>
        <v>62148.708412127999</v>
      </c>
      <c r="N39" s="123">
        <f t="shared" si="59"/>
        <v>63391.682580370558</v>
      </c>
      <c r="O39" s="123">
        <f t="shared" si="108"/>
        <v>64659.51623197797</v>
      </c>
      <c r="P39" s="123">
        <f t="shared" si="109"/>
        <v>65952.70655661753</v>
      </c>
      <c r="Q39" s="123">
        <f t="shared" si="110"/>
        <v>67271.760687749877</v>
      </c>
      <c r="R39" s="123">
        <f t="shared" si="111"/>
        <v>68617.195901504878</v>
      </c>
      <c r="S39" s="123">
        <f t="shared" si="112"/>
        <v>69989.53981953497</v>
      </c>
      <c r="T39" s="123">
        <f t="shared" si="113"/>
        <v>71389.330615925675</v>
      </c>
      <c r="U39" s="123">
        <f t="shared" si="114"/>
        <v>72817.117228244184</v>
      </c>
      <c r="V39" s="123">
        <f t="shared" si="115"/>
        <v>74273.459572809064</v>
      </c>
      <c r="W39" s="123">
        <f t="shared" si="116"/>
        <v>75758.928764265249</v>
      </c>
      <c r="X39" s="123">
        <f t="shared" si="117"/>
        <v>77274.107339550552</v>
      </c>
      <c r="Y39" s="123">
        <f t="shared" si="83"/>
        <v>78819.58948634156</v>
      </c>
      <c r="Z39" s="123">
        <f t="shared" si="84"/>
        <v>80395.981276068385</v>
      </c>
      <c r="AA39" s="123">
        <f t="shared" si="85"/>
        <v>82003.900901589761</v>
      </c>
      <c r="AB39" s="123">
        <f t="shared" si="86"/>
        <v>83643.978919621557</v>
      </c>
      <c r="AC39" s="123">
        <f t="shared" si="87"/>
        <v>85316.858498013986</v>
      </c>
      <c r="AD39" s="123">
        <f t="shared" si="88"/>
        <v>87023.195667974273</v>
      </c>
      <c r="AE39" s="123">
        <f t="shared" si="89"/>
        <v>88763.659581333763</v>
      </c>
      <c r="AF39" s="123">
        <f t="shared" si="90"/>
        <v>90538.932772960441</v>
      </c>
      <c r="AG39" s="123">
        <f t="shared" si="91"/>
        <v>92349.711428419658</v>
      </c>
      <c r="AH39" s="123">
        <f t="shared" si="92"/>
        <v>94196.705656988051</v>
      </c>
      <c r="AI39" s="123">
        <f t="shared" si="93"/>
        <v>96080.639770127818</v>
      </c>
      <c r="AJ39" s="123">
        <f t="shared" si="94"/>
        <v>98002.252565530376</v>
      </c>
      <c r="AK39" s="123">
        <f t="shared" si="95"/>
        <v>99962.29761684098</v>
      </c>
      <c r="AL39" s="123">
        <f t="shared" si="96"/>
        <v>101961.5435691778</v>
      </c>
      <c r="AM39" s="123">
        <f t="shared" si="97"/>
        <v>104000.77444056135</v>
      </c>
      <c r="AN39" s="123">
        <f t="shared" si="98"/>
        <v>106080.78992937258</v>
      </c>
      <c r="AO39" s="123">
        <f t="shared" si="99"/>
        <v>108202.40572796004</v>
      </c>
      <c r="AP39" s="123">
        <f t="shared" si="100"/>
        <v>110366.45384251924</v>
      </c>
      <c r="AQ39" s="123">
        <f t="shared" si="101"/>
        <v>112573.78291936964</v>
      </c>
      <c r="AR39" s="123">
        <f t="shared" si="102"/>
        <v>114825.25857775703</v>
      </c>
      <c r="AS39" s="123">
        <f t="shared" si="103"/>
        <v>117121.76374931217</v>
      </c>
      <c r="AT39" s="123">
        <f t="shared" si="104"/>
        <v>119464.19902429842</v>
      </c>
      <c r="AU39" s="123">
        <f t="shared" si="105"/>
        <v>121853.48300478439</v>
      </c>
      <c r="AV39" s="123">
        <f t="shared" si="106"/>
        <v>124290.55266488007</v>
      </c>
      <c r="AW39" s="123">
        <f t="shared" si="107"/>
        <v>126776.36371817767</v>
      </c>
    </row>
    <row r="40" spans="1:49" s="70" customFormat="1" ht="11.25" customHeight="1" x14ac:dyDescent="0.15">
      <c r="A40" s="125"/>
      <c r="B40" s="70" t="s">
        <v>233</v>
      </c>
      <c r="C40" s="70" t="s">
        <v>318</v>
      </c>
      <c r="D40" s="70" t="s">
        <v>337</v>
      </c>
      <c r="E40" s="548">
        <v>1</v>
      </c>
      <c r="G40" s="86">
        <v>10</v>
      </c>
      <c r="H40" s="122">
        <v>49999.92</v>
      </c>
      <c r="I40" s="123">
        <f t="shared" si="59"/>
        <v>50999.918400000002</v>
      </c>
      <c r="J40" s="130">
        <f t="shared" ref="J40:J41" si="118">I40*INDEX(SalInfl,J$1)</f>
        <v>52019.916768000003</v>
      </c>
      <c r="K40" s="130">
        <f t="shared" ref="K40:K41" si="119">J40*INDEX(SalInfl,K$1)</f>
        <v>53060.315103360001</v>
      </c>
      <c r="L40" s="130">
        <f t="shared" ref="L40:L41" si="120">K40*INDEX(SalInfl,L$1)</f>
        <v>54121.5214054272</v>
      </c>
      <c r="M40" s="130">
        <f t="shared" ref="M40:M41" si="121">L40*INDEX(SalInfl,M$1)</f>
        <v>55203.951833535742</v>
      </c>
      <c r="N40" s="130">
        <f t="shared" ref="N40:N41" si="122">M40*INDEX(SalInfl,N$1)</f>
        <v>56308.030870206458</v>
      </c>
      <c r="O40" s="123">
        <f t="shared" ref="O40:AW40" si="123">N40*INDEX(SalInfl,O$1)</f>
        <v>57434.191487610588</v>
      </c>
      <c r="P40" s="123">
        <f t="shared" si="123"/>
        <v>58582.875317362799</v>
      </c>
      <c r="Q40" s="123">
        <f t="shared" si="123"/>
        <v>59754.532823710055</v>
      </c>
      <c r="R40" s="123">
        <f t="shared" si="123"/>
        <v>60949.623480184258</v>
      </c>
      <c r="S40" s="123">
        <f t="shared" si="123"/>
        <v>62168.615949787942</v>
      </c>
      <c r="T40" s="123">
        <f t="shared" si="123"/>
        <v>63411.988268783702</v>
      </c>
      <c r="U40" s="123">
        <f t="shared" si="123"/>
        <v>64680.22803415938</v>
      </c>
      <c r="V40" s="123">
        <f t="shared" si="123"/>
        <v>65973.832594842563</v>
      </c>
      <c r="W40" s="123">
        <f t="shared" si="123"/>
        <v>67293.309246739416</v>
      </c>
      <c r="X40" s="123">
        <f t="shared" si="123"/>
        <v>68639.175431674201</v>
      </c>
      <c r="Y40" s="123">
        <f t="shared" si="123"/>
        <v>70011.958940307682</v>
      </c>
      <c r="Z40" s="123">
        <f t="shared" si="123"/>
        <v>71412.198119113833</v>
      </c>
      <c r="AA40" s="123">
        <f t="shared" si="123"/>
        <v>72840.442081496105</v>
      </c>
      <c r="AB40" s="123">
        <f t="shared" si="123"/>
        <v>74297.250923126034</v>
      </c>
      <c r="AC40" s="123">
        <f t="shared" si="123"/>
        <v>75783.19594158855</v>
      </c>
      <c r="AD40" s="123">
        <f t="shared" si="123"/>
        <v>77298.859860420329</v>
      </c>
      <c r="AE40" s="123">
        <f t="shared" si="123"/>
        <v>78844.837057628742</v>
      </c>
      <c r="AF40" s="123">
        <f t="shared" si="123"/>
        <v>80421.733798781323</v>
      </c>
      <c r="AG40" s="123">
        <f t="shared" si="123"/>
        <v>82030.168474756952</v>
      </c>
      <c r="AH40" s="123">
        <f t="shared" si="123"/>
        <v>83670.7718442521</v>
      </c>
      <c r="AI40" s="123">
        <f t="shared" si="123"/>
        <v>85344.187281137143</v>
      </c>
      <c r="AJ40" s="123">
        <f t="shared" si="123"/>
        <v>87051.071026759892</v>
      </c>
      <c r="AK40" s="123">
        <f t="shared" si="123"/>
        <v>88792.092447295086</v>
      </c>
      <c r="AL40" s="123">
        <f t="shared" si="123"/>
        <v>90567.934296240986</v>
      </c>
      <c r="AM40" s="123">
        <f t="shared" si="123"/>
        <v>92379.292982165804</v>
      </c>
      <c r="AN40" s="123">
        <f t="shared" si="123"/>
        <v>94226.878841809128</v>
      </c>
      <c r="AO40" s="123">
        <f t="shared" si="123"/>
        <v>96111.416418645313</v>
      </c>
      <c r="AP40" s="123">
        <f t="shared" si="123"/>
        <v>98033.644747018217</v>
      </c>
      <c r="AQ40" s="123">
        <f t="shared" si="123"/>
        <v>99994.31764195858</v>
      </c>
      <c r="AR40" s="123">
        <f t="shared" si="123"/>
        <v>101994.20399479775</v>
      </c>
      <c r="AS40" s="123">
        <f t="shared" si="123"/>
        <v>104034.0880746937</v>
      </c>
      <c r="AT40" s="123">
        <f t="shared" si="123"/>
        <v>106114.76983618758</v>
      </c>
      <c r="AU40" s="123">
        <f t="shared" si="123"/>
        <v>108237.06523291134</v>
      </c>
      <c r="AV40" s="123">
        <f t="shared" si="123"/>
        <v>110401.80653756956</v>
      </c>
      <c r="AW40" s="123">
        <f t="shared" si="123"/>
        <v>112609.84266832095</v>
      </c>
    </row>
    <row r="41" spans="1:49" s="70" customFormat="1" ht="11.25" customHeight="1" x14ac:dyDescent="0.15">
      <c r="A41" s="125"/>
      <c r="B41" s="70" t="s">
        <v>233</v>
      </c>
      <c r="C41" s="70" t="s">
        <v>318</v>
      </c>
      <c r="D41" s="70" t="s">
        <v>338</v>
      </c>
      <c r="E41" s="548">
        <v>1</v>
      </c>
      <c r="G41" s="86">
        <v>10</v>
      </c>
      <c r="H41" s="122">
        <v>55186.559999999998</v>
      </c>
      <c r="I41" s="123">
        <f t="shared" si="59"/>
        <v>56290.2912</v>
      </c>
      <c r="J41" s="130">
        <f t="shared" si="118"/>
        <v>57416.097024000002</v>
      </c>
      <c r="K41" s="130">
        <f t="shared" si="119"/>
        <v>58564.418964480006</v>
      </c>
      <c r="L41" s="130">
        <f t="shared" si="120"/>
        <v>59735.707343769609</v>
      </c>
      <c r="M41" s="130">
        <f t="shared" si="121"/>
        <v>60930.421490645</v>
      </c>
      <c r="N41" s="130">
        <f t="shared" si="122"/>
        <v>62149.029920457899</v>
      </c>
      <c r="O41" s="123">
        <f t="shared" ref="O41:AW41" si="124">N41*INDEX(SalInfl,O$1)</f>
        <v>63392.010518867057</v>
      </c>
      <c r="P41" s="123">
        <f t="shared" si="124"/>
        <v>64659.850729244397</v>
      </c>
      <c r="Q41" s="123">
        <f t="shared" si="124"/>
        <v>65953.047743829287</v>
      </c>
      <c r="R41" s="123">
        <f t="shared" si="124"/>
        <v>67272.108698705881</v>
      </c>
      <c r="S41" s="123">
        <f t="shared" si="124"/>
        <v>68617.550872680004</v>
      </c>
      <c r="T41" s="123">
        <f t="shared" si="124"/>
        <v>69989.901890133609</v>
      </c>
      <c r="U41" s="123">
        <f t="shared" si="124"/>
        <v>71389.699927936279</v>
      </c>
      <c r="V41" s="123">
        <f t="shared" si="124"/>
        <v>72817.493926495008</v>
      </c>
      <c r="W41" s="123">
        <f t="shared" si="124"/>
        <v>74273.84380502491</v>
      </c>
      <c r="X41" s="123">
        <f t="shared" si="124"/>
        <v>75759.320681125406</v>
      </c>
      <c r="Y41" s="123">
        <f t="shared" si="124"/>
        <v>77274.507094747911</v>
      </c>
      <c r="Z41" s="123">
        <f t="shared" si="124"/>
        <v>78819.99723664287</v>
      </c>
      <c r="AA41" s="123">
        <f t="shared" si="124"/>
        <v>80396.397181375723</v>
      </c>
      <c r="AB41" s="123">
        <f t="shared" si="124"/>
        <v>82004.325125003234</v>
      </c>
      <c r="AC41" s="123">
        <f t="shared" si="124"/>
        <v>83644.411627503301</v>
      </c>
      <c r="AD41" s="123">
        <f t="shared" si="124"/>
        <v>85317.299860053376</v>
      </c>
      <c r="AE41" s="123">
        <f t="shared" si="124"/>
        <v>87023.645857254451</v>
      </c>
      <c r="AF41" s="123">
        <f t="shared" si="124"/>
        <v>88764.11877439954</v>
      </c>
      <c r="AG41" s="123">
        <f t="shared" si="124"/>
        <v>90539.401149887533</v>
      </c>
      <c r="AH41" s="123">
        <f t="shared" si="124"/>
        <v>92350.189172885279</v>
      </c>
      <c r="AI41" s="123">
        <f t="shared" si="124"/>
        <v>94197.192956342988</v>
      </c>
      <c r="AJ41" s="123">
        <f t="shared" si="124"/>
        <v>96081.136815469843</v>
      </c>
      <c r="AK41" s="123">
        <f t="shared" si="124"/>
        <v>98002.759551779236</v>
      </c>
      <c r="AL41" s="123">
        <f t="shared" si="124"/>
        <v>99962.814742814822</v>
      </c>
      <c r="AM41" s="123">
        <f t="shared" si="124"/>
        <v>101962.07103767112</v>
      </c>
      <c r="AN41" s="123">
        <f t="shared" si="124"/>
        <v>104001.31245842455</v>
      </c>
      <c r="AO41" s="123">
        <f t="shared" si="124"/>
        <v>106081.33870759305</v>
      </c>
      <c r="AP41" s="123">
        <f t="shared" si="124"/>
        <v>108202.96548174492</v>
      </c>
      <c r="AQ41" s="123">
        <f t="shared" si="124"/>
        <v>110367.02479137982</v>
      </c>
      <c r="AR41" s="123">
        <f t="shared" si="124"/>
        <v>112574.36528720742</v>
      </c>
      <c r="AS41" s="123">
        <f t="shared" si="124"/>
        <v>114825.85259295156</v>
      </c>
      <c r="AT41" s="123">
        <f t="shared" si="124"/>
        <v>117122.36964481059</v>
      </c>
      <c r="AU41" s="123">
        <f t="shared" si="124"/>
        <v>119464.8170377068</v>
      </c>
      <c r="AV41" s="123">
        <f t="shared" si="124"/>
        <v>121854.11337846094</v>
      </c>
      <c r="AW41" s="123">
        <f t="shared" si="124"/>
        <v>124291.19564603016</v>
      </c>
    </row>
    <row r="42" spans="1:49" s="70" customFormat="1" ht="11.25" customHeight="1" x14ac:dyDescent="0.15">
      <c r="A42" s="125"/>
      <c r="B42" s="70" t="s">
        <v>233</v>
      </c>
      <c r="C42" s="70" t="s">
        <v>318</v>
      </c>
      <c r="D42" s="70" t="s">
        <v>339</v>
      </c>
      <c r="E42" s="548">
        <v>1</v>
      </c>
      <c r="G42" s="86">
        <v>10</v>
      </c>
      <c r="H42" s="122">
        <v>49999.92</v>
      </c>
      <c r="I42" s="123">
        <f t="shared" ref="I42:AW42" si="125">H42*INDEX(SalInfl,I$1)</f>
        <v>50999.918400000002</v>
      </c>
      <c r="J42" s="123">
        <f t="shared" si="125"/>
        <v>52019.916768000003</v>
      </c>
      <c r="K42" s="123">
        <f t="shared" si="125"/>
        <v>53060.315103360001</v>
      </c>
      <c r="L42" s="123">
        <f t="shared" si="125"/>
        <v>54121.5214054272</v>
      </c>
      <c r="M42" s="123">
        <f t="shared" si="125"/>
        <v>55203.951833535742</v>
      </c>
      <c r="N42" s="123">
        <f t="shared" si="125"/>
        <v>56308.030870206458</v>
      </c>
      <c r="O42" s="123">
        <f t="shared" si="125"/>
        <v>57434.191487610588</v>
      </c>
      <c r="P42" s="123">
        <f t="shared" si="125"/>
        <v>58582.875317362799</v>
      </c>
      <c r="Q42" s="123">
        <f t="shared" si="125"/>
        <v>59754.532823710055</v>
      </c>
      <c r="R42" s="123">
        <f t="shared" si="125"/>
        <v>60949.623480184258</v>
      </c>
      <c r="S42" s="123">
        <f t="shared" si="125"/>
        <v>62168.615949787942</v>
      </c>
      <c r="T42" s="123">
        <f t="shared" si="125"/>
        <v>63411.988268783702</v>
      </c>
      <c r="U42" s="123">
        <f t="shared" si="125"/>
        <v>64680.22803415938</v>
      </c>
      <c r="V42" s="123">
        <f t="shared" si="125"/>
        <v>65973.832594842563</v>
      </c>
      <c r="W42" s="123">
        <f t="shared" si="125"/>
        <v>67293.309246739416</v>
      </c>
      <c r="X42" s="123">
        <f t="shared" si="125"/>
        <v>68639.175431674201</v>
      </c>
      <c r="Y42" s="123">
        <f t="shared" si="125"/>
        <v>70011.958940307682</v>
      </c>
      <c r="Z42" s="123">
        <f t="shared" si="125"/>
        <v>71412.198119113833</v>
      </c>
      <c r="AA42" s="123">
        <f t="shared" si="125"/>
        <v>72840.442081496105</v>
      </c>
      <c r="AB42" s="123">
        <f t="shared" si="125"/>
        <v>74297.250923126034</v>
      </c>
      <c r="AC42" s="123">
        <f t="shared" si="125"/>
        <v>75783.19594158855</v>
      </c>
      <c r="AD42" s="123">
        <f t="shared" si="125"/>
        <v>77298.859860420329</v>
      </c>
      <c r="AE42" s="123">
        <f t="shared" si="125"/>
        <v>78844.837057628742</v>
      </c>
      <c r="AF42" s="123">
        <f t="shared" si="125"/>
        <v>80421.733798781323</v>
      </c>
      <c r="AG42" s="123">
        <f t="shared" si="125"/>
        <v>82030.168474756952</v>
      </c>
      <c r="AH42" s="123">
        <f t="shared" si="125"/>
        <v>83670.7718442521</v>
      </c>
      <c r="AI42" s="123">
        <f t="shared" si="125"/>
        <v>85344.187281137143</v>
      </c>
      <c r="AJ42" s="123">
        <f t="shared" si="125"/>
        <v>87051.071026759892</v>
      </c>
      <c r="AK42" s="123">
        <f t="shared" si="125"/>
        <v>88792.092447295086</v>
      </c>
      <c r="AL42" s="123">
        <f t="shared" si="125"/>
        <v>90567.934296240986</v>
      </c>
      <c r="AM42" s="123">
        <f t="shared" si="125"/>
        <v>92379.292982165804</v>
      </c>
      <c r="AN42" s="123">
        <f t="shared" si="125"/>
        <v>94226.878841809128</v>
      </c>
      <c r="AO42" s="123">
        <f t="shared" si="125"/>
        <v>96111.416418645313</v>
      </c>
      <c r="AP42" s="123">
        <f t="shared" si="125"/>
        <v>98033.644747018217</v>
      </c>
      <c r="AQ42" s="123">
        <f t="shared" si="125"/>
        <v>99994.31764195858</v>
      </c>
      <c r="AR42" s="123">
        <f t="shared" si="125"/>
        <v>101994.20399479775</v>
      </c>
      <c r="AS42" s="123">
        <f t="shared" si="125"/>
        <v>104034.0880746937</v>
      </c>
      <c r="AT42" s="123">
        <f t="shared" si="125"/>
        <v>106114.76983618758</v>
      </c>
      <c r="AU42" s="123">
        <f t="shared" si="125"/>
        <v>108237.06523291134</v>
      </c>
      <c r="AV42" s="123">
        <f t="shared" si="125"/>
        <v>110401.80653756956</v>
      </c>
      <c r="AW42" s="123">
        <f t="shared" si="125"/>
        <v>112609.84266832095</v>
      </c>
    </row>
    <row r="43" spans="1:49" s="70" customFormat="1" ht="11.25" customHeight="1" x14ac:dyDescent="0.15">
      <c r="A43" s="125"/>
      <c r="B43" s="70" t="s">
        <v>233</v>
      </c>
      <c r="C43" s="70" t="s">
        <v>318</v>
      </c>
      <c r="D43" s="70" t="s">
        <v>340</v>
      </c>
      <c r="E43" s="548">
        <v>1</v>
      </c>
      <c r="G43" s="86">
        <v>10</v>
      </c>
      <c r="H43" s="122"/>
      <c r="I43" s="123">
        <v>55000</v>
      </c>
      <c r="J43" s="123">
        <f t="shared" ref="J43:J44" si="126">I43*INDEX(SalInfl,J$1)</f>
        <v>56100</v>
      </c>
      <c r="K43" s="123">
        <f t="shared" ref="K43:K44" si="127">J43*INDEX(SalInfl,K$1)</f>
        <v>57222</v>
      </c>
      <c r="L43" s="123">
        <f t="shared" ref="L43:L44" si="128">K43*INDEX(SalInfl,L$1)</f>
        <v>58366.44</v>
      </c>
      <c r="M43" s="123">
        <f t="shared" ref="M43:M44" si="129">L43*INDEX(SalInfl,M$1)</f>
        <v>59533.768800000005</v>
      </c>
      <c r="N43" s="123">
        <f t="shared" ref="N43:N44" si="130">M43*INDEX(SalInfl,N$1)</f>
        <v>60724.444176000005</v>
      </c>
      <c r="O43" s="123">
        <f t="shared" ref="O43:O44" si="131">N43*INDEX(SalInfl,O$1)</f>
        <v>61938.933059520008</v>
      </c>
      <c r="P43" s="123">
        <f t="shared" ref="P43:P44" si="132">O43*INDEX(SalInfl,P$1)</f>
        <v>63177.711720710409</v>
      </c>
      <c r="Q43" s="123">
        <f t="shared" ref="Q43:Q44" si="133">P43*INDEX(SalInfl,Q$1)</f>
        <v>64441.265955124618</v>
      </c>
      <c r="R43" s="123">
        <f t="shared" ref="R43:R44" si="134">Q43*INDEX(SalInfl,R$1)</f>
        <v>65730.091274227118</v>
      </c>
      <c r="S43" s="123">
        <f t="shared" ref="S43:S44" si="135">R43*INDEX(SalInfl,S$1)</f>
        <v>67044.693099711658</v>
      </c>
      <c r="T43" s="123">
        <f t="shared" ref="T43:T44" si="136">S43*INDEX(SalInfl,T$1)</f>
        <v>68385.586961705892</v>
      </c>
      <c r="U43" s="123">
        <f t="shared" ref="U43:U44" si="137">T43*INDEX(SalInfl,U$1)</f>
        <v>69753.298700940009</v>
      </c>
      <c r="V43" s="123">
        <f t="shared" ref="V43:V44" si="138">U43*INDEX(SalInfl,V$1)</f>
        <v>71148.364674958808</v>
      </c>
      <c r="W43" s="123">
        <f t="shared" ref="W43:W44" si="139">V43*INDEX(SalInfl,W$1)</f>
        <v>72571.331968457991</v>
      </c>
      <c r="X43" s="123">
        <f t="shared" ref="X43:X44" si="140">W43*INDEX(SalInfl,X$1)</f>
        <v>74022.758607827156</v>
      </c>
      <c r="Y43" s="123">
        <f t="shared" ref="Y43:Y44" si="141">X43*INDEX(SalInfl,Y$1)</f>
        <v>75503.213779983707</v>
      </c>
      <c r="Z43" s="123">
        <f t="shared" ref="Z43:Z44" si="142">Y43*INDEX(SalInfl,Z$1)</f>
        <v>77013.278055583389</v>
      </c>
      <c r="AA43" s="123">
        <f t="shared" ref="AA43:AA44" si="143">Z43*INDEX(SalInfl,AA$1)</f>
        <v>78553.543616695053</v>
      </c>
      <c r="AB43" s="123">
        <f t="shared" ref="AB43:AB44" si="144">AA43*INDEX(SalInfl,AB$1)</f>
        <v>80124.614489028958</v>
      </c>
      <c r="AC43" s="123">
        <f t="shared" ref="AC43:AC44" si="145">AB43*INDEX(SalInfl,AC$1)</f>
        <v>81727.106778809539</v>
      </c>
      <c r="AD43" s="123">
        <f t="shared" ref="AD43:AD44" si="146">AC43*INDEX(SalInfl,AD$1)</f>
        <v>83361.648914385732</v>
      </c>
      <c r="AE43" s="123">
        <f t="shared" ref="AE43:AE44" si="147">AD43*INDEX(SalInfl,AE$1)</f>
        <v>85028.881892673453</v>
      </c>
      <c r="AF43" s="123">
        <f t="shared" ref="AF43:AF44" si="148">AE43*INDEX(SalInfl,AF$1)</f>
        <v>86729.459530526918</v>
      </c>
      <c r="AG43" s="123">
        <f t="shared" ref="AG43:AG44" si="149">AF43*INDEX(SalInfl,AG$1)</f>
        <v>88464.048721137457</v>
      </c>
      <c r="AH43" s="123">
        <f t="shared" ref="AH43:AH44" si="150">AG43*INDEX(SalInfl,AH$1)</f>
        <v>90233.329695560213</v>
      </c>
      <c r="AI43" s="123">
        <f t="shared" ref="AI43:AI44" si="151">AH43*INDEX(SalInfl,AI$1)</f>
        <v>92037.996289471412</v>
      </c>
      <c r="AJ43" s="123">
        <f t="shared" ref="AJ43:AJ44" si="152">AI43*INDEX(SalInfl,AJ$1)</f>
        <v>93878.756215260844</v>
      </c>
      <c r="AK43" s="123">
        <f t="shared" ref="AK43:AK44" si="153">AJ43*INDEX(SalInfl,AK$1)</f>
        <v>95756.331339566066</v>
      </c>
      <c r="AL43" s="123">
        <f t="shared" ref="AL43:AL44" si="154">AK43*INDEX(SalInfl,AL$1)</f>
        <v>97671.457966357382</v>
      </c>
      <c r="AM43" s="123">
        <f t="shared" ref="AM43:AM44" si="155">AL43*INDEX(SalInfl,AM$1)</f>
        <v>99624.88712568453</v>
      </c>
      <c r="AN43" s="123">
        <f t="shared" ref="AN43:AN44" si="156">AM43*INDEX(SalInfl,AN$1)</f>
        <v>101617.38486819822</v>
      </c>
      <c r="AO43" s="123">
        <f t="shared" ref="AO43:AO44" si="157">AN43*INDEX(SalInfl,AO$1)</f>
        <v>103649.73256556218</v>
      </c>
      <c r="AP43" s="123">
        <f t="shared" ref="AP43:AP44" si="158">AO43*INDEX(SalInfl,AP$1)</f>
        <v>105722.72721687343</v>
      </c>
      <c r="AQ43" s="123">
        <f t="shared" ref="AQ43:AQ44" si="159">AP43*INDEX(SalInfl,AQ$1)</f>
        <v>107837.1817612109</v>
      </c>
      <c r="AR43" s="123">
        <f t="shared" ref="AR43:AR44" si="160">AQ43*INDEX(SalInfl,AR$1)</f>
        <v>109993.92539643512</v>
      </c>
      <c r="AS43" s="123">
        <f t="shared" ref="AS43:AS44" si="161">AR43*INDEX(SalInfl,AS$1)</f>
        <v>112193.80390436383</v>
      </c>
      <c r="AT43" s="123">
        <f t="shared" ref="AT43:AT44" si="162">AS43*INDEX(SalInfl,AT$1)</f>
        <v>114437.67998245111</v>
      </c>
      <c r="AU43" s="123">
        <f t="shared" ref="AU43:AU44" si="163">AT43*INDEX(SalInfl,AU$1)</f>
        <v>116726.43358210013</v>
      </c>
      <c r="AV43" s="123">
        <f t="shared" ref="AV43:AV44" si="164">AU43*INDEX(SalInfl,AV$1)</f>
        <v>119060.96225374214</v>
      </c>
      <c r="AW43" s="123">
        <f t="shared" ref="AW43:AW44" si="165">AV43*INDEX(SalInfl,AW$1)</f>
        <v>121442.18149881698</v>
      </c>
    </row>
    <row r="44" spans="1:49" s="70" customFormat="1" ht="11.25" customHeight="1" x14ac:dyDescent="0.15">
      <c r="A44" s="125"/>
      <c r="B44" s="70" t="s">
        <v>233</v>
      </c>
      <c r="C44" s="70" t="s">
        <v>318</v>
      </c>
      <c r="D44" s="70" t="s">
        <v>340</v>
      </c>
      <c r="E44" s="548">
        <v>1</v>
      </c>
      <c r="G44" s="86"/>
      <c r="H44" s="122"/>
      <c r="I44" s="123">
        <v>55000</v>
      </c>
      <c r="J44" s="123">
        <f t="shared" si="126"/>
        <v>56100</v>
      </c>
      <c r="K44" s="123">
        <f t="shared" si="127"/>
        <v>57222</v>
      </c>
      <c r="L44" s="123">
        <f t="shared" si="128"/>
        <v>58366.44</v>
      </c>
      <c r="M44" s="123">
        <f t="shared" si="129"/>
        <v>59533.768800000005</v>
      </c>
      <c r="N44" s="123">
        <f t="shared" si="130"/>
        <v>60724.444176000005</v>
      </c>
      <c r="O44" s="123">
        <f t="shared" si="131"/>
        <v>61938.933059520008</v>
      </c>
      <c r="P44" s="123">
        <f t="shared" si="132"/>
        <v>63177.711720710409</v>
      </c>
      <c r="Q44" s="123">
        <f t="shared" si="133"/>
        <v>64441.265955124618</v>
      </c>
      <c r="R44" s="123">
        <f t="shared" si="134"/>
        <v>65730.091274227118</v>
      </c>
      <c r="S44" s="123">
        <f t="shared" si="135"/>
        <v>67044.693099711658</v>
      </c>
      <c r="T44" s="123">
        <f t="shared" si="136"/>
        <v>68385.586961705892</v>
      </c>
      <c r="U44" s="123">
        <f t="shared" si="137"/>
        <v>69753.298700940009</v>
      </c>
      <c r="V44" s="123">
        <f t="shared" si="138"/>
        <v>71148.364674958808</v>
      </c>
      <c r="W44" s="123">
        <f t="shared" si="139"/>
        <v>72571.331968457991</v>
      </c>
      <c r="X44" s="123">
        <f t="shared" si="140"/>
        <v>74022.758607827156</v>
      </c>
      <c r="Y44" s="123">
        <f t="shared" si="141"/>
        <v>75503.213779983707</v>
      </c>
      <c r="Z44" s="123">
        <f t="shared" si="142"/>
        <v>77013.278055583389</v>
      </c>
      <c r="AA44" s="123">
        <f t="shared" si="143"/>
        <v>78553.543616695053</v>
      </c>
      <c r="AB44" s="123">
        <f t="shared" si="144"/>
        <v>80124.614489028958</v>
      </c>
      <c r="AC44" s="123">
        <f t="shared" si="145"/>
        <v>81727.106778809539</v>
      </c>
      <c r="AD44" s="123">
        <f t="shared" si="146"/>
        <v>83361.648914385732</v>
      </c>
      <c r="AE44" s="123">
        <f t="shared" si="147"/>
        <v>85028.881892673453</v>
      </c>
      <c r="AF44" s="123">
        <f t="shared" si="148"/>
        <v>86729.459530526918</v>
      </c>
      <c r="AG44" s="123">
        <f t="shared" si="149"/>
        <v>88464.048721137457</v>
      </c>
      <c r="AH44" s="123">
        <f t="shared" si="150"/>
        <v>90233.329695560213</v>
      </c>
      <c r="AI44" s="123">
        <f t="shared" si="151"/>
        <v>92037.996289471412</v>
      </c>
      <c r="AJ44" s="123">
        <f t="shared" si="152"/>
        <v>93878.756215260844</v>
      </c>
      <c r="AK44" s="123">
        <f t="shared" si="153"/>
        <v>95756.331339566066</v>
      </c>
      <c r="AL44" s="123">
        <f t="shared" si="154"/>
        <v>97671.457966357382</v>
      </c>
      <c r="AM44" s="123">
        <f t="shared" si="155"/>
        <v>99624.88712568453</v>
      </c>
      <c r="AN44" s="123">
        <f t="shared" si="156"/>
        <v>101617.38486819822</v>
      </c>
      <c r="AO44" s="123">
        <f t="shared" si="157"/>
        <v>103649.73256556218</v>
      </c>
      <c r="AP44" s="123">
        <f t="shared" si="158"/>
        <v>105722.72721687343</v>
      </c>
      <c r="AQ44" s="123">
        <f t="shared" si="159"/>
        <v>107837.1817612109</v>
      </c>
      <c r="AR44" s="123">
        <f t="shared" si="160"/>
        <v>109993.92539643512</v>
      </c>
      <c r="AS44" s="123">
        <f t="shared" si="161"/>
        <v>112193.80390436383</v>
      </c>
      <c r="AT44" s="123">
        <f t="shared" si="162"/>
        <v>114437.67998245111</v>
      </c>
      <c r="AU44" s="123">
        <f t="shared" si="163"/>
        <v>116726.43358210013</v>
      </c>
      <c r="AV44" s="123">
        <f t="shared" si="164"/>
        <v>119060.96225374214</v>
      </c>
      <c r="AW44" s="123">
        <f t="shared" si="165"/>
        <v>121442.18149881698</v>
      </c>
    </row>
    <row r="45" spans="1:49" s="70" customFormat="1" ht="11.25" customHeight="1" x14ac:dyDescent="0.15">
      <c r="A45" s="125"/>
      <c r="B45" s="70" t="s">
        <v>233</v>
      </c>
      <c r="C45" s="70" t="s">
        <v>318</v>
      </c>
      <c r="D45" s="70" t="s">
        <v>340</v>
      </c>
      <c r="E45" s="548">
        <v>1</v>
      </c>
      <c r="G45" s="86"/>
      <c r="H45" s="122"/>
      <c r="I45" s="123">
        <v>55000</v>
      </c>
      <c r="J45" s="123">
        <f t="shared" ref="J45:AW45" si="166">I45*INDEX(SalInfl,J$1)</f>
        <v>56100</v>
      </c>
      <c r="K45" s="123">
        <f t="shared" si="166"/>
        <v>57222</v>
      </c>
      <c r="L45" s="123">
        <f t="shared" si="166"/>
        <v>58366.44</v>
      </c>
      <c r="M45" s="123">
        <f t="shared" si="166"/>
        <v>59533.768800000005</v>
      </c>
      <c r="N45" s="123">
        <f t="shared" si="166"/>
        <v>60724.444176000005</v>
      </c>
      <c r="O45" s="123">
        <f t="shared" si="166"/>
        <v>61938.933059520008</v>
      </c>
      <c r="P45" s="123">
        <f t="shared" si="166"/>
        <v>63177.711720710409</v>
      </c>
      <c r="Q45" s="123">
        <f t="shared" si="166"/>
        <v>64441.265955124618</v>
      </c>
      <c r="R45" s="123">
        <f t="shared" si="166"/>
        <v>65730.091274227118</v>
      </c>
      <c r="S45" s="123">
        <f t="shared" si="166"/>
        <v>67044.693099711658</v>
      </c>
      <c r="T45" s="123">
        <f t="shared" si="166"/>
        <v>68385.586961705892</v>
      </c>
      <c r="U45" s="123">
        <f t="shared" si="166"/>
        <v>69753.298700940009</v>
      </c>
      <c r="V45" s="123">
        <f t="shared" si="166"/>
        <v>71148.364674958808</v>
      </c>
      <c r="W45" s="123">
        <f t="shared" si="166"/>
        <v>72571.331968457991</v>
      </c>
      <c r="X45" s="123">
        <f t="shared" si="166"/>
        <v>74022.758607827156</v>
      </c>
      <c r="Y45" s="123">
        <f t="shared" si="166"/>
        <v>75503.213779983707</v>
      </c>
      <c r="Z45" s="123">
        <f t="shared" si="166"/>
        <v>77013.278055583389</v>
      </c>
      <c r="AA45" s="123">
        <f t="shared" si="166"/>
        <v>78553.543616695053</v>
      </c>
      <c r="AB45" s="123">
        <f t="shared" si="166"/>
        <v>80124.614489028958</v>
      </c>
      <c r="AC45" s="123">
        <f t="shared" si="166"/>
        <v>81727.106778809539</v>
      </c>
      <c r="AD45" s="123">
        <f t="shared" si="166"/>
        <v>83361.648914385732</v>
      </c>
      <c r="AE45" s="123">
        <f t="shared" si="166"/>
        <v>85028.881892673453</v>
      </c>
      <c r="AF45" s="123">
        <f t="shared" si="166"/>
        <v>86729.459530526918</v>
      </c>
      <c r="AG45" s="123">
        <f t="shared" si="166"/>
        <v>88464.048721137457</v>
      </c>
      <c r="AH45" s="123">
        <f t="shared" si="166"/>
        <v>90233.329695560213</v>
      </c>
      <c r="AI45" s="123">
        <f t="shared" si="166"/>
        <v>92037.996289471412</v>
      </c>
      <c r="AJ45" s="123">
        <f t="shared" si="166"/>
        <v>93878.756215260844</v>
      </c>
      <c r="AK45" s="123">
        <f t="shared" si="166"/>
        <v>95756.331339566066</v>
      </c>
      <c r="AL45" s="123">
        <f t="shared" si="166"/>
        <v>97671.457966357382</v>
      </c>
      <c r="AM45" s="123">
        <f t="shared" si="166"/>
        <v>99624.88712568453</v>
      </c>
      <c r="AN45" s="123">
        <f t="shared" si="166"/>
        <v>101617.38486819822</v>
      </c>
      <c r="AO45" s="123">
        <f t="shared" si="166"/>
        <v>103649.73256556218</v>
      </c>
      <c r="AP45" s="123">
        <f t="shared" si="166"/>
        <v>105722.72721687343</v>
      </c>
      <c r="AQ45" s="123">
        <f t="shared" si="166"/>
        <v>107837.1817612109</v>
      </c>
      <c r="AR45" s="123">
        <f t="shared" si="166"/>
        <v>109993.92539643512</v>
      </c>
      <c r="AS45" s="123">
        <f t="shared" si="166"/>
        <v>112193.80390436383</v>
      </c>
      <c r="AT45" s="123">
        <f t="shared" si="166"/>
        <v>114437.67998245111</v>
      </c>
      <c r="AU45" s="123">
        <f t="shared" si="166"/>
        <v>116726.43358210013</v>
      </c>
      <c r="AV45" s="123">
        <f t="shared" si="166"/>
        <v>119060.96225374214</v>
      </c>
      <c r="AW45" s="123">
        <f t="shared" si="166"/>
        <v>121442.18149881698</v>
      </c>
    </row>
    <row r="46" spans="1:49" s="70" customFormat="1" ht="11.25" customHeight="1" x14ac:dyDescent="0.15">
      <c r="A46" s="125"/>
      <c r="B46" s="70" t="s">
        <v>233</v>
      </c>
      <c r="C46" s="70" t="s">
        <v>318</v>
      </c>
      <c r="D46" s="70" t="s">
        <v>340</v>
      </c>
      <c r="E46" s="548">
        <v>1</v>
      </c>
      <c r="G46" s="86"/>
      <c r="H46" s="122"/>
      <c r="I46" s="123">
        <v>55000</v>
      </c>
      <c r="J46" s="123">
        <f t="shared" ref="J46:AW46" si="167">I46*INDEX(SalInfl,J$1)</f>
        <v>56100</v>
      </c>
      <c r="K46" s="123">
        <f t="shared" si="167"/>
        <v>57222</v>
      </c>
      <c r="L46" s="123">
        <f t="shared" si="167"/>
        <v>58366.44</v>
      </c>
      <c r="M46" s="123">
        <f t="shared" si="167"/>
        <v>59533.768800000005</v>
      </c>
      <c r="N46" s="123">
        <f t="shared" si="167"/>
        <v>60724.444176000005</v>
      </c>
      <c r="O46" s="123">
        <f t="shared" si="167"/>
        <v>61938.933059520008</v>
      </c>
      <c r="P46" s="123">
        <f t="shared" si="167"/>
        <v>63177.711720710409</v>
      </c>
      <c r="Q46" s="123">
        <f t="shared" si="167"/>
        <v>64441.265955124618</v>
      </c>
      <c r="R46" s="123">
        <f t="shared" si="167"/>
        <v>65730.091274227118</v>
      </c>
      <c r="S46" s="123">
        <f t="shared" si="167"/>
        <v>67044.693099711658</v>
      </c>
      <c r="T46" s="123">
        <f t="shared" si="167"/>
        <v>68385.586961705892</v>
      </c>
      <c r="U46" s="123">
        <f t="shared" si="167"/>
        <v>69753.298700940009</v>
      </c>
      <c r="V46" s="123">
        <f t="shared" si="167"/>
        <v>71148.364674958808</v>
      </c>
      <c r="W46" s="123">
        <f t="shared" si="167"/>
        <v>72571.331968457991</v>
      </c>
      <c r="X46" s="123">
        <f t="shared" si="167"/>
        <v>74022.758607827156</v>
      </c>
      <c r="Y46" s="123">
        <f t="shared" si="167"/>
        <v>75503.213779983707</v>
      </c>
      <c r="Z46" s="123">
        <f t="shared" si="167"/>
        <v>77013.278055583389</v>
      </c>
      <c r="AA46" s="123">
        <f t="shared" si="167"/>
        <v>78553.543616695053</v>
      </c>
      <c r="AB46" s="123">
        <f t="shared" si="167"/>
        <v>80124.614489028958</v>
      </c>
      <c r="AC46" s="123">
        <f t="shared" si="167"/>
        <v>81727.106778809539</v>
      </c>
      <c r="AD46" s="123">
        <f t="shared" si="167"/>
        <v>83361.648914385732</v>
      </c>
      <c r="AE46" s="123">
        <f t="shared" si="167"/>
        <v>85028.881892673453</v>
      </c>
      <c r="AF46" s="123">
        <f t="shared" si="167"/>
        <v>86729.459530526918</v>
      </c>
      <c r="AG46" s="123">
        <f t="shared" si="167"/>
        <v>88464.048721137457</v>
      </c>
      <c r="AH46" s="123">
        <f t="shared" si="167"/>
        <v>90233.329695560213</v>
      </c>
      <c r="AI46" s="123">
        <f t="shared" si="167"/>
        <v>92037.996289471412</v>
      </c>
      <c r="AJ46" s="123">
        <f t="shared" si="167"/>
        <v>93878.756215260844</v>
      </c>
      <c r="AK46" s="123">
        <f t="shared" si="167"/>
        <v>95756.331339566066</v>
      </c>
      <c r="AL46" s="123">
        <f t="shared" si="167"/>
        <v>97671.457966357382</v>
      </c>
      <c r="AM46" s="123">
        <f t="shared" si="167"/>
        <v>99624.88712568453</v>
      </c>
      <c r="AN46" s="123">
        <f t="shared" si="167"/>
        <v>101617.38486819822</v>
      </c>
      <c r="AO46" s="123">
        <f t="shared" si="167"/>
        <v>103649.73256556218</v>
      </c>
      <c r="AP46" s="123">
        <f t="shared" si="167"/>
        <v>105722.72721687343</v>
      </c>
      <c r="AQ46" s="123">
        <f t="shared" si="167"/>
        <v>107837.1817612109</v>
      </c>
      <c r="AR46" s="123">
        <f t="shared" si="167"/>
        <v>109993.92539643512</v>
      </c>
      <c r="AS46" s="123">
        <f t="shared" si="167"/>
        <v>112193.80390436383</v>
      </c>
      <c r="AT46" s="123">
        <f t="shared" si="167"/>
        <v>114437.67998245111</v>
      </c>
      <c r="AU46" s="123">
        <f t="shared" si="167"/>
        <v>116726.43358210013</v>
      </c>
      <c r="AV46" s="123">
        <f t="shared" si="167"/>
        <v>119060.96225374214</v>
      </c>
      <c r="AW46" s="123">
        <f t="shared" si="167"/>
        <v>121442.18149881698</v>
      </c>
    </row>
    <row r="47" spans="1:49" s="70" customFormat="1" ht="11.25" customHeight="1" x14ac:dyDescent="0.15">
      <c r="A47" s="125"/>
      <c r="B47" s="70" t="s">
        <v>233</v>
      </c>
      <c r="C47" s="70" t="s">
        <v>341</v>
      </c>
      <c r="E47" s="548"/>
      <c r="G47" s="86"/>
      <c r="H47" s="122">
        <v>2400</v>
      </c>
      <c r="I47" s="123">
        <v>0</v>
      </c>
      <c r="J47" s="123">
        <f t="shared" ref="J47" si="168">I47*INDEX(SalInfl,J$1)</f>
        <v>0</v>
      </c>
      <c r="K47" s="123">
        <f t="shared" ref="K47" si="169">J47*INDEX(SalInfl,K$1)</f>
        <v>0</v>
      </c>
      <c r="L47" s="123">
        <f t="shared" ref="L47" si="170">K47*INDEX(SalInfl,L$1)</f>
        <v>0</v>
      </c>
      <c r="M47" s="123">
        <f t="shared" ref="M47" si="171">L47*INDEX(SalInfl,M$1)</f>
        <v>0</v>
      </c>
      <c r="N47" s="123">
        <f t="shared" ref="N47" si="172">M47*INDEX(SalInfl,N$1)</f>
        <v>0</v>
      </c>
      <c r="O47" s="123">
        <f t="shared" ref="O47" si="173">N47*INDEX(SalInfl,O$1)</f>
        <v>0</v>
      </c>
      <c r="P47" s="123">
        <f t="shared" ref="P47" si="174">O47*INDEX(SalInfl,P$1)</f>
        <v>0</v>
      </c>
      <c r="Q47" s="123">
        <f t="shared" ref="Q47" si="175">P47*INDEX(SalInfl,Q$1)</f>
        <v>0</v>
      </c>
      <c r="R47" s="123">
        <f t="shared" ref="R47" si="176">Q47*INDEX(SalInfl,R$1)</f>
        <v>0</v>
      </c>
      <c r="S47" s="123">
        <f t="shared" ref="S47" si="177">R47*INDEX(SalInfl,S$1)</f>
        <v>0</v>
      </c>
      <c r="T47" s="123">
        <f t="shared" ref="T47" si="178">S47*INDEX(SalInfl,T$1)</f>
        <v>0</v>
      </c>
      <c r="U47" s="123">
        <f t="shared" ref="U47" si="179">T47*INDEX(SalInfl,U$1)</f>
        <v>0</v>
      </c>
      <c r="V47" s="123">
        <f t="shared" ref="V47" si="180">U47*INDEX(SalInfl,V$1)</f>
        <v>0</v>
      </c>
      <c r="W47" s="123">
        <f t="shared" ref="W47" si="181">V47*INDEX(SalInfl,W$1)</f>
        <v>0</v>
      </c>
      <c r="X47" s="123">
        <f t="shared" ref="X47" si="182">W47*INDEX(SalInfl,X$1)</f>
        <v>0</v>
      </c>
      <c r="Y47" s="123">
        <f t="shared" ref="Y47" si="183">X47*INDEX(SalInfl,Y$1)</f>
        <v>0</v>
      </c>
      <c r="Z47" s="123">
        <f t="shared" ref="Z47" si="184">Y47*INDEX(SalInfl,Z$1)</f>
        <v>0</v>
      </c>
      <c r="AA47" s="123">
        <f t="shared" ref="AA47" si="185">Z47*INDEX(SalInfl,AA$1)</f>
        <v>0</v>
      </c>
      <c r="AB47" s="123">
        <f t="shared" ref="AB47" si="186">AA47*INDEX(SalInfl,AB$1)</f>
        <v>0</v>
      </c>
      <c r="AC47" s="123">
        <f t="shared" ref="AC47" si="187">AB47*INDEX(SalInfl,AC$1)</f>
        <v>0</v>
      </c>
      <c r="AD47" s="123">
        <f t="shared" ref="AD47" si="188">AC47*INDEX(SalInfl,AD$1)</f>
        <v>0</v>
      </c>
      <c r="AE47" s="123">
        <f t="shared" ref="AE47" si="189">AD47*INDEX(SalInfl,AE$1)</f>
        <v>0</v>
      </c>
      <c r="AF47" s="123">
        <f t="shared" ref="AF47" si="190">AE47*INDEX(SalInfl,AF$1)</f>
        <v>0</v>
      </c>
      <c r="AG47" s="123">
        <f t="shared" ref="AG47" si="191">AF47*INDEX(SalInfl,AG$1)</f>
        <v>0</v>
      </c>
      <c r="AH47" s="123">
        <f t="shared" ref="AH47" si="192">AG47*INDEX(SalInfl,AH$1)</f>
        <v>0</v>
      </c>
      <c r="AI47" s="123">
        <f t="shared" ref="AI47" si="193">AH47*INDEX(SalInfl,AI$1)</f>
        <v>0</v>
      </c>
      <c r="AJ47" s="123">
        <f t="shared" ref="AJ47" si="194">AI47*INDEX(SalInfl,AJ$1)</f>
        <v>0</v>
      </c>
      <c r="AK47" s="123">
        <f t="shared" ref="AK47" si="195">AJ47*INDEX(SalInfl,AK$1)</f>
        <v>0</v>
      </c>
      <c r="AL47" s="123">
        <f t="shared" ref="AL47" si="196">AK47*INDEX(SalInfl,AL$1)</f>
        <v>0</v>
      </c>
      <c r="AM47" s="123">
        <f t="shared" ref="AM47" si="197">AL47*INDEX(SalInfl,AM$1)</f>
        <v>0</v>
      </c>
      <c r="AN47" s="123">
        <f t="shared" ref="AN47" si="198">AM47*INDEX(SalInfl,AN$1)</f>
        <v>0</v>
      </c>
      <c r="AO47" s="123">
        <f t="shared" ref="AO47" si="199">AN47*INDEX(SalInfl,AO$1)</f>
        <v>0</v>
      </c>
      <c r="AP47" s="123">
        <f t="shared" ref="AP47" si="200">AO47*INDEX(SalInfl,AP$1)</f>
        <v>0</v>
      </c>
      <c r="AQ47" s="123">
        <f t="shared" ref="AQ47" si="201">AP47*INDEX(SalInfl,AQ$1)</f>
        <v>0</v>
      </c>
      <c r="AR47" s="123">
        <f t="shared" ref="AR47" si="202">AQ47*INDEX(SalInfl,AR$1)</f>
        <v>0</v>
      </c>
      <c r="AS47" s="123">
        <f t="shared" ref="AS47" si="203">AR47*INDEX(SalInfl,AS$1)</f>
        <v>0</v>
      </c>
      <c r="AT47" s="123">
        <f t="shared" ref="AT47" si="204">AS47*INDEX(SalInfl,AT$1)</f>
        <v>0</v>
      </c>
      <c r="AU47" s="123">
        <f t="shared" ref="AU47" si="205">AT47*INDEX(SalInfl,AU$1)</f>
        <v>0</v>
      </c>
      <c r="AV47" s="123">
        <f t="shared" ref="AV47" si="206">AU47*INDEX(SalInfl,AV$1)</f>
        <v>0</v>
      </c>
      <c r="AW47" s="123">
        <f t="shared" ref="AW47" si="207">AV47*INDEX(SalInfl,AW$1)</f>
        <v>0</v>
      </c>
    </row>
    <row r="48" spans="1:49" s="70" customFormat="1" ht="11.25" customHeight="1" x14ac:dyDescent="0.15">
      <c r="A48" s="125"/>
      <c r="B48" s="70" t="s">
        <v>233</v>
      </c>
      <c r="E48" s="548"/>
      <c r="G48" s="86"/>
      <c r="H48" s="122"/>
      <c r="I48" s="123">
        <f t="shared" ref="I48:X48" si="208">H48*INDEX(SalInfl,I$1)</f>
        <v>0</v>
      </c>
      <c r="J48" s="123">
        <f t="shared" si="208"/>
        <v>0</v>
      </c>
      <c r="K48" s="123">
        <f t="shared" si="208"/>
        <v>0</v>
      </c>
      <c r="L48" s="123">
        <f t="shared" si="208"/>
        <v>0</v>
      </c>
      <c r="M48" s="123">
        <f t="shared" si="208"/>
        <v>0</v>
      </c>
      <c r="N48" s="123">
        <f t="shared" si="208"/>
        <v>0</v>
      </c>
      <c r="O48" s="123">
        <f t="shared" si="208"/>
        <v>0</v>
      </c>
      <c r="P48" s="123">
        <f t="shared" si="208"/>
        <v>0</v>
      </c>
      <c r="Q48" s="123">
        <f t="shared" si="208"/>
        <v>0</v>
      </c>
      <c r="R48" s="123">
        <f t="shared" si="208"/>
        <v>0</v>
      </c>
      <c r="S48" s="123">
        <f t="shared" si="208"/>
        <v>0</v>
      </c>
      <c r="T48" s="123">
        <f t="shared" si="208"/>
        <v>0</v>
      </c>
      <c r="U48" s="123">
        <f t="shared" si="208"/>
        <v>0</v>
      </c>
      <c r="V48" s="123">
        <f t="shared" si="208"/>
        <v>0</v>
      </c>
      <c r="W48" s="123">
        <f t="shared" si="208"/>
        <v>0</v>
      </c>
      <c r="X48" s="123">
        <f t="shared" si="208"/>
        <v>0</v>
      </c>
      <c r="Y48" s="123">
        <f t="shared" ref="Y48:AN48" si="209">X48*INDEX(SalInfl,Y$1)</f>
        <v>0</v>
      </c>
      <c r="Z48" s="123">
        <f t="shared" si="209"/>
        <v>0</v>
      </c>
      <c r="AA48" s="123">
        <f t="shared" si="209"/>
        <v>0</v>
      </c>
      <c r="AB48" s="123">
        <f t="shared" si="209"/>
        <v>0</v>
      </c>
      <c r="AC48" s="123">
        <f t="shared" si="209"/>
        <v>0</v>
      </c>
      <c r="AD48" s="123">
        <f t="shared" si="209"/>
        <v>0</v>
      </c>
      <c r="AE48" s="123">
        <f t="shared" si="209"/>
        <v>0</v>
      </c>
      <c r="AF48" s="123">
        <f t="shared" si="209"/>
        <v>0</v>
      </c>
      <c r="AG48" s="123">
        <f t="shared" si="209"/>
        <v>0</v>
      </c>
      <c r="AH48" s="123">
        <f t="shared" si="209"/>
        <v>0</v>
      </c>
      <c r="AI48" s="123">
        <f t="shared" si="209"/>
        <v>0</v>
      </c>
      <c r="AJ48" s="123">
        <f t="shared" si="209"/>
        <v>0</v>
      </c>
      <c r="AK48" s="123">
        <f t="shared" si="209"/>
        <v>0</v>
      </c>
      <c r="AL48" s="123">
        <f t="shared" si="209"/>
        <v>0</v>
      </c>
      <c r="AM48" s="123">
        <f t="shared" si="209"/>
        <v>0</v>
      </c>
      <c r="AN48" s="123">
        <f t="shared" si="209"/>
        <v>0</v>
      </c>
      <c r="AO48" s="123">
        <f t="shared" ref="AO48:AW48" si="210">AN48*INDEX(SalInfl,AO$1)</f>
        <v>0</v>
      </c>
      <c r="AP48" s="123">
        <f t="shared" si="210"/>
        <v>0</v>
      </c>
      <c r="AQ48" s="123">
        <f t="shared" si="210"/>
        <v>0</v>
      </c>
      <c r="AR48" s="123">
        <f t="shared" si="210"/>
        <v>0</v>
      </c>
      <c r="AS48" s="123">
        <f t="shared" si="210"/>
        <v>0</v>
      </c>
      <c r="AT48" s="123">
        <f t="shared" si="210"/>
        <v>0</v>
      </c>
      <c r="AU48" s="123">
        <f t="shared" si="210"/>
        <v>0</v>
      </c>
      <c r="AV48" s="123">
        <f t="shared" si="210"/>
        <v>0</v>
      </c>
      <c r="AW48" s="123">
        <f t="shared" si="210"/>
        <v>0</v>
      </c>
    </row>
    <row r="49" spans="1:341" s="70" customFormat="1" ht="11.25" customHeight="1" x14ac:dyDescent="0.15">
      <c r="A49" s="125"/>
      <c r="B49" s="70" t="s">
        <v>233</v>
      </c>
      <c r="E49" s="548"/>
      <c r="G49" s="86"/>
      <c r="H49" s="122"/>
      <c r="I49" s="123">
        <f t="shared" ref="I49:I50" si="211">H49*INDEX(SalInfl,I$1)</f>
        <v>0</v>
      </c>
      <c r="J49" s="123">
        <f t="shared" ref="J49:AW49" si="212">I49*INDEX(SalInfl,J$1)</f>
        <v>0</v>
      </c>
      <c r="K49" s="123">
        <f t="shared" si="212"/>
        <v>0</v>
      </c>
      <c r="L49" s="123">
        <f t="shared" si="212"/>
        <v>0</v>
      </c>
      <c r="M49" s="123">
        <f t="shared" si="212"/>
        <v>0</v>
      </c>
      <c r="N49" s="123">
        <f t="shared" si="212"/>
        <v>0</v>
      </c>
      <c r="O49" s="123">
        <f t="shared" si="212"/>
        <v>0</v>
      </c>
      <c r="P49" s="123">
        <f t="shared" si="212"/>
        <v>0</v>
      </c>
      <c r="Q49" s="123">
        <f t="shared" si="212"/>
        <v>0</v>
      </c>
      <c r="R49" s="123">
        <f t="shared" si="212"/>
        <v>0</v>
      </c>
      <c r="S49" s="123">
        <f t="shared" si="212"/>
        <v>0</v>
      </c>
      <c r="T49" s="123">
        <f t="shared" si="212"/>
        <v>0</v>
      </c>
      <c r="U49" s="123">
        <f t="shared" si="212"/>
        <v>0</v>
      </c>
      <c r="V49" s="123">
        <f t="shared" si="212"/>
        <v>0</v>
      </c>
      <c r="W49" s="123">
        <f t="shared" si="212"/>
        <v>0</v>
      </c>
      <c r="X49" s="123">
        <f t="shared" si="212"/>
        <v>0</v>
      </c>
      <c r="Y49" s="123">
        <f t="shared" si="212"/>
        <v>0</v>
      </c>
      <c r="Z49" s="123">
        <f t="shared" si="212"/>
        <v>0</v>
      </c>
      <c r="AA49" s="123">
        <f t="shared" si="212"/>
        <v>0</v>
      </c>
      <c r="AB49" s="123">
        <f t="shared" si="212"/>
        <v>0</v>
      </c>
      <c r="AC49" s="123">
        <f t="shared" si="212"/>
        <v>0</v>
      </c>
      <c r="AD49" s="123">
        <f t="shared" si="212"/>
        <v>0</v>
      </c>
      <c r="AE49" s="123">
        <f t="shared" si="212"/>
        <v>0</v>
      </c>
      <c r="AF49" s="123">
        <f t="shared" si="212"/>
        <v>0</v>
      </c>
      <c r="AG49" s="123">
        <f t="shared" si="212"/>
        <v>0</v>
      </c>
      <c r="AH49" s="123">
        <f t="shared" si="212"/>
        <v>0</v>
      </c>
      <c r="AI49" s="123">
        <f t="shared" si="212"/>
        <v>0</v>
      </c>
      <c r="AJ49" s="123">
        <f t="shared" si="212"/>
        <v>0</v>
      </c>
      <c r="AK49" s="123">
        <f t="shared" si="212"/>
        <v>0</v>
      </c>
      <c r="AL49" s="123">
        <f t="shared" si="212"/>
        <v>0</v>
      </c>
      <c r="AM49" s="123">
        <f t="shared" si="212"/>
        <v>0</v>
      </c>
      <c r="AN49" s="123">
        <f t="shared" si="212"/>
        <v>0</v>
      </c>
      <c r="AO49" s="123">
        <f t="shared" si="212"/>
        <v>0</v>
      </c>
      <c r="AP49" s="123">
        <f t="shared" si="212"/>
        <v>0</v>
      </c>
      <c r="AQ49" s="123">
        <f t="shared" si="212"/>
        <v>0</v>
      </c>
      <c r="AR49" s="123">
        <f t="shared" si="212"/>
        <v>0</v>
      </c>
      <c r="AS49" s="123">
        <f t="shared" si="212"/>
        <v>0</v>
      </c>
      <c r="AT49" s="123">
        <f t="shared" si="212"/>
        <v>0</v>
      </c>
      <c r="AU49" s="123">
        <f t="shared" si="212"/>
        <v>0</v>
      </c>
      <c r="AV49" s="123">
        <f t="shared" si="212"/>
        <v>0</v>
      </c>
      <c r="AW49" s="123">
        <f t="shared" si="212"/>
        <v>0</v>
      </c>
    </row>
    <row r="50" spans="1:341" s="70" customFormat="1" ht="11.25" customHeight="1" x14ac:dyDescent="0.15">
      <c r="A50" s="125"/>
      <c r="B50" s="70" t="s">
        <v>233</v>
      </c>
      <c r="E50" s="548"/>
      <c r="G50" s="86"/>
      <c r="H50" s="122"/>
      <c r="I50" s="123">
        <f t="shared" si="211"/>
        <v>0</v>
      </c>
      <c r="J50" s="123">
        <f t="shared" ref="J50" si="213">I50*INDEX(SalInfl,J$1)</f>
        <v>0</v>
      </c>
      <c r="K50" s="123">
        <f t="shared" ref="K50" si="214">J50*INDEX(SalInfl,K$1)</f>
        <v>0</v>
      </c>
      <c r="L50" s="123">
        <f t="shared" ref="L50" si="215">K50*INDEX(SalInfl,L$1)</f>
        <v>0</v>
      </c>
      <c r="M50" s="123">
        <f t="shared" ref="M50" si="216">L50*INDEX(SalInfl,M$1)</f>
        <v>0</v>
      </c>
      <c r="N50" s="123">
        <f t="shared" ref="N50" si="217">M50*INDEX(SalInfl,N$1)</f>
        <v>0</v>
      </c>
      <c r="O50" s="123">
        <f t="shared" ref="O50" si="218">N50*INDEX(SalInfl,O$1)</f>
        <v>0</v>
      </c>
      <c r="P50" s="123">
        <f t="shared" ref="P50" si="219">O50*INDEX(SalInfl,P$1)</f>
        <v>0</v>
      </c>
      <c r="Q50" s="123">
        <f t="shared" ref="Q50" si="220">P50*INDEX(SalInfl,Q$1)</f>
        <v>0</v>
      </c>
      <c r="R50" s="123">
        <f t="shared" ref="R50" si="221">Q50*INDEX(SalInfl,R$1)</f>
        <v>0</v>
      </c>
      <c r="S50" s="123">
        <f t="shared" ref="S50" si="222">R50*INDEX(SalInfl,S$1)</f>
        <v>0</v>
      </c>
      <c r="T50" s="123">
        <f t="shared" ref="T50" si="223">S50*INDEX(SalInfl,T$1)</f>
        <v>0</v>
      </c>
      <c r="U50" s="123">
        <f t="shared" ref="U50" si="224">T50*INDEX(SalInfl,U$1)</f>
        <v>0</v>
      </c>
      <c r="V50" s="123">
        <f t="shared" ref="V50" si="225">U50*INDEX(SalInfl,V$1)</f>
        <v>0</v>
      </c>
      <c r="W50" s="123">
        <f t="shared" ref="W50" si="226">V50*INDEX(SalInfl,W$1)</f>
        <v>0</v>
      </c>
      <c r="X50" s="123">
        <f t="shared" ref="X50" si="227">W50*INDEX(SalInfl,X$1)</f>
        <v>0</v>
      </c>
      <c r="Y50" s="123">
        <f t="shared" ref="Y50" si="228">X50*INDEX(SalInfl,Y$1)</f>
        <v>0</v>
      </c>
      <c r="Z50" s="123">
        <f t="shared" ref="Z50" si="229">Y50*INDEX(SalInfl,Z$1)</f>
        <v>0</v>
      </c>
      <c r="AA50" s="123">
        <f t="shared" ref="AA50" si="230">Z50*INDEX(SalInfl,AA$1)</f>
        <v>0</v>
      </c>
      <c r="AB50" s="123">
        <f t="shared" ref="AB50" si="231">AA50*INDEX(SalInfl,AB$1)</f>
        <v>0</v>
      </c>
      <c r="AC50" s="123">
        <f t="shared" ref="AC50" si="232">AB50*INDEX(SalInfl,AC$1)</f>
        <v>0</v>
      </c>
      <c r="AD50" s="123">
        <f t="shared" ref="AD50" si="233">AC50*INDEX(SalInfl,AD$1)</f>
        <v>0</v>
      </c>
      <c r="AE50" s="123">
        <f t="shared" ref="AE50" si="234">AD50*INDEX(SalInfl,AE$1)</f>
        <v>0</v>
      </c>
      <c r="AF50" s="123">
        <f t="shared" ref="AF50" si="235">AE50*INDEX(SalInfl,AF$1)</f>
        <v>0</v>
      </c>
      <c r="AG50" s="123">
        <f t="shared" ref="AG50" si="236">AF50*INDEX(SalInfl,AG$1)</f>
        <v>0</v>
      </c>
      <c r="AH50" s="123">
        <f t="shared" ref="AH50" si="237">AG50*INDEX(SalInfl,AH$1)</f>
        <v>0</v>
      </c>
      <c r="AI50" s="123">
        <f t="shared" ref="AI50" si="238">AH50*INDEX(SalInfl,AI$1)</f>
        <v>0</v>
      </c>
      <c r="AJ50" s="123">
        <f t="shared" ref="AJ50" si="239">AI50*INDEX(SalInfl,AJ$1)</f>
        <v>0</v>
      </c>
      <c r="AK50" s="123">
        <f t="shared" ref="AK50" si="240">AJ50*INDEX(SalInfl,AK$1)</f>
        <v>0</v>
      </c>
      <c r="AL50" s="123">
        <f t="shared" ref="AL50" si="241">AK50*INDEX(SalInfl,AL$1)</f>
        <v>0</v>
      </c>
      <c r="AM50" s="123">
        <f t="shared" ref="AM50" si="242">AL50*INDEX(SalInfl,AM$1)</f>
        <v>0</v>
      </c>
      <c r="AN50" s="123">
        <f t="shared" ref="AN50" si="243">AM50*INDEX(SalInfl,AN$1)</f>
        <v>0</v>
      </c>
      <c r="AO50" s="123">
        <f t="shared" ref="AO50" si="244">AN50*INDEX(SalInfl,AO$1)</f>
        <v>0</v>
      </c>
      <c r="AP50" s="123">
        <f t="shared" ref="AP50" si="245">AO50*INDEX(SalInfl,AP$1)</f>
        <v>0</v>
      </c>
      <c r="AQ50" s="123">
        <f t="shared" ref="AQ50" si="246">AP50*INDEX(SalInfl,AQ$1)</f>
        <v>0</v>
      </c>
      <c r="AR50" s="123">
        <f t="shared" ref="AR50" si="247">AQ50*INDEX(SalInfl,AR$1)</f>
        <v>0</v>
      </c>
      <c r="AS50" s="123">
        <f t="shared" ref="AS50" si="248">AR50*INDEX(SalInfl,AS$1)</f>
        <v>0</v>
      </c>
      <c r="AT50" s="123">
        <f t="shared" ref="AT50" si="249">AS50*INDEX(SalInfl,AT$1)</f>
        <v>0</v>
      </c>
      <c r="AU50" s="123">
        <f t="shared" ref="AU50" si="250">AT50*INDEX(SalInfl,AU$1)</f>
        <v>0</v>
      </c>
      <c r="AV50" s="123">
        <f t="shared" ref="AV50" si="251">AU50*INDEX(SalInfl,AV$1)</f>
        <v>0</v>
      </c>
      <c r="AW50" s="123">
        <f t="shared" ref="AW50" si="252">AV50*INDEX(SalInfl,AW$1)</f>
        <v>0</v>
      </c>
    </row>
    <row r="51" spans="1:341" s="70" customFormat="1" ht="11.25" customHeight="1" x14ac:dyDescent="0.15">
      <c r="A51" s="125"/>
      <c r="B51" s="87" t="s">
        <v>283</v>
      </c>
      <c r="C51" s="87"/>
      <c r="D51" s="87"/>
      <c r="E51" s="549"/>
      <c r="F51" s="87"/>
      <c r="G51" s="91"/>
      <c r="H51" s="383"/>
      <c r="I51" s="384"/>
      <c r="J51" s="384"/>
      <c r="K51" s="384"/>
      <c r="L51" s="384"/>
      <c r="M51" s="384"/>
      <c r="N51" s="384"/>
      <c r="O51" s="384"/>
      <c r="P51" s="384"/>
      <c r="Q51" s="384"/>
      <c r="R51" s="384"/>
      <c r="S51" s="384"/>
      <c r="T51" s="384"/>
      <c r="U51" s="384"/>
      <c r="V51" s="384"/>
      <c r="W51" s="384"/>
      <c r="X51" s="384"/>
      <c r="Y51" s="384"/>
      <c r="Z51" s="384"/>
      <c r="AA51" s="384"/>
      <c r="AB51" s="384"/>
      <c r="AC51" s="384"/>
      <c r="AD51" s="384"/>
      <c r="AE51" s="384"/>
      <c r="AF51" s="384"/>
      <c r="AG51" s="384"/>
      <c r="AH51" s="384"/>
      <c r="AI51" s="384"/>
      <c r="AJ51" s="384"/>
      <c r="AK51" s="384"/>
      <c r="AL51" s="384"/>
      <c r="AM51" s="384"/>
      <c r="AN51" s="384"/>
      <c r="AO51" s="384"/>
      <c r="AP51" s="384"/>
      <c r="AQ51" s="384"/>
      <c r="AR51" s="384"/>
      <c r="AS51" s="384"/>
      <c r="AT51" s="384"/>
      <c r="AU51" s="384"/>
      <c r="AV51" s="384"/>
      <c r="AW51" s="384"/>
    </row>
    <row r="52" spans="1:341" s="70" customFormat="1" ht="11.25" customHeight="1" x14ac:dyDescent="0.15">
      <c r="A52" s="125"/>
      <c r="B52" s="550" t="s">
        <v>284</v>
      </c>
      <c r="C52" s="550"/>
      <c r="D52" s="550"/>
      <c r="E52" s="551"/>
      <c r="F52" s="550"/>
      <c r="G52" s="552"/>
      <c r="H52" s="553">
        <f t="shared" ref="H52:AW52" si="253">SUMIF(H21:H51, "&gt;0",$E21:$E51)</f>
        <v>20</v>
      </c>
      <c r="I52" s="554">
        <f t="shared" si="253"/>
        <v>24</v>
      </c>
      <c r="J52" s="554">
        <f t="shared" si="253"/>
        <v>24</v>
      </c>
      <c r="K52" s="554">
        <f t="shared" si="253"/>
        <v>24</v>
      </c>
      <c r="L52" s="554">
        <f t="shared" si="253"/>
        <v>24</v>
      </c>
      <c r="M52" s="554">
        <f t="shared" si="253"/>
        <v>24</v>
      </c>
      <c r="N52" s="554">
        <f t="shared" si="253"/>
        <v>24</v>
      </c>
      <c r="O52" s="554">
        <f t="shared" si="253"/>
        <v>24</v>
      </c>
      <c r="P52" s="554">
        <f t="shared" si="253"/>
        <v>24</v>
      </c>
      <c r="Q52" s="554">
        <f t="shared" si="253"/>
        <v>24</v>
      </c>
      <c r="R52" s="554">
        <f t="shared" si="253"/>
        <v>24</v>
      </c>
      <c r="S52" s="554">
        <f t="shared" si="253"/>
        <v>24</v>
      </c>
      <c r="T52" s="554">
        <f t="shared" si="253"/>
        <v>24</v>
      </c>
      <c r="U52" s="554">
        <f t="shared" si="253"/>
        <v>24</v>
      </c>
      <c r="V52" s="554">
        <f t="shared" si="253"/>
        <v>24</v>
      </c>
      <c r="W52" s="554">
        <f t="shared" si="253"/>
        <v>24</v>
      </c>
      <c r="X52" s="554">
        <f t="shared" si="253"/>
        <v>24</v>
      </c>
      <c r="Y52" s="554">
        <f t="shared" si="253"/>
        <v>24</v>
      </c>
      <c r="Z52" s="554">
        <f t="shared" si="253"/>
        <v>24</v>
      </c>
      <c r="AA52" s="554">
        <f t="shared" si="253"/>
        <v>24</v>
      </c>
      <c r="AB52" s="554">
        <f t="shared" si="253"/>
        <v>24</v>
      </c>
      <c r="AC52" s="554">
        <f t="shared" si="253"/>
        <v>24</v>
      </c>
      <c r="AD52" s="554">
        <f t="shared" si="253"/>
        <v>24</v>
      </c>
      <c r="AE52" s="554">
        <f t="shared" si="253"/>
        <v>24</v>
      </c>
      <c r="AF52" s="554">
        <f t="shared" si="253"/>
        <v>24</v>
      </c>
      <c r="AG52" s="554">
        <f t="shared" si="253"/>
        <v>24</v>
      </c>
      <c r="AH52" s="554">
        <f t="shared" si="253"/>
        <v>24</v>
      </c>
      <c r="AI52" s="554">
        <f t="shared" si="253"/>
        <v>24</v>
      </c>
      <c r="AJ52" s="554">
        <f t="shared" si="253"/>
        <v>24</v>
      </c>
      <c r="AK52" s="554">
        <f t="shared" si="253"/>
        <v>24</v>
      </c>
      <c r="AL52" s="554">
        <f t="shared" si="253"/>
        <v>24</v>
      </c>
      <c r="AM52" s="554">
        <f t="shared" si="253"/>
        <v>24</v>
      </c>
      <c r="AN52" s="554">
        <f t="shared" si="253"/>
        <v>24</v>
      </c>
      <c r="AO52" s="554">
        <f t="shared" si="253"/>
        <v>24</v>
      </c>
      <c r="AP52" s="554">
        <f t="shared" si="253"/>
        <v>24</v>
      </c>
      <c r="AQ52" s="554">
        <f t="shared" si="253"/>
        <v>24</v>
      </c>
      <c r="AR52" s="554">
        <f t="shared" si="253"/>
        <v>24</v>
      </c>
      <c r="AS52" s="554">
        <f t="shared" si="253"/>
        <v>24</v>
      </c>
      <c r="AT52" s="554">
        <f t="shared" si="253"/>
        <v>24</v>
      </c>
      <c r="AU52" s="554">
        <f t="shared" si="253"/>
        <v>24</v>
      </c>
      <c r="AV52" s="554">
        <f t="shared" si="253"/>
        <v>24</v>
      </c>
      <c r="AW52" s="554">
        <f t="shared" si="253"/>
        <v>24</v>
      </c>
    </row>
    <row r="53" spans="1:341" s="70" customFormat="1" ht="11.25" customHeight="1" x14ac:dyDescent="0.15">
      <c r="A53" s="125"/>
      <c r="B53" s="87" t="s">
        <v>285</v>
      </c>
      <c r="C53" s="87"/>
      <c r="D53" s="87"/>
      <c r="E53" s="549"/>
      <c r="F53" s="87"/>
      <c r="G53" s="91"/>
      <c r="H53" s="389">
        <f>IF(H52=0, "N/A", H$6/H52)</f>
        <v>18.100000000000001</v>
      </c>
      <c r="I53" s="313">
        <f t="shared" ref="I53:AW53" si="254">IF(I52=0, "N/A", I$6/I52)</f>
        <v>17.708333333333332</v>
      </c>
      <c r="J53" s="313">
        <f t="shared" si="254"/>
        <v>28.208333333333332</v>
      </c>
      <c r="K53" s="313">
        <f t="shared" si="254"/>
        <v>30</v>
      </c>
      <c r="L53" s="313">
        <f t="shared" si="254"/>
        <v>31.208333333333332</v>
      </c>
      <c r="M53" s="313">
        <f t="shared" si="254"/>
        <v>32.791666666666664</v>
      </c>
      <c r="N53" s="313">
        <f t="shared" si="254"/>
        <v>34.416666666666664</v>
      </c>
      <c r="O53" s="313">
        <f t="shared" si="254"/>
        <v>35.916666666666664</v>
      </c>
      <c r="P53" s="313">
        <f t="shared" si="254"/>
        <v>37.416666666666664</v>
      </c>
      <c r="Q53" s="313">
        <f t="shared" si="254"/>
        <v>37.375</v>
      </c>
      <c r="R53" s="313">
        <f t="shared" si="254"/>
        <v>37.333333333333336</v>
      </c>
      <c r="S53" s="313">
        <f t="shared" si="254"/>
        <v>37.333333333333336</v>
      </c>
      <c r="T53" s="313">
        <f t="shared" si="254"/>
        <v>37.333333333333336</v>
      </c>
      <c r="U53" s="313">
        <f t="shared" si="254"/>
        <v>37.333333333333336</v>
      </c>
      <c r="V53" s="313">
        <f t="shared" si="254"/>
        <v>37.333333333333336</v>
      </c>
      <c r="W53" s="313">
        <f t="shared" si="254"/>
        <v>37.333333333333336</v>
      </c>
      <c r="X53" s="313">
        <f t="shared" si="254"/>
        <v>37.333333333333336</v>
      </c>
      <c r="Y53" s="313">
        <f t="shared" si="254"/>
        <v>37.333333333333336</v>
      </c>
      <c r="Z53" s="313">
        <f t="shared" si="254"/>
        <v>37.333333333333336</v>
      </c>
      <c r="AA53" s="313">
        <f t="shared" si="254"/>
        <v>37.333333333333336</v>
      </c>
      <c r="AB53" s="313">
        <f t="shared" si="254"/>
        <v>37.333333333333336</v>
      </c>
      <c r="AC53" s="313">
        <f t="shared" si="254"/>
        <v>37.333333333333336</v>
      </c>
      <c r="AD53" s="313">
        <f t="shared" si="254"/>
        <v>37.333333333333336</v>
      </c>
      <c r="AE53" s="313">
        <f t="shared" si="254"/>
        <v>37.333333333333336</v>
      </c>
      <c r="AF53" s="313">
        <f t="shared" si="254"/>
        <v>37.333333333333336</v>
      </c>
      <c r="AG53" s="313">
        <f t="shared" si="254"/>
        <v>37.333333333333336</v>
      </c>
      <c r="AH53" s="313">
        <f t="shared" si="254"/>
        <v>37.333333333333336</v>
      </c>
      <c r="AI53" s="313">
        <f t="shared" si="254"/>
        <v>37.333333333333336</v>
      </c>
      <c r="AJ53" s="313">
        <f t="shared" si="254"/>
        <v>37.333333333333336</v>
      </c>
      <c r="AK53" s="313">
        <f t="shared" si="254"/>
        <v>37.333333333333336</v>
      </c>
      <c r="AL53" s="313">
        <f t="shared" si="254"/>
        <v>37.333333333333336</v>
      </c>
      <c r="AM53" s="313">
        <f t="shared" si="254"/>
        <v>37.333333333333336</v>
      </c>
      <c r="AN53" s="313">
        <f t="shared" si="254"/>
        <v>37.333333333333336</v>
      </c>
      <c r="AO53" s="313">
        <f t="shared" si="254"/>
        <v>37.333333333333336</v>
      </c>
      <c r="AP53" s="313">
        <f t="shared" si="254"/>
        <v>37.333333333333336</v>
      </c>
      <c r="AQ53" s="313">
        <f t="shared" si="254"/>
        <v>37.333333333333336</v>
      </c>
      <c r="AR53" s="313">
        <f t="shared" si="254"/>
        <v>37.333333333333336</v>
      </c>
      <c r="AS53" s="313">
        <f t="shared" si="254"/>
        <v>37.333333333333336</v>
      </c>
      <c r="AT53" s="313">
        <f t="shared" si="254"/>
        <v>37.333333333333336</v>
      </c>
      <c r="AU53" s="313">
        <f t="shared" si="254"/>
        <v>37.333333333333336</v>
      </c>
      <c r="AV53" s="313">
        <f t="shared" si="254"/>
        <v>37.333333333333336</v>
      </c>
      <c r="AW53" s="313">
        <f t="shared" si="254"/>
        <v>37.333333333333336</v>
      </c>
    </row>
    <row r="54" spans="1:341" s="70" customFormat="1" ht="11.25" customHeight="1" x14ac:dyDescent="0.15">
      <c r="A54" s="125"/>
      <c r="E54" s="555"/>
      <c r="G54" s="86"/>
      <c r="H54" s="124"/>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row>
    <row r="55" spans="1:341" x14ac:dyDescent="0.2">
      <c r="B55" s="543" t="s">
        <v>234</v>
      </c>
      <c r="C55" s="544"/>
      <c r="D55" s="544"/>
      <c r="E55" s="544"/>
      <c r="F55" s="544"/>
      <c r="G55" s="545"/>
      <c r="H55" s="546"/>
      <c r="I55" s="547"/>
      <c r="J55" s="547"/>
      <c r="K55" s="547"/>
      <c r="L55" s="547"/>
      <c r="M55" s="547"/>
      <c r="N55" s="547"/>
      <c r="O55" s="547"/>
      <c r="P55" s="547"/>
      <c r="Q55" s="547"/>
      <c r="R55" s="547"/>
      <c r="S55" s="547"/>
      <c r="T55" s="547"/>
      <c r="U55" s="547"/>
      <c r="V55" s="547"/>
      <c r="W55" s="547"/>
      <c r="X55" s="547"/>
      <c r="Y55" s="547"/>
      <c r="Z55" s="547"/>
      <c r="AA55" s="547"/>
      <c r="AB55" s="547"/>
      <c r="AC55" s="547"/>
      <c r="AD55" s="547"/>
      <c r="AE55" s="547"/>
      <c r="AF55" s="547"/>
      <c r="AG55" s="547"/>
      <c r="AH55" s="547"/>
      <c r="AI55" s="547"/>
      <c r="AJ55" s="547"/>
      <c r="AK55" s="547"/>
      <c r="AL55" s="547"/>
      <c r="AM55" s="547"/>
      <c r="AN55" s="547"/>
      <c r="AO55" s="547"/>
      <c r="AP55" s="547"/>
      <c r="AQ55" s="547"/>
      <c r="AR55" s="547"/>
      <c r="AS55" s="547"/>
      <c r="AT55" s="547"/>
      <c r="AU55" s="547"/>
      <c r="AV55" s="547"/>
      <c r="AW55" s="547"/>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c r="EN55" s="70"/>
      <c r="EO55" s="70"/>
      <c r="EP55" s="70"/>
      <c r="EQ55" s="70"/>
      <c r="ER55" s="70"/>
      <c r="ES55" s="70"/>
      <c r="ET55" s="70"/>
      <c r="EU55" s="70"/>
      <c r="EV55" s="70"/>
      <c r="EW55" s="70"/>
      <c r="EX55" s="70"/>
      <c r="EY55" s="70"/>
      <c r="EZ55" s="70"/>
      <c r="FA55" s="70"/>
      <c r="FB55" s="70"/>
      <c r="FC55" s="70"/>
      <c r="FD55" s="70"/>
      <c r="FE55" s="70"/>
      <c r="FF55" s="70"/>
      <c r="FG55" s="70"/>
      <c r="FH55" s="70"/>
      <c r="FI55" s="70"/>
      <c r="FJ55" s="70"/>
      <c r="FK55" s="70"/>
      <c r="FL55" s="70"/>
      <c r="FM55" s="70"/>
      <c r="FN55" s="70"/>
      <c r="FO55" s="70"/>
      <c r="FP55" s="70"/>
      <c r="FQ55" s="70"/>
      <c r="FR55" s="70"/>
      <c r="FS55" s="70"/>
      <c r="FT55" s="70"/>
      <c r="FU55" s="70"/>
      <c r="FV55" s="70"/>
      <c r="FW55" s="70"/>
      <c r="FX55" s="70"/>
      <c r="FY55" s="70"/>
      <c r="FZ55" s="70"/>
      <c r="GA55" s="70"/>
      <c r="GB55" s="70"/>
      <c r="GC55" s="70"/>
      <c r="GD55" s="70"/>
      <c r="GE55" s="70"/>
      <c r="GF55" s="70"/>
      <c r="GG55" s="70"/>
      <c r="GH55" s="70"/>
      <c r="GI55" s="70"/>
      <c r="GJ55" s="70"/>
      <c r="GK55" s="70"/>
      <c r="GL55" s="70"/>
      <c r="GM55" s="70"/>
      <c r="GN55" s="70"/>
      <c r="GO55" s="70"/>
      <c r="GP55" s="70"/>
      <c r="GQ55" s="70"/>
      <c r="GR55" s="70"/>
      <c r="GS55" s="70"/>
      <c r="GT55" s="70"/>
      <c r="GU55" s="70"/>
      <c r="GV55" s="70"/>
      <c r="GW55" s="70"/>
      <c r="GX55" s="70"/>
      <c r="GY55" s="70"/>
      <c r="GZ55" s="70"/>
      <c r="HA55" s="70"/>
      <c r="HB55" s="70"/>
      <c r="HC55" s="70"/>
      <c r="HD55" s="70"/>
      <c r="HE55" s="70"/>
      <c r="HF55" s="70"/>
      <c r="HG55" s="70"/>
      <c r="HH55" s="70"/>
      <c r="HI55" s="70"/>
      <c r="HJ55" s="70"/>
      <c r="HK55" s="70"/>
      <c r="HL55" s="70"/>
      <c r="HM55" s="70"/>
      <c r="HN55" s="70"/>
      <c r="HO55" s="70"/>
      <c r="HP55" s="70"/>
      <c r="HQ55" s="70"/>
      <c r="HR55" s="70"/>
      <c r="HS55" s="70"/>
      <c r="HT55" s="70"/>
      <c r="HU55" s="70"/>
      <c r="HV55" s="70"/>
      <c r="HW55" s="70"/>
      <c r="HX55" s="70"/>
      <c r="HY55" s="70"/>
      <c r="HZ55" s="70"/>
      <c r="IA55" s="70"/>
      <c r="IB55" s="70"/>
      <c r="IC55" s="70"/>
      <c r="ID55" s="70"/>
      <c r="IE55" s="70"/>
      <c r="IF55" s="70"/>
      <c r="IG55" s="70"/>
      <c r="IH55" s="70"/>
      <c r="II55" s="70"/>
      <c r="IJ55" s="70"/>
      <c r="IK55" s="70"/>
      <c r="IL55" s="70"/>
      <c r="IM55" s="70"/>
      <c r="IN55" s="70"/>
      <c r="IO55" s="70"/>
      <c r="IP55" s="70"/>
      <c r="IQ55" s="70"/>
      <c r="IR55" s="70"/>
      <c r="IS55" s="70"/>
      <c r="IT55" s="70"/>
      <c r="IU55" s="70"/>
      <c r="IV55" s="70"/>
      <c r="IW55" s="70"/>
      <c r="IX55" s="70"/>
      <c r="IY55" s="70"/>
      <c r="IZ55" s="70"/>
      <c r="JA55" s="70"/>
      <c r="JB55" s="70"/>
      <c r="JC55" s="70"/>
      <c r="JD55" s="70"/>
      <c r="JE55" s="70"/>
      <c r="JF55" s="70"/>
      <c r="JG55" s="70"/>
      <c r="JH55" s="70"/>
      <c r="JI55" s="70"/>
      <c r="JJ55" s="70"/>
      <c r="JK55" s="70"/>
      <c r="JL55" s="70"/>
      <c r="JM55" s="70"/>
      <c r="JN55" s="70"/>
      <c r="JO55" s="70"/>
      <c r="JP55" s="70"/>
      <c r="JQ55" s="70"/>
      <c r="JR55" s="70"/>
      <c r="JS55" s="70"/>
      <c r="JT55" s="70"/>
      <c r="JU55" s="70"/>
      <c r="JV55" s="70"/>
      <c r="JW55" s="70"/>
      <c r="JX55" s="70"/>
      <c r="JY55" s="70"/>
      <c r="JZ55" s="70"/>
      <c r="KA55" s="70"/>
      <c r="KB55" s="70"/>
      <c r="KC55" s="70"/>
      <c r="KD55" s="70"/>
      <c r="KE55" s="70"/>
      <c r="KF55" s="70"/>
      <c r="KG55" s="70"/>
      <c r="KH55" s="70"/>
      <c r="KI55" s="70"/>
      <c r="KJ55" s="70"/>
      <c r="KK55" s="70"/>
      <c r="KL55" s="70"/>
      <c r="KM55" s="70"/>
      <c r="KN55" s="70"/>
      <c r="KO55" s="70"/>
      <c r="KP55" s="70"/>
      <c r="KQ55" s="70"/>
      <c r="KR55" s="70"/>
      <c r="KS55" s="70"/>
      <c r="KT55" s="70"/>
      <c r="KU55" s="70"/>
      <c r="KV55" s="70"/>
      <c r="KW55" s="70"/>
      <c r="KX55" s="70"/>
      <c r="KY55" s="70"/>
      <c r="KZ55" s="70"/>
      <c r="LA55" s="70"/>
      <c r="LB55" s="70"/>
      <c r="LC55" s="70"/>
      <c r="LD55" s="70"/>
      <c r="LE55" s="70"/>
      <c r="LF55" s="70"/>
      <c r="LG55" s="70"/>
      <c r="LH55" s="70"/>
      <c r="LI55" s="70"/>
      <c r="LJ55" s="70"/>
      <c r="LK55" s="70"/>
      <c r="LL55" s="70"/>
      <c r="LM55" s="70"/>
      <c r="LN55" s="70"/>
      <c r="LO55" s="70"/>
      <c r="LP55" s="70"/>
      <c r="LQ55" s="70"/>
      <c r="LR55" s="70"/>
      <c r="LS55" s="70"/>
      <c r="LT55" s="70"/>
      <c r="LU55" s="70"/>
      <c r="LV55" s="70"/>
      <c r="LW55" s="70"/>
      <c r="LX55" s="70"/>
      <c r="LY55" s="70"/>
      <c r="LZ55" s="70"/>
      <c r="MA55" s="70"/>
      <c r="MB55" s="70"/>
      <c r="MC55" s="70"/>
    </row>
    <row r="56" spans="1:341" x14ac:dyDescent="0.2">
      <c r="B56" s="380" t="str">
        <f>"&gt; "&amp;VLOOKUP(B55,ActMap,2, FALSE)</f>
        <v>&gt; Salaries for special education teachers and coordinators</v>
      </c>
      <c r="C56" s="381"/>
      <c r="D56" s="381"/>
      <c r="E56" s="556"/>
      <c r="F56" s="381"/>
      <c r="G56" s="381"/>
      <c r="H56" s="121"/>
      <c r="I56" s="382"/>
      <c r="J56" s="382"/>
      <c r="K56" s="382"/>
      <c r="L56" s="382"/>
      <c r="M56" s="382"/>
      <c r="N56" s="382"/>
      <c r="O56" s="382"/>
      <c r="P56" s="382"/>
      <c r="Q56" s="382"/>
      <c r="R56" s="382"/>
      <c r="S56" s="382"/>
      <c r="T56" s="382"/>
      <c r="U56" s="382"/>
      <c r="V56" s="382"/>
      <c r="W56" s="382"/>
      <c r="X56" s="382"/>
      <c r="Y56" s="382"/>
      <c r="Z56" s="382"/>
      <c r="AA56" s="382"/>
      <c r="AB56" s="382"/>
      <c r="AC56" s="382"/>
      <c r="AD56" s="382"/>
      <c r="AE56" s="382"/>
      <c r="AF56" s="382"/>
      <c r="AG56" s="382"/>
      <c r="AH56" s="382"/>
      <c r="AI56" s="382"/>
      <c r="AJ56" s="382"/>
      <c r="AK56" s="382"/>
      <c r="AL56" s="382"/>
      <c r="AM56" s="382"/>
      <c r="AN56" s="382"/>
      <c r="AO56" s="382"/>
      <c r="AP56" s="382"/>
      <c r="AQ56" s="382"/>
      <c r="AR56" s="382"/>
      <c r="AS56" s="382"/>
      <c r="AT56" s="382"/>
      <c r="AU56" s="382"/>
      <c r="AV56" s="382"/>
      <c r="AW56" s="382"/>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c r="EN56" s="70"/>
      <c r="EO56" s="70"/>
      <c r="EP56" s="70"/>
      <c r="EQ56" s="70"/>
      <c r="ER56" s="70"/>
      <c r="ES56" s="70"/>
      <c r="ET56" s="70"/>
      <c r="EU56" s="70"/>
      <c r="EV56" s="70"/>
      <c r="EW56" s="70"/>
      <c r="EX56" s="70"/>
      <c r="EY56" s="70"/>
      <c r="EZ56" s="70"/>
      <c r="FA56" s="70"/>
      <c r="FB56" s="70"/>
      <c r="FC56" s="70"/>
      <c r="FD56" s="70"/>
      <c r="FE56" s="70"/>
      <c r="FF56" s="70"/>
      <c r="FG56" s="70"/>
      <c r="FH56" s="70"/>
      <c r="FI56" s="70"/>
      <c r="FJ56" s="70"/>
      <c r="FK56" s="70"/>
      <c r="FL56" s="70"/>
      <c r="FM56" s="70"/>
      <c r="FN56" s="70"/>
      <c r="FO56" s="70"/>
      <c r="FP56" s="70"/>
      <c r="FQ56" s="70"/>
      <c r="FR56" s="70"/>
      <c r="FS56" s="70"/>
      <c r="FT56" s="70"/>
      <c r="FU56" s="70"/>
      <c r="FV56" s="70"/>
      <c r="FW56" s="70"/>
      <c r="FX56" s="70"/>
      <c r="FY56" s="70"/>
      <c r="FZ56" s="70"/>
      <c r="GA56" s="70"/>
      <c r="GB56" s="70"/>
      <c r="GC56" s="70"/>
      <c r="GD56" s="70"/>
      <c r="GE56" s="70"/>
      <c r="GF56" s="70"/>
      <c r="GG56" s="70"/>
      <c r="GH56" s="70"/>
      <c r="GI56" s="70"/>
      <c r="GJ56" s="70"/>
      <c r="GK56" s="70"/>
      <c r="GL56" s="70"/>
      <c r="GM56" s="70"/>
      <c r="GN56" s="70"/>
      <c r="GO56" s="70"/>
      <c r="GP56" s="70"/>
      <c r="GQ56" s="70"/>
      <c r="GR56" s="70"/>
      <c r="GS56" s="70"/>
      <c r="GT56" s="70"/>
      <c r="GU56" s="70"/>
      <c r="GV56" s="70"/>
      <c r="GW56" s="70"/>
      <c r="GX56" s="70"/>
      <c r="GY56" s="70"/>
      <c r="GZ56" s="70"/>
      <c r="HA56" s="70"/>
      <c r="HB56" s="70"/>
      <c r="HC56" s="70"/>
      <c r="HD56" s="70"/>
      <c r="HE56" s="70"/>
      <c r="HF56" s="70"/>
      <c r="HG56" s="70"/>
      <c r="HH56" s="70"/>
      <c r="HI56" s="70"/>
      <c r="HJ56" s="70"/>
      <c r="HK56" s="70"/>
      <c r="HL56" s="70"/>
      <c r="HM56" s="70"/>
      <c r="HN56" s="70"/>
      <c r="HO56" s="70"/>
      <c r="HP56" s="70"/>
      <c r="HQ56" s="70"/>
      <c r="HR56" s="70"/>
      <c r="HS56" s="70"/>
      <c r="HT56" s="70"/>
      <c r="HU56" s="70"/>
      <c r="HV56" s="70"/>
      <c r="HW56" s="70"/>
      <c r="HX56" s="70"/>
      <c r="HY56" s="70"/>
      <c r="HZ56" s="70"/>
      <c r="IA56" s="70"/>
      <c r="IB56" s="70"/>
      <c r="IC56" s="70"/>
      <c r="ID56" s="70"/>
      <c r="IE56" s="70"/>
      <c r="IF56" s="70"/>
      <c r="IG56" s="70"/>
      <c r="IH56" s="70"/>
      <c r="II56" s="70"/>
      <c r="IJ56" s="70"/>
      <c r="IK56" s="70"/>
      <c r="IL56" s="70"/>
      <c r="IM56" s="70"/>
      <c r="IN56" s="70"/>
      <c r="IO56" s="70"/>
      <c r="IP56" s="70"/>
      <c r="IQ56" s="70"/>
      <c r="IR56" s="70"/>
      <c r="IS56" s="70"/>
      <c r="IT56" s="70"/>
      <c r="IU56" s="70"/>
      <c r="IV56" s="70"/>
      <c r="IW56" s="70"/>
      <c r="IX56" s="70"/>
      <c r="IY56" s="70"/>
      <c r="IZ56" s="70"/>
      <c r="JA56" s="70"/>
      <c r="JB56" s="70"/>
      <c r="JC56" s="70"/>
      <c r="JD56" s="70"/>
      <c r="JE56" s="70"/>
      <c r="JF56" s="70"/>
      <c r="JG56" s="70"/>
      <c r="JH56" s="70"/>
      <c r="JI56" s="70"/>
      <c r="JJ56" s="70"/>
      <c r="JK56" s="70"/>
      <c r="JL56" s="70"/>
      <c r="JM56" s="70"/>
      <c r="JN56" s="70"/>
      <c r="JO56" s="70"/>
      <c r="JP56" s="70"/>
      <c r="JQ56" s="70"/>
      <c r="JR56" s="70"/>
      <c r="JS56" s="70"/>
      <c r="JT56" s="70"/>
      <c r="JU56" s="70"/>
      <c r="JV56" s="70"/>
      <c r="JW56" s="70"/>
      <c r="JX56" s="70"/>
      <c r="JY56" s="70"/>
      <c r="JZ56" s="70"/>
      <c r="KA56" s="70"/>
      <c r="KB56" s="70"/>
      <c r="KC56" s="70"/>
      <c r="KD56" s="70"/>
      <c r="KE56" s="70"/>
      <c r="KF56" s="70"/>
      <c r="KG56" s="70"/>
      <c r="KH56" s="70"/>
      <c r="KI56" s="70"/>
      <c r="KJ56" s="70"/>
      <c r="KK56" s="70"/>
      <c r="KL56" s="70"/>
      <c r="KM56" s="70"/>
      <c r="KN56" s="70"/>
      <c r="KO56" s="70"/>
      <c r="KP56" s="70"/>
      <c r="KQ56" s="70"/>
      <c r="KR56" s="70"/>
      <c r="KS56" s="70"/>
      <c r="KT56" s="70"/>
      <c r="KU56" s="70"/>
      <c r="KV56" s="70"/>
      <c r="KW56" s="70"/>
      <c r="KX56" s="70"/>
      <c r="KY56" s="70"/>
      <c r="KZ56" s="70"/>
      <c r="LA56" s="70"/>
      <c r="LB56" s="70"/>
      <c r="LC56" s="70"/>
      <c r="LD56" s="70"/>
      <c r="LE56" s="70"/>
      <c r="LF56" s="70"/>
      <c r="LG56" s="70"/>
      <c r="LH56" s="70"/>
      <c r="LI56" s="70"/>
      <c r="LJ56" s="70"/>
      <c r="LK56" s="70"/>
      <c r="LL56" s="70"/>
      <c r="LM56" s="70"/>
      <c r="LN56" s="70"/>
      <c r="LO56" s="70"/>
      <c r="LP56" s="70"/>
      <c r="LQ56" s="70"/>
      <c r="LR56" s="70"/>
      <c r="LS56" s="70"/>
      <c r="LT56" s="70"/>
      <c r="LU56" s="70"/>
      <c r="LV56" s="70"/>
      <c r="LW56" s="70"/>
      <c r="LX56" s="70"/>
      <c r="LY56" s="70"/>
      <c r="LZ56" s="70"/>
      <c r="MA56" s="70"/>
      <c r="MB56" s="70"/>
      <c r="MC56" s="70"/>
    </row>
    <row r="57" spans="1:341" s="70" customFormat="1" ht="11.25" customHeight="1" x14ac:dyDescent="0.15">
      <c r="A57" s="125"/>
      <c r="B57" s="70" t="s">
        <v>234</v>
      </c>
      <c r="C57" s="70" t="s">
        <v>342</v>
      </c>
      <c r="D57" s="70" t="s">
        <v>343</v>
      </c>
      <c r="E57" s="548">
        <v>1</v>
      </c>
      <c r="G57" s="86">
        <v>10</v>
      </c>
      <c r="H57" s="122">
        <v>37500</v>
      </c>
      <c r="I57" s="123">
        <f t="shared" ref="I57:M57" si="255">H57*INDEX(SalInfl,I$1)</f>
        <v>38250</v>
      </c>
      <c r="J57" s="130">
        <f t="shared" si="255"/>
        <v>39015</v>
      </c>
      <c r="K57" s="130">
        <f t="shared" si="255"/>
        <v>39795.300000000003</v>
      </c>
      <c r="L57" s="130">
        <f t="shared" si="255"/>
        <v>40591.206000000006</v>
      </c>
      <c r="M57" s="130">
        <f t="shared" si="255"/>
        <v>41403.030120000003</v>
      </c>
      <c r="N57" s="123">
        <f t="shared" ref="N57" si="256">M57*INDEX(SalInfl,N$1)</f>
        <v>42231.090722400004</v>
      </c>
      <c r="O57" s="123">
        <f t="shared" ref="O57:AW57" si="257">N57*INDEX(SalInfl,O$1)</f>
        <v>43075.712536848005</v>
      </c>
      <c r="P57" s="123">
        <f t="shared" si="257"/>
        <v>43937.226787584965</v>
      </c>
      <c r="Q57" s="123">
        <f t="shared" si="257"/>
        <v>44815.971323336664</v>
      </c>
      <c r="R57" s="123">
        <f t="shared" si="257"/>
        <v>45712.290749803396</v>
      </c>
      <c r="S57" s="123">
        <f t="shared" si="257"/>
        <v>46626.536564799462</v>
      </c>
      <c r="T57" s="123">
        <f t="shared" si="257"/>
        <v>47559.067296095454</v>
      </c>
      <c r="U57" s="123">
        <f t="shared" si="257"/>
        <v>48510.248642017366</v>
      </c>
      <c r="V57" s="123">
        <f t="shared" si="257"/>
        <v>49480.453614857717</v>
      </c>
      <c r="W57" s="123">
        <f t="shared" si="257"/>
        <v>50470.062687154874</v>
      </c>
      <c r="X57" s="123">
        <f t="shared" si="257"/>
        <v>51479.463940897971</v>
      </c>
      <c r="Y57" s="123">
        <f t="shared" si="257"/>
        <v>52509.053219715934</v>
      </c>
      <c r="Z57" s="123">
        <f t="shared" si="257"/>
        <v>53559.234284110251</v>
      </c>
      <c r="AA57" s="123">
        <f t="shared" si="257"/>
        <v>54630.418969792459</v>
      </c>
      <c r="AB57" s="123">
        <f t="shared" si="257"/>
        <v>55723.027349188313</v>
      </c>
      <c r="AC57" s="123">
        <f t="shared" si="257"/>
        <v>56837.487896172082</v>
      </c>
      <c r="AD57" s="123">
        <f t="shared" si="257"/>
        <v>57974.237654095523</v>
      </c>
      <c r="AE57" s="123">
        <f t="shared" si="257"/>
        <v>59133.722407177433</v>
      </c>
      <c r="AF57" s="123">
        <f t="shared" si="257"/>
        <v>60316.396855320985</v>
      </c>
      <c r="AG57" s="123">
        <f t="shared" si="257"/>
        <v>61522.724792427405</v>
      </c>
      <c r="AH57" s="123">
        <f t="shared" si="257"/>
        <v>62753.179288275955</v>
      </c>
      <c r="AI57" s="123">
        <f t="shared" si="257"/>
        <v>64008.242874041476</v>
      </c>
      <c r="AJ57" s="123">
        <f t="shared" si="257"/>
        <v>65288.407731522304</v>
      </c>
      <c r="AK57" s="123">
        <f t="shared" si="257"/>
        <v>66594.175886152749</v>
      </c>
      <c r="AL57" s="123">
        <f t="shared" si="257"/>
        <v>67926.059403875799</v>
      </c>
      <c r="AM57" s="123">
        <f t="shared" si="257"/>
        <v>69284.580591953316</v>
      </c>
      <c r="AN57" s="123">
        <f t="shared" si="257"/>
        <v>70670.272203792381</v>
      </c>
      <c r="AO57" s="123">
        <f t="shared" si="257"/>
        <v>72083.67764786823</v>
      </c>
      <c r="AP57" s="123">
        <f t="shared" si="257"/>
        <v>73525.351200825593</v>
      </c>
      <c r="AQ57" s="123">
        <f t="shared" si="257"/>
        <v>74995.858224842101</v>
      </c>
      <c r="AR57" s="123">
        <f t="shared" si="257"/>
        <v>76495.775389338945</v>
      </c>
      <c r="AS57" s="123">
        <f t="shared" si="257"/>
        <v>78025.690897125722</v>
      </c>
      <c r="AT57" s="123">
        <f t="shared" si="257"/>
        <v>79586.204715068234</v>
      </c>
      <c r="AU57" s="123">
        <f t="shared" si="257"/>
        <v>81177.928809369594</v>
      </c>
      <c r="AV57" s="123">
        <f t="shared" si="257"/>
        <v>82801.487385556989</v>
      </c>
      <c r="AW57" s="123">
        <f t="shared" si="257"/>
        <v>84457.517133268135</v>
      </c>
    </row>
    <row r="58" spans="1:341" s="70" customFormat="1" ht="11.25" customHeight="1" x14ac:dyDescent="0.15">
      <c r="A58" s="125"/>
      <c r="B58" s="70" t="s">
        <v>234</v>
      </c>
      <c r="C58" s="70" t="s">
        <v>342</v>
      </c>
      <c r="D58" s="70" t="s">
        <v>344</v>
      </c>
      <c r="E58" s="548">
        <v>1</v>
      </c>
      <c r="G58" s="86"/>
      <c r="H58" s="122"/>
      <c r="I58" s="123"/>
      <c r="J58" s="130">
        <f t="shared" ref="J58" si="258">I58*INDEX(SalInfl,J$1)</f>
        <v>0</v>
      </c>
      <c r="K58" s="130">
        <f t="shared" ref="K58" si="259">J58*INDEX(SalInfl,K$1)</f>
        <v>0</v>
      </c>
      <c r="L58" s="130">
        <f t="shared" ref="L58" si="260">K58*INDEX(SalInfl,L$1)</f>
        <v>0</v>
      </c>
      <c r="M58" s="130">
        <f t="shared" ref="M58" si="261">L58*INDEX(SalInfl,M$1)</f>
        <v>0</v>
      </c>
      <c r="N58" s="123">
        <f t="shared" ref="N58" si="262">M58*INDEX(SalInfl,N$1)</f>
        <v>0</v>
      </c>
      <c r="O58" s="123">
        <f t="shared" ref="O58" si="263">N58*INDEX(SalInfl,O$1)</f>
        <v>0</v>
      </c>
      <c r="P58" s="123">
        <f t="shared" ref="P58" si="264">O58*INDEX(SalInfl,P$1)</f>
        <v>0</v>
      </c>
      <c r="Q58" s="123">
        <f t="shared" ref="Q58" si="265">P58*INDEX(SalInfl,Q$1)</f>
        <v>0</v>
      </c>
      <c r="R58" s="123">
        <f t="shared" ref="R58" si="266">Q58*INDEX(SalInfl,R$1)</f>
        <v>0</v>
      </c>
      <c r="S58" s="123">
        <f t="shared" ref="S58" si="267">R58*INDEX(SalInfl,S$1)</f>
        <v>0</v>
      </c>
      <c r="T58" s="123">
        <f t="shared" ref="T58" si="268">S58*INDEX(SalInfl,T$1)</f>
        <v>0</v>
      </c>
      <c r="U58" s="123">
        <f t="shared" ref="U58" si="269">T58*INDEX(SalInfl,U$1)</f>
        <v>0</v>
      </c>
      <c r="V58" s="123">
        <f t="shared" ref="V58" si="270">U58*INDEX(SalInfl,V$1)</f>
        <v>0</v>
      </c>
      <c r="W58" s="123">
        <f t="shared" ref="W58" si="271">V58*INDEX(SalInfl,W$1)</f>
        <v>0</v>
      </c>
      <c r="X58" s="123">
        <f t="shared" ref="X58" si="272">W58*INDEX(SalInfl,X$1)</f>
        <v>0</v>
      </c>
      <c r="Y58" s="123">
        <f t="shared" ref="Y58" si="273">X58*INDEX(SalInfl,Y$1)</f>
        <v>0</v>
      </c>
      <c r="Z58" s="123">
        <f t="shared" ref="Z58" si="274">Y58*INDEX(SalInfl,Z$1)</f>
        <v>0</v>
      </c>
      <c r="AA58" s="123">
        <f t="shared" ref="AA58" si="275">Z58*INDEX(SalInfl,AA$1)</f>
        <v>0</v>
      </c>
      <c r="AB58" s="123">
        <f t="shared" ref="AB58" si="276">AA58*INDEX(SalInfl,AB$1)</f>
        <v>0</v>
      </c>
      <c r="AC58" s="123">
        <f t="shared" ref="AC58" si="277">AB58*INDEX(SalInfl,AC$1)</f>
        <v>0</v>
      </c>
      <c r="AD58" s="123">
        <f t="shared" ref="AD58" si="278">AC58*INDEX(SalInfl,AD$1)</f>
        <v>0</v>
      </c>
      <c r="AE58" s="123">
        <f t="shared" ref="AE58" si="279">AD58*INDEX(SalInfl,AE$1)</f>
        <v>0</v>
      </c>
      <c r="AF58" s="123">
        <f t="shared" ref="AF58" si="280">AE58*INDEX(SalInfl,AF$1)</f>
        <v>0</v>
      </c>
      <c r="AG58" s="123">
        <f t="shared" ref="AG58" si="281">AF58*INDEX(SalInfl,AG$1)</f>
        <v>0</v>
      </c>
      <c r="AH58" s="123">
        <f t="shared" ref="AH58" si="282">AG58*INDEX(SalInfl,AH$1)</f>
        <v>0</v>
      </c>
      <c r="AI58" s="123">
        <f t="shared" ref="AI58" si="283">AH58*INDEX(SalInfl,AI$1)</f>
        <v>0</v>
      </c>
      <c r="AJ58" s="123">
        <f t="shared" ref="AJ58" si="284">AI58*INDEX(SalInfl,AJ$1)</f>
        <v>0</v>
      </c>
      <c r="AK58" s="123">
        <f t="shared" ref="AK58" si="285">AJ58*INDEX(SalInfl,AK$1)</f>
        <v>0</v>
      </c>
      <c r="AL58" s="123">
        <f t="shared" ref="AL58" si="286">AK58*INDEX(SalInfl,AL$1)</f>
        <v>0</v>
      </c>
      <c r="AM58" s="123">
        <f t="shared" ref="AM58" si="287">AL58*INDEX(SalInfl,AM$1)</f>
        <v>0</v>
      </c>
      <c r="AN58" s="123">
        <f t="shared" ref="AN58" si="288">AM58*INDEX(SalInfl,AN$1)</f>
        <v>0</v>
      </c>
      <c r="AO58" s="123">
        <f t="shared" ref="AO58" si="289">AN58*INDEX(SalInfl,AO$1)</f>
        <v>0</v>
      </c>
      <c r="AP58" s="123">
        <f t="shared" ref="AP58" si="290">AO58*INDEX(SalInfl,AP$1)</f>
        <v>0</v>
      </c>
      <c r="AQ58" s="123">
        <f t="shared" ref="AQ58" si="291">AP58*INDEX(SalInfl,AQ$1)</f>
        <v>0</v>
      </c>
      <c r="AR58" s="123">
        <f t="shared" ref="AR58" si="292">AQ58*INDEX(SalInfl,AR$1)</f>
        <v>0</v>
      </c>
      <c r="AS58" s="123">
        <f t="shared" ref="AS58" si="293">AR58*INDEX(SalInfl,AS$1)</f>
        <v>0</v>
      </c>
      <c r="AT58" s="123">
        <f t="shared" ref="AT58" si="294">AS58*INDEX(SalInfl,AT$1)</f>
        <v>0</v>
      </c>
      <c r="AU58" s="123">
        <f t="shared" ref="AU58" si="295">AT58*INDEX(SalInfl,AU$1)</f>
        <v>0</v>
      </c>
      <c r="AV58" s="123">
        <f t="shared" ref="AV58" si="296">AU58*INDEX(SalInfl,AV$1)</f>
        <v>0</v>
      </c>
      <c r="AW58" s="123">
        <f t="shared" ref="AW58" si="297">AV58*INDEX(SalInfl,AW$1)</f>
        <v>0</v>
      </c>
    </row>
    <row r="59" spans="1:341" s="70" customFormat="1" ht="11.25" customHeight="1" x14ac:dyDescent="0.15">
      <c r="A59" s="125"/>
      <c r="B59" s="87" t="s">
        <v>283</v>
      </c>
      <c r="C59" s="87"/>
      <c r="D59" s="87"/>
      <c r="E59" s="549"/>
      <c r="F59" s="87"/>
      <c r="G59" s="91"/>
      <c r="H59" s="383"/>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c r="AL59" s="384"/>
      <c r="AM59" s="384"/>
      <c r="AN59" s="384"/>
      <c r="AO59" s="384"/>
      <c r="AP59" s="384"/>
      <c r="AQ59" s="384"/>
      <c r="AR59" s="384"/>
      <c r="AS59" s="384"/>
      <c r="AT59" s="384"/>
      <c r="AU59" s="384"/>
      <c r="AV59" s="384"/>
      <c r="AW59" s="384"/>
    </row>
    <row r="60" spans="1:341" s="70" customFormat="1" ht="11.25" customHeight="1" x14ac:dyDescent="0.15">
      <c r="A60" s="125"/>
      <c r="B60" s="550" t="s">
        <v>284</v>
      </c>
      <c r="C60" s="550"/>
      <c r="D60" s="550"/>
      <c r="E60" s="551"/>
      <c r="F60" s="550"/>
      <c r="G60" s="552"/>
      <c r="H60" s="553">
        <f t="shared" ref="H60:AW60" si="298">SUMIF(H55:H59, "&gt;0",$E55:$E59)</f>
        <v>1</v>
      </c>
      <c r="I60" s="554">
        <f t="shared" si="298"/>
        <v>1</v>
      </c>
      <c r="J60" s="554">
        <f t="shared" si="298"/>
        <v>1</v>
      </c>
      <c r="K60" s="554">
        <f t="shared" si="298"/>
        <v>1</v>
      </c>
      <c r="L60" s="554">
        <f t="shared" si="298"/>
        <v>1</v>
      </c>
      <c r="M60" s="554">
        <f t="shared" si="298"/>
        <v>1</v>
      </c>
      <c r="N60" s="554">
        <f t="shared" si="298"/>
        <v>1</v>
      </c>
      <c r="O60" s="554">
        <f t="shared" si="298"/>
        <v>1</v>
      </c>
      <c r="P60" s="554">
        <f t="shared" si="298"/>
        <v>1</v>
      </c>
      <c r="Q60" s="554">
        <f t="shared" si="298"/>
        <v>1</v>
      </c>
      <c r="R60" s="554">
        <f t="shared" si="298"/>
        <v>1</v>
      </c>
      <c r="S60" s="554">
        <f t="shared" si="298"/>
        <v>1</v>
      </c>
      <c r="T60" s="554">
        <f t="shared" si="298"/>
        <v>1</v>
      </c>
      <c r="U60" s="554">
        <f t="shared" si="298"/>
        <v>1</v>
      </c>
      <c r="V60" s="554">
        <f t="shared" si="298"/>
        <v>1</v>
      </c>
      <c r="W60" s="554">
        <f t="shared" si="298"/>
        <v>1</v>
      </c>
      <c r="X60" s="554">
        <f t="shared" si="298"/>
        <v>1</v>
      </c>
      <c r="Y60" s="554">
        <f t="shared" si="298"/>
        <v>1</v>
      </c>
      <c r="Z60" s="554">
        <f t="shared" si="298"/>
        <v>1</v>
      </c>
      <c r="AA60" s="554">
        <f t="shared" si="298"/>
        <v>1</v>
      </c>
      <c r="AB60" s="554">
        <f t="shared" si="298"/>
        <v>1</v>
      </c>
      <c r="AC60" s="554">
        <f t="shared" si="298"/>
        <v>1</v>
      </c>
      <c r="AD60" s="554">
        <f t="shared" si="298"/>
        <v>1</v>
      </c>
      <c r="AE60" s="554">
        <f t="shared" si="298"/>
        <v>1</v>
      </c>
      <c r="AF60" s="554">
        <f t="shared" si="298"/>
        <v>1</v>
      </c>
      <c r="AG60" s="554">
        <f t="shared" si="298"/>
        <v>1</v>
      </c>
      <c r="AH60" s="554">
        <f t="shared" si="298"/>
        <v>1</v>
      </c>
      <c r="AI60" s="554">
        <f t="shared" si="298"/>
        <v>1</v>
      </c>
      <c r="AJ60" s="554">
        <f t="shared" si="298"/>
        <v>1</v>
      </c>
      <c r="AK60" s="554">
        <f t="shared" si="298"/>
        <v>1</v>
      </c>
      <c r="AL60" s="554">
        <f t="shared" si="298"/>
        <v>1</v>
      </c>
      <c r="AM60" s="554">
        <f t="shared" si="298"/>
        <v>1</v>
      </c>
      <c r="AN60" s="554">
        <f t="shared" si="298"/>
        <v>1</v>
      </c>
      <c r="AO60" s="554">
        <f t="shared" si="298"/>
        <v>1</v>
      </c>
      <c r="AP60" s="554">
        <f t="shared" si="298"/>
        <v>1</v>
      </c>
      <c r="AQ60" s="554">
        <f t="shared" si="298"/>
        <v>1</v>
      </c>
      <c r="AR60" s="554">
        <f t="shared" si="298"/>
        <v>1</v>
      </c>
      <c r="AS60" s="554">
        <f t="shared" si="298"/>
        <v>1</v>
      </c>
      <c r="AT60" s="554">
        <f t="shared" si="298"/>
        <v>1</v>
      </c>
      <c r="AU60" s="554">
        <f t="shared" si="298"/>
        <v>1</v>
      </c>
      <c r="AV60" s="554">
        <f t="shared" si="298"/>
        <v>1</v>
      </c>
      <c r="AW60" s="554">
        <f t="shared" si="298"/>
        <v>1</v>
      </c>
    </row>
    <row r="61" spans="1:341" s="70" customFormat="1" ht="11.25" customHeight="1" x14ac:dyDescent="0.15">
      <c r="A61" s="125"/>
      <c r="B61" s="87" t="s">
        <v>286</v>
      </c>
      <c r="C61" s="87"/>
      <c r="D61" s="87"/>
      <c r="E61" s="549"/>
      <c r="F61" s="87"/>
      <c r="G61" s="91"/>
      <c r="H61" s="389">
        <f t="shared" ref="H61:AW61" si="299">IF(H60=0, "N/A", H7/H60)</f>
        <v>28.13</v>
      </c>
      <c r="I61" s="313">
        <f t="shared" si="299"/>
        <v>24.25</v>
      </c>
      <c r="J61" s="313">
        <f t="shared" si="299"/>
        <v>38.799999999999997</v>
      </c>
      <c r="K61" s="313">
        <f t="shared" si="299"/>
        <v>41.264401772525844</v>
      </c>
      <c r="L61" s="313">
        <f t="shared" si="299"/>
        <v>42.92644017725258</v>
      </c>
      <c r="M61" s="313">
        <f t="shared" si="299"/>
        <v>45.104283604135887</v>
      </c>
      <c r="N61" s="313">
        <f t="shared" si="299"/>
        <v>47.33943870014771</v>
      </c>
      <c r="O61" s="313">
        <f t="shared" si="299"/>
        <v>49.402658788773998</v>
      </c>
      <c r="P61" s="313">
        <f t="shared" si="299"/>
        <v>51.465878877400293</v>
      </c>
      <c r="Q61" s="313">
        <f t="shared" si="299"/>
        <v>51.408567208271783</v>
      </c>
      <c r="R61" s="313">
        <f t="shared" si="299"/>
        <v>51.351255539143274</v>
      </c>
      <c r="S61" s="313">
        <f t="shared" si="299"/>
        <v>51.351255539143274</v>
      </c>
      <c r="T61" s="313">
        <f t="shared" si="299"/>
        <v>51.351255539143274</v>
      </c>
      <c r="U61" s="313">
        <f t="shared" si="299"/>
        <v>51.351255539143274</v>
      </c>
      <c r="V61" s="313">
        <f t="shared" si="299"/>
        <v>51.351255539143274</v>
      </c>
      <c r="W61" s="313">
        <f t="shared" si="299"/>
        <v>51.351255539143274</v>
      </c>
      <c r="X61" s="313">
        <f t="shared" si="299"/>
        <v>51.351255539143274</v>
      </c>
      <c r="Y61" s="313">
        <f t="shared" si="299"/>
        <v>51.351255539143274</v>
      </c>
      <c r="Z61" s="313">
        <f t="shared" si="299"/>
        <v>51.351255539143274</v>
      </c>
      <c r="AA61" s="313">
        <f t="shared" si="299"/>
        <v>51.351255539143274</v>
      </c>
      <c r="AB61" s="313">
        <f t="shared" si="299"/>
        <v>51.351255539143274</v>
      </c>
      <c r="AC61" s="313">
        <f t="shared" si="299"/>
        <v>51.351255539143274</v>
      </c>
      <c r="AD61" s="313">
        <f t="shared" si="299"/>
        <v>51.351255539143274</v>
      </c>
      <c r="AE61" s="313">
        <f t="shared" si="299"/>
        <v>51.351255539143274</v>
      </c>
      <c r="AF61" s="313">
        <f t="shared" si="299"/>
        <v>51.351255539143274</v>
      </c>
      <c r="AG61" s="313">
        <f t="shared" si="299"/>
        <v>51.351255539143274</v>
      </c>
      <c r="AH61" s="313">
        <f t="shared" si="299"/>
        <v>51.351255539143274</v>
      </c>
      <c r="AI61" s="313">
        <f t="shared" si="299"/>
        <v>51.351255539143274</v>
      </c>
      <c r="AJ61" s="313">
        <f t="shared" si="299"/>
        <v>51.351255539143274</v>
      </c>
      <c r="AK61" s="313">
        <f t="shared" si="299"/>
        <v>51.351255539143274</v>
      </c>
      <c r="AL61" s="313">
        <f t="shared" si="299"/>
        <v>51.351255539143274</v>
      </c>
      <c r="AM61" s="313">
        <f t="shared" si="299"/>
        <v>51.351255539143274</v>
      </c>
      <c r="AN61" s="313">
        <f t="shared" si="299"/>
        <v>51.351255539143274</v>
      </c>
      <c r="AO61" s="313">
        <f t="shared" si="299"/>
        <v>51.351255539143274</v>
      </c>
      <c r="AP61" s="313">
        <f t="shared" si="299"/>
        <v>51.351255539143274</v>
      </c>
      <c r="AQ61" s="313">
        <f t="shared" si="299"/>
        <v>51.351255539143274</v>
      </c>
      <c r="AR61" s="313">
        <f t="shared" si="299"/>
        <v>51.351255539143274</v>
      </c>
      <c r="AS61" s="313">
        <f t="shared" si="299"/>
        <v>51.351255539143274</v>
      </c>
      <c r="AT61" s="313">
        <f t="shared" si="299"/>
        <v>51.351255539143274</v>
      </c>
      <c r="AU61" s="313">
        <f t="shared" si="299"/>
        <v>51.351255539143274</v>
      </c>
      <c r="AV61" s="313">
        <f t="shared" si="299"/>
        <v>51.351255539143274</v>
      </c>
      <c r="AW61" s="313">
        <f t="shared" si="299"/>
        <v>51.351255539143274</v>
      </c>
    </row>
    <row r="62" spans="1:341" s="70" customFormat="1" ht="11.25" customHeight="1" x14ac:dyDescent="0.15">
      <c r="A62" s="125"/>
      <c r="E62" s="555"/>
      <c r="G62" s="86"/>
      <c r="H62" s="124"/>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row>
    <row r="63" spans="1:341" hidden="1" x14ac:dyDescent="0.2">
      <c r="B63" s="543" t="s">
        <v>235</v>
      </c>
      <c r="C63" s="544"/>
      <c r="D63" s="544"/>
      <c r="E63" s="544"/>
      <c r="F63" s="544"/>
      <c r="G63" s="545"/>
      <c r="H63" s="546"/>
      <c r="I63" s="547"/>
      <c r="J63" s="547"/>
      <c r="K63" s="547"/>
      <c r="L63" s="547"/>
      <c r="M63" s="547"/>
      <c r="N63" s="547"/>
      <c r="O63" s="547"/>
      <c r="P63" s="547"/>
      <c r="Q63" s="547"/>
      <c r="R63" s="547"/>
      <c r="S63" s="547"/>
      <c r="T63" s="547"/>
      <c r="U63" s="547"/>
      <c r="V63" s="547"/>
      <c r="W63" s="547"/>
      <c r="X63" s="547"/>
      <c r="Y63" s="547"/>
      <c r="Z63" s="547"/>
      <c r="AA63" s="547"/>
      <c r="AB63" s="547"/>
      <c r="AC63" s="547"/>
      <c r="AD63" s="547"/>
      <c r="AE63" s="547"/>
      <c r="AF63" s="547"/>
      <c r="AG63" s="547"/>
      <c r="AH63" s="547"/>
      <c r="AI63" s="547"/>
      <c r="AJ63" s="547"/>
      <c r="AK63" s="547"/>
      <c r="AL63" s="547"/>
      <c r="AM63" s="547"/>
      <c r="AN63" s="547"/>
      <c r="AO63" s="547"/>
      <c r="AP63" s="547"/>
      <c r="AQ63" s="547"/>
      <c r="AR63" s="547"/>
      <c r="AS63" s="547"/>
      <c r="AT63" s="547"/>
      <c r="AU63" s="547"/>
      <c r="AV63" s="547"/>
      <c r="AW63" s="547"/>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c r="EO63" s="70"/>
      <c r="EP63" s="70"/>
      <c r="EQ63" s="70"/>
      <c r="ER63" s="70"/>
      <c r="ES63" s="70"/>
      <c r="ET63" s="70"/>
      <c r="EU63" s="70"/>
      <c r="EV63" s="70"/>
      <c r="EW63" s="70"/>
      <c r="EX63" s="70"/>
      <c r="EY63" s="70"/>
      <c r="EZ63" s="70"/>
      <c r="FA63" s="70"/>
      <c r="FB63" s="70"/>
      <c r="FC63" s="70"/>
      <c r="FD63" s="70"/>
      <c r="FE63" s="70"/>
      <c r="FF63" s="70"/>
      <c r="FG63" s="70"/>
      <c r="FH63" s="70"/>
      <c r="FI63" s="70"/>
      <c r="FJ63" s="70"/>
      <c r="FK63" s="70"/>
      <c r="FL63" s="70"/>
      <c r="FM63" s="70"/>
      <c r="FN63" s="70"/>
      <c r="FO63" s="70"/>
      <c r="FP63" s="70"/>
      <c r="FQ63" s="70"/>
      <c r="FR63" s="70"/>
      <c r="FS63" s="70"/>
      <c r="FT63" s="70"/>
      <c r="FU63" s="70"/>
      <c r="FV63" s="70"/>
      <c r="FW63" s="70"/>
      <c r="FX63" s="70"/>
      <c r="FY63" s="70"/>
      <c r="FZ63" s="70"/>
      <c r="GA63" s="70"/>
      <c r="GB63" s="70"/>
      <c r="GC63" s="70"/>
      <c r="GD63" s="70"/>
      <c r="GE63" s="70"/>
      <c r="GF63" s="70"/>
      <c r="GG63" s="70"/>
      <c r="GH63" s="70"/>
      <c r="GI63" s="70"/>
      <c r="GJ63" s="70"/>
      <c r="GK63" s="70"/>
      <c r="GL63" s="70"/>
      <c r="GM63" s="70"/>
      <c r="GN63" s="70"/>
      <c r="GO63" s="70"/>
      <c r="GP63" s="70"/>
      <c r="GQ63" s="70"/>
      <c r="GR63" s="70"/>
      <c r="GS63" s="70"/>
      <c r="GT63" s="70"/>
      <c r="GU63" s="70"/>
      <c r="GV63" s="70"/>
      <c r="GW63" s="70"/>
      <c r="GX63" s="70"/>
      <c r="GY63" s="70"/>
      <c r="GZ63" s="70"/>
      <c r="HA63" s="70"/>
      <c r="HB63" s="70"/>
      <c r="HC63" s="70"/>
      <c r="HD63" s="70"/>
      <c r="HE63" s="70"/>
      <c r="HF63" s="70"/>
      <c r="HG63" s="70"/>
      <c r="HH63" s="70"/>
      <c r="HI63" s="70"/>
      <c r="HJ63" s="70"/>
      <c r="HK63" s="70"/>
      <c r="HL63" s="70"/>
      <c r="HM63" s="70"/>
      <c r="HN63" s="70"/>
      <c r="HO63" s="70"/>
      <c r="HP63" s="70"/>
      <c r="HQ63" s="70"/>
      <c r="HR63" s="70"/>
      <c r="HS63" s="70"/>
      <c r="HT63" s="70"/>
      <c r="HU63" s="70"/>
      <c r="HV63" s="70"/>
      <c r="HW63" s="70"/>
      <c r="HX63" s="70"/>
      <c r="HY63" s="70"/>
      <c r="HZ63" s="70"/>
      <c r="IA63" s="70"/>
      <c r="IB63" s="70"/>
      <c r="IC63" s="70"/>
      <c r="ID63" s="70"/>
      <c r="IE63" s="70"/>
      <c r="IF63" s="70"/>
      <c r="IG63" s="70"/>
      <c r="IH63" s="70"/>
      <c r="II63" s="70"/>
      <c r="IJ63" s="70"/>
      <c r="IK63" s="70"/>
      <c r="IL63" s="70"/>
      <c r="IM63" s="70"/>
      <c r="IN63" s="70"/>
      <c r="IO63" s="70"/>
      <c r="IP63" s="70"/>
      <c r="IQ63" s="70"/>
      <c r="IR63" s="70"/>
      <c r="IS63" s="70"/>
      <c r="IT63" s="70"/>
      <c r="IU63" s="70"/>
      <c r="IV63" s="70"/>
      <c r="IW63" s="70"/>
      <c r="IX63" s="70"/>
      <c r="IY63" s="70"/>
      <c r="IZ63" s="70"/>
      <c r="JA63" s="70"/>
      <c r="JB63" s="70"/>
      <c r="JC63" s="70"/>
      <c r="JD63" s="70"/>
      <c r="JE63" s="70"/>
      <c r="JF63" s="70"/>
      <c r="JG63" s="70"/>
      <c r="JH63" s="70"/>
      <c r="JI63" s="70"/>
      <c r="JJ63" s="70"/>
      <c r="JK63" s="70"/>
      <c r="JL63" s="70"/>
      <c r="JM63" s="70"/>
      <c r="JN63" s="70"/>
      <c r="JO63" s="70"/>
      <c r="JP63" s="70"/>
      <c r="JQ63" s="70"/>
      <c r="JR63" s="70"/>
      <c r="JS63" s="70"/>
      <c r="JT63" s="70"/>
      <c r="JU63" s="70"/>
      <c r="JV63" s="70"/>
      <c r="JW63" s="70"/>
      <c r="JX63" s="70"/>
      <c r="JY63" s="70"/>
      <c r="JZ63" s="70"/>
      <c r="KA63" s="70"/>
      <c r="KB63" s="70"/>
      <c r="KC63" s="70"/>
      <c r="KD63" s="70"/>
      <c r="KE63" s="70"/>
      <c r="KF63" s="70"/>
      <c r="KG63" s="70"/>
      <c r="KH63" s="70"/>
      <c r="KI63" s="70"/>
      <c r="KJ63" s="70"/>
      <c r="KK63" s="70"/>
      <c r="KL63" s="70"/>
      <c r="KM63" s="70"/>
      <c r="KN63" s="70"/>
      <c r="KO63" s="70"/>
      <c r="KP63" s="70"/>
      <c r="KQ63" s="70"/>
      <c r="KR63" s="70"/>
      <c r="KS63" s="70"/>
      <c r="KT63" s="70"/>
      <c r="KU63" s="70"/>
      <c r="KV63" s="70"/>
      <c r="KW63" s="70"/>
      <c r="KX63" s="70"/>
      <c r="KY63" s="70"/>
      <c r="KZ63" s="70"/>
      <c r="LA63" s="70"/>
      <c r="LB63" s="70"/>
      <c r="LC63" s="70"/>
      <c r="LD63" s="70"/>
      <c r="LE63" s="70"/>
      <c r="LF63" s="70"/>
      <c r="LG63" s="70"/>
      <c r="LH63" s="70"/>
      <c r="LI63" s="70"/>
      <c r="LJ63" s="70"/>
      <c r="LK63" s="70"/>
      <c r="LL63" s="70"/>
      <c r="LM63" s="70"/>
      <c r="LN63" s="70"/>
      <c r="LO63" s="70"/>
      <c r="LP63" s="70"/>
      <c r="LQ63" s="70"/>
      <c r="LR63" s="70"/>
      <c r="LS63" s="70"/>
      <c r="LT63" s="70"/>
      <c r="LU63" s="70"/>
      <c r="LV63" s="70"/>
      <c r="LW63" s="70"/>
      <c r="LX63" s="70"/>
      <c r="LY63" s="70"/>
      <c r="LZ63" s="70"/>
      <c r="MA63" s="70"/>
      <c r="MB63" s="70"/>
      <c r="MC63" s="70"/>
    </row>
    <row r="64" spans="1:341" hidden="1" x14ac:dyDescent="0.2">
      <c r="B64" s="380" t="str">
        <f>"&gt; "&amp;VLOOKUP(B63,ActMap,2, FALSE)</f>
        <v>&gt; Salaries for ELL teachers and coordinators</v>
      </c>
      <c r="C64" s="381"/>
      <c r="D64" s="381"/>
      <c r="E64" s="556"/>
      <c r="F64" s="381"/>
      <c r="G64" s="381"/>
      <c r="H64" s="121"/>
      <c r="I64" s="382"/>
      <c r="J64" s="382"/>
      <c r="K64" s="382"/>
      <c r="L64" s="382"/>
      <c r="M64" s="382"/>
      <c r="N64" s="382"/>
      <c r="O64" s="382"/>
      <c r="P64" s="382"/>
      <c r="Q64" s="382"/>
      <c r="R64" s="382"/>
      <c r="S64" s="382"/>
      <c r="T64" s="382"/>
      <c r="U64" s="382"/>
      <c r="V64" s="382"/>
      <c r="W64" s="382"/>
      <c r="X64" s="382"/>
      <c r="Y64" s="382"/>
      <c r="Z64" s="382"/>
      <c r="AA64" s="382"/>
      <c r="AB64" s="382"/>
      <c r="AC64" s="382"/>
      <c r="AD64" s="382"/>
      <c r="AE64" s="382"/>
      <c r="AF64" s="382"/>
      <c r="AG64" s="382"/>
      <c r="AH64" s="382"/>
      <c r="AI64" s="382"/>
      <c r="AJ64" s="382"/>
      <c r="AK64" s="382"/>
      <c r="AL64" s="382"/>
      <c r="AM64" s="382"/>
      <c r="AN64" s="382"/>
      <c r="AO64" s="382"/>
      <c r="AP64" s="382"/>
      <c r="AQ64" s="382"/>
      <c r="AR64" s="382"/>
      <c r="AS64" s="382"/>
      <c r="AT64" s="382"/>
      <c r="AU64" s="382"/>
      <c r="AV64" s="382"/>
      <c r="AW64" s="382"/>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c r="EO64" s="70"/>
      <c r="EP64" s="70"/>
      <c r="EQ64" s="70"/>
      <c r="ER64" s="70"/>
      <c r="ES64" s="70"/>
      <c r="ET64" s="70"/>
      <c r="EU64" s="70"/>
      <c r="EV64" s="70"/>
      <c r="EW64" s="70"/>
      <c r="EX64" s="70"/>
      <c r="EY64" s="70"/>
      <c r="EZ64" s="70"/>
      <c r="FA64" s="70"/>
      <c r="FB64" s="70"/>
      <c r="FC64" s="70"/>
      <c r="FD64" s="70"/>
      <c r="FE64" s="70"/>
      <c r="FF64" s="70"/>
      <c r="FG64" s="70"/>
      <c r="FH64" s="70"/>
      <c r="FI64" s="70"/>
      <c r="FJ64" s="70"/>
      <c r="FK64" s="70"/>
      <c r="FL64" s="70"/>
      <c r="FM64" s="70"/>
      <c r="FN64" s="70"/>
      <c r="FO64" s="70"/>
      <c r="FP64" s="70"/>
      <c r="FQ64" s="70"/>
      <c r="FR64" s="70"/>
      <c r="FS64" s="70"/>
      <c r="FT64" s="70"/>
      <c r="FU64" s="70"/>
      <c r="FV64" s="70"/>
      <c r="FW64" s="70"/>
      <c r="FX64" s="70"/>
      <c r="FY64" s="70"/>
      <c r="FZ64" s="70"/>
      <c r="GA64" s="70"/>
      <c r="GB64" s="70"/>
      <c r="GC64" s="70"/>
      <c r="GD64" s="70"/>
      <c r="GE64" s="70"/>
      <c r="GF64" s="70"/>
      <c r="GG64" s="70"/>
      <c r="GH64" s="70"/>
      <c r="GI64" s="70"/>
      <c r="GJ64" s="70"/>
      <c r="GK64" s="70"/>
      <c r="GL64" s="70"/>
      <c r="GM64" s="70"/>
      <c r="GN64" s="70"/>
      <c r="GO64" s="70"/>
      <c r="GP64" s="70"/>
      <c r="GQ64" s="70"/>
      <c r="GR64" s="70"/>
      <c r="GS64" s="70"/>
      <c r="GT64" s="70"/>
      <c r="GU64" s="70"/>
      <c r="GV64" s="70"/>
      <c r="GW64" s="70"/>
      <c r="GX64" s="70"/>
      <c r="GY64" s="70"/>
      <c r="GZ64" s="70"/>
      <c r="HA64" s="70"/>
      <c r="HB64" s="70"/>
      <c r="HC64" s="70"/>
      <c r="HD64" s="70"/>
      <c r="HE64" s="70"/>
      <c r="HF64" s="70"/>
      <c r="HG64" s="70"/>
      <c r="HH64" s="70"/>
      <c r="HI64" s="70"/>
      <c r="HJ64" s="70"/>
      <c r="HK64" s="70"/>
      <c r="HL64" s="70"/>
      <c r="HM64" s="70"/>
      <c r="HN64" s="70"/>
      <c r="HO64" s="70"/>
      <c r="HP64" s="70"/>
      <c r="HQ64" s="70"/>
      <c r="HR64" s="70"/>
      <c r="HS64" s="70"/>
      <c r="HT64" s="70"/>
      <c r="HU64" s="70"/>
      <c r="HV64" s="70"/>
      <c r="HW64" s="70"/>
      <c r="HX64" s="70"/>
      <c r="HY64" s="70"/>
      <c r="HZ64" s="70"/>
      <c r="IA64" s="70"/>
      <c r="IB64" s="70"/>
      <c r="IC64" s="70"/>
      <c r="ID64" s="70"/>
      <c r="IE64" s="70"/>
      <c r="IF64" s="70"/>
      <c r="IG64" s="70"/>
      <c r="IH64" s="70"/>
      <c r="II64" s="70"/>
      <c r="IJ64" s="70"/>
      <c r="IK64" s="70"/>
      <c r="IL64" s="70"/>
      <c r="IM64" s="70"/>
      <c r="IN64" s="70"/>
      <c r="IO64" s="70"/>
      <c r="IP64" s="70"/>
      <c r="IQ64" s="70"/>
      <c r="IR64" s="70"/>
      <c r="IS64" s="70"/>
      <c r="IT64" s="70"/>
      <c r="IU64" s="70"/>
      <c r="IV64" s="70"/>
      <c r="IW64" s="70"/>
      <c r="IX64" s="70"/>
      <c r="IY64" s="70"/>
      <c r="IZ64" s="70"/>
      <c r="JA64" s="70"/>
      <c r="JB64" s="70"/>
      <c r="JC64" s="70"/>
      <c r="JD64" s="70"/>
      <c r="JE64" s="70"/>
      <c r="JF64" s="70"/>
      <c r="JG64" s="70"/>
      <c r="JH64" s="70"/>
      <c r="JI64" s="70"/>
      <c r="JJ64" s="70"/>
      <c r="JK64" s="70"/>
      <c r="JL64" s="70"/>
      <c r="JM64" s="70"/>
      <c r="JN64" s="70"/>
      <c r="JO64" s="70"/>
      <c r="JP64" s="70"/>
      <c r="JQ64" s="70"/>
      <c r="JR64" s="70"/>
      <c r="JS64" s="70"/>
      <c r="JT64" s="70"/>
      <c r="JU64" s="70"/>
      <c r="JV64" s="70"/>
      <c r="JW64" s="70"/>
      <c r="JX64" s="70"/>
      <c r="JY64" s="70"/>
      <c r="JZ64" s="70"/>
      <c r="KA64" s="70"/>
      <c r="KB64" s="70"/>
      <c r="KC64" s="70"/>
      <c r="KD64" s="70"/>
      <c r="KE64" s="70"/>
      <c r="KF64" s="70"/>
      <c r="KG64" s="70"/>
      <c r="KH64" s="70"/>
      <c r="KI64" s="70"/>
      <c r="KJ64" s="70"/>
      <c r="KK64" s="70"/>
      <c r="KL64" s="70"/>
      <c r="KM64" s="70"/>
      <c r="KN64" s="70"/>
      <c r="KO64" s="70"/>
      <c r="KP64" s="70"/>
      <c r="KQ64" s="70"/>
      <c r="KR64" s="70"/>
      <c r="KS64" s="70"/>
      <c r="KT64" s="70"/>
      <c r="KU64" s="70"/>
      <c r="KV64" s="70"/>
      <c r="KW64" s="70"/>
      <c r="KX64" s="70"/>
      <c r="KY64" s="70"/>
      <c r="KZ64" s="70"/>
      <c r="LA64" s="70"/>
      <c r="LB64" s="70"/>
      <c r="LC64" s="70"/>
      <c r="LD64" s="70"/>
      <c r="LE64" s="70"/>
      <c r="LF64" s="70"/>
      <c r="LG64" s="70"/>
      <c r="LH64" s="70"/>
      <c r="LI64" s="70"/>
      <c r="LJ64" s="70"/>
      <c r="LK64" s="70"/>
      <c r="LL64" s="70"/>
      <c r="LM64" s="70"/>
      <c r="LN64" s="70"/>
      <c r="LO64" s="70"/>
      <c r="LP64" s="70"/>
      <c r="LQ64" s="70"/>
      <c r="LR64" s="70"/>
      <c r="LS64" s="70"/>
      <c r="LT64" s="70"/>
      <c r="LU64" s="70"/>
      <c r="LV64" s="70"/>
      <c r="LW64" s="70"/>
      <c r="LX64" s="70"/>
      <c r="LY64" s="70"/>
      <c r="LZ64" s="70"/>
      <c r="MA64" s="70"/>
      <c r="MB64" s="70"/>
      <c r="MC64" s="70"/>
    </row>
    <row r="65" spans="1:341" s="70" customFormat="1" ht="11.25" hidden="1" customHeight="1" x14ac:dyDescent="0.15">
      <c r="A65" s="125"/>
      <c r="B65" s="70" t="s">
        <v>235</v>
      </c>
      <c r="E65" s="548">
        <v>1</v>
      </c>
      <c r="G65" s="86"/>
      <c r="H65" s="122"/>
      <c r="I65" s="123">
        <f t="shared" ref="I65:AW65" si="300">H65*INDEX(SalInfl,I$1)</f>
        <v>0</v>
      </c>
      <c r="J65" s="130">
        <f t="shared" si="300"/>
        <v>0</v>
      </c>
      <c r="K65" s="130">
        <f t="shared" si="300"/>
        <v>0</v>
      </c>
      <c r="L65" s="130">
        <f t="shared" si="300"/>
        <v>0</v>
      </c>
      <c r="M65" s="130">
        <f t="shared" si="300"/>
        <v>0</v>
      </c>
      <c r="N65" s="130">
        <f t="shared" si="300"/>
        <v>0</v>
      </c>
      <c r="O65" s="130">
        <f t="shared" si="300"/>
        <v>0</v>
      </c>
      <c r="P65" s="130">
        <f t="shared" si="300"/>
        <v>0</v>
      </c>
      <c r="Q65" s="130">
        <f t="shared" si="300"/>
        <v>0</v>
      </c>
      <c r="R65" s="130">
        <f t="shared" si="300"/>
        <v>0</v>
      </c>
      <c r="S65" s="130">
        <f t="shared" si="300"/>
        <v>0</v>
      </c>
      <c r="T65" s="130">
        <f t="shared" si="300"/>
        <v>0</v>
      </c>
      <c r="U65" s="130">
        <f t="shared" si="300"/>
        <v>0</v>
      </c>
      <c r="V65" s="130">
        <f t="shared" si="300"/>
        <v>0</v>
      </c>
      <c r="W65" s="130">
        <f t="shared" si="300"/>
        <v>0</v>
      </c>
      <c r="X65" s="130">
        <f t="shared" si="300"/>
        <v>0</v>
      </c>
      <c r="Y65" s="130">
        <f t="shared" si="300"/>
        <v>0</v>
      </c>
      <c r="Z65" s="130">
        <f t="shared" si="300"/>
        <v>0</v>
      </c>
      <c r="AA65" s="130">
        <f t="shared" si="300"/>
        <v>0</v>
      </c>
      <c r="AB65" s="130">
        <f t="shared" si="300"/>
        <v>0</v>
      </c>
      <c r="AC65" s="130">
        <f t="shared" si="300"/>
        <v>0</v>
      </c>
      <c r="AD65" s="130">
        <f t="shared" si="300"/>
        <v>0</v>
      </c>
      <c r="AE65" s="130">
        <f t="shared" si="300"/>
        <v>0</v>
      </c>
      <c r="AF65" s="130">
        <f t="shared" si="300"/>
        <v>0</v>
      </c>
      <c r="AG65" s="130">
        <f t="shared" si="300"/>
        <v>0</v>
      </c>
      <c r="AH65" s="130">
        <f t="shared" si="300"/>
        <v>0</v>
      </c>
      <c r="AI65" s="130">
        <f t="shared" si="300"/>
        <v>0</v>
      </c>
      <c r="AJ65" s="130">
        <f t="shared" si="300"/>
        <v>0</v>
      </c>
      <c r="AK65" s="130">
        <f t="shared" si="300"/>
        <v>0</v>
      </c>
      <c r="AL65" s="130">
        <f t="shared" si="300"/>
        <v>0</v>
      </c>
      <c r="AM65" s="130">
        <f t="shared" si="300"/>
        <v>0</v>
      </c>
      <c r="AN65" s="130">
        <f t="shared" si="300"/>
        <v>0</v>
      </c>
      <c r="AO65" s="130">
        <f t="shared" si="300"/>
        <v>0</v>
      </c>
      <c r="AP65" s="130">
        <f t="shared" si="300"/>
        <v>0</v>
      </c>
      <c r="AQ65" s="130">
        <f t="shared" si="300"/>
        <v>0</v>
      </c>
      <c r="AR65" s="130">
        <f t="shared" si="300"/>
        <v>0</v>
      </c>
      <c r="AS65" s="130">
        <f t="shared" si="300"/>
        <v>0</v>
      </c>
      <c r="AT65" s="130">
        <f t="shared" si="300"/>
        <v>0</v>
      </c>
      <c r="AU65" s="130">
        <f t="shared" si="300"/>
        <v>0</v>
      </c>
      <c r="AV65" s="130">
        <f t="shared" si="300"/>
        <v>0</v>
      </c>
      <c r="AW65" s="130">
        <f t="shared" si="300"/>
        <v>0</v>
      </c>
      <c r="AY65" s="78"/>
    </row>
    <row r="66" spans="1:341" s="70" customFormat="1" ht="11.25" hidden="1" customHeight="1" x14ac:dyDescent="0.15">
      <c r="A66" s="125"/>
      <c r="B66" s="70" t="s">
        <v>235</v>
      </c>
      <c r="E66" s="548">
        <v>1</v>
      </c>
      <c r="G66" s="86"/>
      <c r="H66" s="122"/>
      <c r="I66" s="123">
        <f t="shared" ref="I66:I67" si="301">H66*INDEX(SalInfl,I$1)</f>
        <v>0</v>
      </c>
      <c r="J66" s="130">
        <f t="shared" ref="J66:J67" si="302">I66*INDEX(SalInfl,J$1)</f>
        <v>0</v>
      </c>
      <c r="K66" s="130">
        <f t="shared" ref="K66:K67" si="303">J66*INDEX(SalInfl,K$1)</f>
        <v>0</v>
      </c>
      <c r="L66" s="130">
        <f t="shared" ref="L66:L67" si="304">K66*INDEX(SalInfl,L$1)</f>
        <v>0</v>
      </c>
      <c r="M66" s="130">
        <f t="shared" ref="M66:M67" si="305">L66*INDEX(SalInfl,M$1)</f>
        <v>0</v>
      </c>
      <c r="N66" s="130">
        <f t="shared" ref="N66:N67" si="306">M66*INDEX(SalInfl,N$1)</f>
        <v>0</v>
      </c>
      <c r="O66" s="130">
        <f t="shared" ref="O66:O67" si="307">N66*INDEX(SalInfl,O$1)</f>
        <v>0</v>
      </c>
      <c r="P66" s="130">
        <f t="shared" ref="P66:P67" si="308">O66*INDEX(SalInfl,P$1)</f>
        <v>0</v>
      </c>
      <c r="Q66" s="130">
        <f t="shared" ref="Q66:Q67" si="309">P66*INDEX(SalInfl,Q$1)</f>
        <v>0</v>
      </c>
      <c r="R66" s="130">
        <f t="shared" ref="R66:R67" si="310">Q66*INDEX(SalInfl,R$1)</f>
        <v>0</v>
      </c>
      <c r="S66" s="130">
        <f t="shared" ref="S66:S67" si="311">R66*INDEX(SalInfl,S$1)</f>
        <v>0</v>
      </c>
      <c r="T66" s="130">
        <f t="shared" ref="T66:T67" si="312">S66*INDEX(SalInfl,T$1)</f>
        <v>0</v>
      </c>
      <c r="U66" s="130">
        <f t="shared" ref="U66:U67" si="313">T66*INDEX(SalInfl,U$1)</f>
        <v>0</v>
      </c>
      <c r="V66" s="130">
        <f t="shared" ref="V66:V67" si="314">U66*INDEX(SalInfl,V$1)</f>
        <v>0</v>
      </c>
      <c r="W66" s="130">
        <f t="shared" ref="W66:W67" si="315">V66*INDEX(SalInfl,W$1)</f>
        <v>0</v>
      </c>
      <c r="X66" s="130">
        <f t="shared" ref="X66:X67" si="316">W66*INDEX(SalInfl,X$1)</f>
        <v>0</v>
      </c>
      <c r="Y66" s="130">
        <f t="shared" ref="Y66:Y67" si="317">X66*INDEX(SalInfl,Y$1)</f>
        <v>0</v>
      </c>
      <c r="Z66" s="130">
        <f t="shared" ref="Z66:Z67" si="318">Y66*INDEX(SalInfl,Z$1)</f>
        <v>0</v>
      </c>
      <c r="AA66" s="130">
        <f t="shared" ref="AA66:AA67" si="319">Z66*INDEX(SalInfl,AA$1)</f>
        <v>0</v>
      </c>
      <c r="AB66" s="130">
        <f t="shared" ref="AB66:AB67" si="320">AA66*INDEX(SalInfl,AB$1)</f>
        <v>0</v>
      </c>
      <c r="AC66" s="130">
        <f t="shared" ref="AC66:AC67" si="321">AB66*INDEX(SalInfl,AC$1)</f>
        <v>0</v>
      </c>
      <c r="AD66" s="130">
        <f t="shared" ref="AD66:AD67" si="322">AC66*INDEX(SalInfl,AD$1)</f>
        <v>0</v>
      </c>
      <c r="AE66" s="130">
        <f t="shared" ref="AE66:AE67" si="323">AD66*INDEX(SalInfl,AE$1)</f>
        <v>0</v>
      </c>
      <c r="AF66" s="130">
        <f t="shared" ref="AF66:AF67" si="324">AE66*INDEX(SalInfl,AF$1)</f>
        <v>0</v>
      </c>
      <c r="AG66" s="130">
        <f t="shared" ref="AG66:AG67" si="325">AF66*INDEX(SalInfl,AG$1)</f>
        <v>0</v>
      </c>
      <c r="AH66" s="130">
        <f t="shared" ref="AH66:AH67" si="326">AG66*INDEX(SalInfl,AH$1)</f>
        <v>0</v>
      </c>
      <c r="AI66" s="130">
        <f t="shared" ref="AI66:AI67" si="327">AH66*INDEX(SalInfl,AI$1)</f>
        <v>0</v>
      </c>
      <c r="AJ66" s="130">
        <f t="shared" ref="AJ66:AJ67" si="328">AI66*INDEX(SalInfl,AJ$1)</f>
        <v>0</v>
      </c>
      <c r="AK66" s="130">
        <f t="shared" ref="AK66:AK67" si="329">AJ66*INDEX(SalInfl,AK$1)</f>
        <v>0</v>
      </c>
      <c r="AL66" s="130">
        <f t="shared" ref="AL66:AL67" si="330">AK66*INDEX(SalInfl,AL$1)</f>
        <v>0</v>
      </c>
      <c r="AM66" s="130">
        <f t="shared" ref="AM66:AM67" si="331">AL66*INDEX(SalInfl,AM$1)</f>
        <v>0</v>
      </c>
      <c r="AN66" s="130">
        <f t="shared" ref="AN66:AN67" si="332">AM66*INDEX(SalInfl,AN$1)</f>
        <v>0</v>
      </c>
      <c r="AO66" s="130">
        <f t="shared" ref="AO66:AO67" si="333">AN66*INDEX(SalInfl,AO$1)</f>
        <v>0</v>
      </c>
      <c r="AP66" s="130">
        <f t="shared" ref="AP66:AP67" si="334">AO66*INDEX(SalInfl,AP$1)</f>
        <v>0</v>
      </c>
      <c r="AQ66" s="130">
        <f t="shared" ref="AQ66:AQ67" si="335">AP66*INDEX(SalInfl,AQ$1)</f>
        <v>0</v>
      </c>
      <c r="AR66" s="130">
        <f t="shared" ref="AR66:AR67" si="336">AQ66*INDEX(SalInfl,AR$1)</f>
        <v>0</v>
      </c>
      <c r="AS66" s="130">
        <f t="shared" ref="AS66:AS67" si="337">AR66*INDEX(SalInfl,AS$1)</f>
        <v>0</v>
      </c>
      <c r="AT66" s="130">
        <f t="shared" ref="AT66:AT67" si="338">AS66*INDEX(SalInfl,AT$1)</f>
        <v>0</v>
      </c>
      <c r="AU66" s="130">
        <f t="shared" ref="AU66:AU67" si="339">AT66*INDEX(SalInfl,AU$1)</f>
        <v>0</v>
      </c>
      <c r="AV66" s="130">
        <f t="shared" ref="AV66:AV67" si="340">AU66*INDEX(SalInfl,AV$1)</f>
        <v>0</v>
      </c>
      <c r="AW66" s="130">
        <f t="shared" ref="AW66:AW67" si="341">AV66*INDEX(SalInfl,AW$1)</f>
        <v>0</v>
      </c>
      <c r="AY66" s="78"/>
    </row>
    <row r="67" spans="1:341" s="70" customFormat="1" ht="11.25" hidden="1" customHeight="1" x14ac:dyDescent="0.15">
      <c r="A67" s="125"/>
      <c r="B67" s="70" t="s">
        <v>235</v>
      </c>
      <c r="E67" s="548">
        <v>1</v>
      </c>
      <c r="G67" s="86"/>
      <c r="H67" s="122"/>
      <c r="I67" s="123">
        <f t="shared" si="301"/>
        <v>0</v>
      </c>
      <c r="J67" s="130">
        <f t="shared" si="302"/>
        <v>0</v>
      </c>
      <c r="K67" s="130">
        <f t="shared" si="303"/>
        <v>0</v>
      </c>
      <c r="L67" s="130">
        <f t="shared" si="304"/>
        <v>0</v>
      </c>
      <c r="M67" s="130">
        <f t="shared" si="305"/>
        <v>0</v>
      </c>
      <c r="N67" s="130">
        <f t="shared" si="306"/>
        <v>0</v>
      </c>
      <c r="O67" s="130">
        <f t="shared" si="307"/>
        <v>0</v>
      </c>
      <c r="P67" s="130">
        <f t="shared" si="308"/>
        <v>0</v>
      </c>
      <c r="Q67" s="130">
        <f t="shared" si="309"/>
        <v>0</v>
      </c>
      <c r="R67" s="130">
        <f t="shared" si="310"/>
        <v>0</v>
      </c>
      <c r="S67" s="130">
        <f t="shared" si="311"/>
        <v>0</v>
      </c>
      <c r="T67" s="130">
        <f t="shared" si="312"/>
        <v>0</v>
      </c>
      <c r="U67" s="130">
        <f t="shared" si="313"/>
        <v>0</v>
      </c>
      <c r="V67" s="130">
        <f t="shared" si="314"/>
        <v>0</v>
      </c>
      <c r="W67" s="130">
        <f t="shared" si="315"/>
        <v>0</v>
      </c>
      <c r="X67" s="130">
        <f t="shared" si="316"/>
        <v>0</v>
      </c>
      <c r="Y67" s="130">
        <f t="shared" si="317"/>
        <v>0</v>
      </c>
      <c r="Z67" s="130">
        <f t="shared" si="318"/>
        <v>0</v>
      </c>
      <c r="AA67" s="130">
        <f t="shared" si="319"/>
        <v>0</v>
      </c>
      <c r="AB67" s="130">
        <f t="shared" si="320"/>
        <v>0</v>
      </c>
      <c r="AC67" s="130">
        <f t="shared" si="321"/>
        <v>0</v>
      </c>
      <c r="AD67" s="130">
        <f t="shared" si="322"/>
        <v>0</v>
      </c>
      <c r="AE67" s="130">
        <f t="shared" si="323"/>
        <v>0</v>
      </c>
      <c r="AF67" s="130">
        <f t="shared" si="324"/>
        <v>0</v>
      </c>
      <c r="AG67" s="130">
        <f t="shared" si="325"/>
        <v>0</v>
      </c>
      <c r="AH67" s="130">
        <f t="shared" si="326"/>
        <v>0</v>
      </c>
      <c r="AI67" s="130">
        <f t="shared" si="327"/>
        <v>0</v>
      </c>
      <c r="AJ67" s="130">
        <f t="shared" si="328"/>
        <v>0</v>
      </c>
      <c r="AK67" s="130">
        <f t="shared" si="329"/>
        <v>0</v>
      </c>
      <c r="AL67" s="130">
        <f t="shared" si="330"/>
        <v>0</v>
      </c>
      <c r="AM67" s="130">
        <f t="shared" si="331"/>
        <v>0</v>
      </c>
      <c r="AN67" s="130">
        <f t="shared" si="332"/>
        <v>0</v>
      </c>
      <c r="AO67" s="130">
        <f t="shared" si="333"/>
        <v>0</v>
      </c>
      <c r="AP67" s="130">
        <f t="shared" si="334"/>
        <v>0</v>
      </c>
      <c r="AQ67" s="130">
        <f t="shared" si="335"/>
        <v>0</v>
      </c>
      <c r="AR67" s="130">
        <f t="shared" si="336"/>
        <v>0</v>
      </c>
      <c r="AS67" s="130">
        <f t="shared" si="337"/>
        <v>0</v>
      </c>
      <c r="AT67" s="130">
        <f t="shared" si="338"/>
        <v>0</v>
      </c>
      <c r="AU67" s="130">
        <f t="shared" si="339"/>
        <v>0</v>
      </c>
      <c r="AV67" s="130">
        <f t="shared" si="340"/>
        <v>0</v>
      </c>
      <c r="AW67" s="130">
        <f t="shared" si="341"/>
        <v>0</v>
      </c>
      <c r="AY67" s="78"/>
    </row>
    <row r="68" spans="1:341" s="70" customFormat="1" ht="11.25" hidden="1" customHeight="1" x14ac:dyDescent="0.15">
      <c r="A68" s="125"/>
      <c r="B68" s="87" t="s">
        <v>283</v>
      </c>
      <c r="C68" s="87"/>
      <c r="D68" s="87"/>
      <c r="E68" s="549"/>
      <c r="F68" s="87"/>
      <c r="G68" s="91"/>
      <c r="H68" s="383"/>
      <c r="I68" s="384"/>
      <c r="J68" s="384"/>
      <c r="K68" s="384"/>
      <c r="L68" s="384"/>
      <c r="M68" s="384"/>
      <c r="N68" s="384"/>
      <c r="O68" s="384"/>
      <c r="P68" s="384"/>
      <c r="Q68" s="384"/>
      <c r="R68" s="384"/>
      <c r="S68" s="384"/>
      <c r="T68" s="384"/>
      <c r="U68" s="384"/>
      <c r="V68" s="384"/>
      <c r="W68" s="384"/>
      <c r="X68" s="384"/>
      <c r="Y68" s="384"/>
      <c r="Z68" s="384"/>
      <c r="AA68" s="384"/>
      <c r="AB68" s="384"/>
      <c r="AC68" s="384"/>
      <c r="AD68" s="384"/>
      <c r="AE68" s="384"/>
      <c r="AF68" s="384"/>
      <c r="AG68" s="384"/>
      <c r="AH68" s="384"/>
      <c r="AI68" s="384"/>
      <c r="AJ68" s="384"/>
      <c r="AK68" s="384"/>
      <c r="AL68" s="384"/>
      <c r="AM68" s="384"/>
      <c r="AN68" s="384"/>
      <c r="AO68" s="384"/>
      <c r="AP68" s="384"/>
      <c r="AQ68" s="384"/>
      <c r="AR68" s="384"/>
      <c r="AS68" s="384"/>
      <c r="AT68" s="384"/>
      <c r="AU68" s="384"/>
      <c r="AV68" s="384"/>
      <c r="AW68" s="384"/>
      <c r="AY68" s="78"/>
    </row>
    <row r="69" spans="1:341" s="70" customFormat="1" ht="11.25" hidden="1" customHeight="1" x14ac:dyDescent="0.15">
      <c r="A69" s="125"/>
      <c r="B69" s="550" t="s">
        <v>284</v>
      </c>
      <c r="C69" s="550"/>
      <c r="D69" s="550"/>
      <c r="E69" s="551"/>
      <c r="F69" s="550"/>
      <c r="G69" s="552"/>
      <c r="H69" s="553">
        <f t="shared" ref="H69:AW69" si="342">SUMIF(H63:H68, "&gt;0",$E63:$E68)</f>
        <v>0</v>
      </c>
      <c r="I69" s="554">
        <f t="shared" si="342"/>
        <v>0</v>
      </c>
      <c r="J69" s="554">
        <f t="shared" si="342"/>
        <v>0</v>
      </c>
      <c r="K69" s="554">
        <f t="shared" si="342"/>
        <v>0</v>
      </c>
      <c r="L69" s="554">
        <f t="shared" si="342"/>
        <v>0</v>
      </c>
      <c r="M69" s="554">
        <f t="shared" si="342"/>
        <v>0</v>
      </c>
      <c r="N69" s="554">
        <f t="shared" si="342"/>
        <v>0</v>
      </c>
      <c r="O69" s="554">
        <f t="shared" si="342"/>
        <v>0</v>
      </c>
      <c r="P69" s="554">
        <f t="shared" si="342"/>
        <v>0</v>
      </c>
      <c r="Q69" s="554">
        <f t="shared" si="342"/>
        <v>0</v>
      </c>
      <c r="R69" s="554">
        <f t="shared" si="342"/>
        <v>0</v>
      </c>
      <c r="S69" s="554">
        <f t="shared" si="342"/>
        <v>0</v>
      </c>
      <c r="T69" s="554">
        <f t="shared" si="342"/>
        <v>0</v>
      </c>
      <c r="U69" s="554">
        <f t="shared" si="342"/>
        <v>0</v>
      </c>
      <c r="V69" s="554">
        <f t="shared" si="342"/>
        <v>0</v>
      </c>
      <c r="W69" s="554">
        <f t="shared" si="342"/>
        <v>0</v>
      </c>
      <c r="X69" s="554">
        <f t="shared" si="342"/>
        <v>0</v>
      </c>
      <c r="Y69" s="554">
        <f t="shared" si="342"/>
        <v>0</v>
      </c>
      <c r="Z69" s="554">
        <f t="shared" si="342"/>
        <v>0</v>
      </c>
      <c r="AA69" s="554">
        <f t="shared" si="342"/>
        <v>0</v>
      </c>
      <c r="AB69" s="554">
        <f t="shared" si="342"/>
        <v>0</v>
      </c>
      <c r="AC69" s="554">
        <f t="shared" si="342"/>
        <v>0</v>
      </c>
      <c r="AD69" s="554">
        <f t="shared" si="342"/>
        <v>0</v>
      </c>
      <c r="AE69" s="554">
        <f t="shared" si="342"/>
        <v>0</v>
      </c>
      <c r="AF69" s="554">
        <f t="shared" si="342"/>
        <v>0</v>
      </c>
      <c r="AG69" s="554">
        <f t="shared" si="342"/>
        <v>0</v>
      </c>
      <c r="AH69" s="554">
        <f t="shared" si="342"/>
        <v>0</v>
      </c>
      <c r="AI69" s="554">
        <f t="shared" si="342"/>
        <v>0</v>
      </c>
      <c r="AJ69" s="554">
        <f t="shared" si="342"/>
        <v>0</v>
      </c>
      <c r="AK69" s="554">
        <f t="shared" si="342"/>
        <v>0</v>
      </c>
      <c r="AL69" s="554">
        <f t="shared" si="342"/>
        <v>0</v>
      </c>
      <c r="AM69" s="554">
        <f t="shared" si="342"/>
        <v>0</v>
      </c>
      <c r="AN69" s="554">
        <f t="shared" si="342"/>
        <v>0</v>
      </c>
      <c r="AO69" s="554">
        <f t="shared" si="342"/>
        <v>0</v>
      </c>
      <c r="AP69" s="554">
        <f t="shared" si="342"/>
        <v>0</v>
      </c>
      <c r="AQ69" s="554">
        <f t="shared" si="342"/>
        <v>0</v>
      </c>
      <c r="AR69" s="554">
        <f t="shared" si="342"/>
        <v>0</v>
      </c>
      <c r="AS69" s="554">
        <f t="shared" si="342"/>
        <v>0</v>
      </c>
      <c r="AT69" s="554">
        <f t="shared" si="342"/>
        <v>0</v>
      </c>
      <c r="AU69" s="554">
        <f t="shared" si="342"/>
        <v>0</v>
      </c>
      <c r="AV69" s="554">
        <f t="shared" si="342"/>
        <v>0</v>
      </c>
      <c r="AW69" s="554">
        <f t="shared" si="342"/>
        <v>0</v>
      </c>
    </row>
    <row r="70" spans="1:341" s="70" customFormat="1" ht="11.25" hidden="1" customHeight="1" x14ac:dyDescent="0.15">
      <c r="A70" s="125"/>
      <c r="B70" s="87" t="s">
        <v>287</v>
      </c>
      <c r="C70" s="87"/>
      <c r="D70" s="87"/>
      <c r="E70" s="549"/>
      <c r="F70" s="87"/>
      <c r="G70" s="91"/>
      <c r="H70" s="389" t="str">
        <f t="shared" ref="H70:AW70" si="343">IF(H69=0, "N/A", H8/H69)</f>
        <v>N/A</v>
      </c>
      <c r="I70" s="313" t="str">
        <f t="shared" si="343"/>
        <v>N/A</v>
      </c>
      <c r="J70" s="313" t="str">
        <f t="shared" si="343"/>
        <v>N/A</v>
      </c>
      <c r="K70" s="313" t="str">
        <f t="shared" si="343"/>
        <v>N/A</v>
      </c>
      <c r="L70" s="313" t="str">
        <f t="shared" si="343"/>
        <v>N/A</v>
      </c>
      <c r="M70" s="313" t="str">
        <f t="shared" si="343"/>
        <v>N/A</v>
      </c>
      <c r="N70" s="313" t="str">
        <f t="shared" si="343"/>
        <v>N/A</v>
      </c>
      <c r="O70" s="313" t="str">
        <f t="shared" si="343"/>
        <v>N/A</v>
      </c>
      <c r="P70" s="313" t="str">
        <f t="shared" si="343"/>
        <v>N/A</v>
      </c>
      <c r="Q70" s="313" t="str">
        <f t="shared" si="343"/>
        <v>N/A</v>
      </c>
      <c r="R70" s="313" t="str">
        <f t="shared" si="343"/>
        <v>N/A</v>
      </c>
      <c r="S70" s="313" t="str">
        <f t="shared" si="343"/>
        <v>N/A</v>
      </c>
      <c r="T70" s="313" t="str">
        <f t="shared" si="343"/>
        <v>N/A</v>
      </c>
      <c r="U70" s="313" t="str">
        <f t="shared" si="343"/>
        <v>N/A</v>
      </c>
      <c r="V70" s="313" t="str">
        <f t="shared" si="343"/>
        <v>N/A</v>
      </c>
      <c r="W70" s="313" t="str">
        <f t="shared" si="343"/>
        <v>N/A</v>
      </c>
      <c r="X70" s="313" t="str">
        <f t="shared" si="343"/>
        <v>N/A</v>
      </c>
      <c r="Y70" s="313" t="str">
        <f t="shared" si="343"/>
        <v>N/A</v>
      </c>
      <c r="Z70" s="313" t="str">
        <f t="shared" si="343"/>
        <v>N/A</v>
      </c>
      <c r="AA70" s="313" t="str">
        <f t="shared" si="343"/>
        <v>N/A</v>
      </c>
      <c r="AB70" s="313" t="str">
        <f t="shared" si="343"/>
        <v>N/A</v>
      </c>
      <c r="AC70" s="313" t="str">
        <f t="shared" si="343"/>
        <v>N/A</v>
      </c>
      <c r="AD70" s="313" t="str">
        <f t="shared" si="343"/>
        <v>N/A</v>
      </c>
      <c r="AE70" s="313" t="str">
        <f t="shared" si="343"/>
        <v>N/A</v>
      </c>
      <c r="AF70" s="313" t="str">
        <f t="shared" si="343"/>
        <v>N/A</v>
      </c>
      <c r="AG70" s="313" t="str">
        <f t="shared" si="343"/>
        <v>N/A</v>
      </c>
      <c r="AH70" s="313" t="str">
        <f t="shared" si="343"/>
        <v>N/A</v>
      </c>
      <c r="AI70" s="313" t="str">
        <f t="shared" si="343"/>
        <v>N/A</v>
      </c>
      <c r="AJ70" s="313" t="str">
        <f t="shared" si="343"/>
        <v>N/A</v>
      </c>
      <c r="AK70" s="313" t="str">
        <f t="shared" si="343"/>
        <v>N/A</v>
      </c>
      <c r="AL70" s="313" t="str">
        <f t="shared" si="343"/>
        <v>N/A</v>
      </c>
      <c r="AM70" s="313" t="str">
        <f t="shared" si="343"/>
        <v>N/A</v>
      </c>
      <c r="AN70" s="313" t="str">
        <f t="shared" si="343"/>
        <v>N/A</v>
      </c>
      <c r="AO70" s="313" t="str">
        <f t="shared" si="343"/>
        <v>N/A</v>
      </c>
      <c r="AP70" s="313" t="str">
        <f t="shared" si="343"/>
        <v>N/A</v>
      </c>
      <c r="AQ70" s="313" t="str">
        <f t="shared" si="343"/>
        <v>N/A</v>
      </c>
      <c r="AR70" s="313" t="str">
        <f t="shared" si="343"/>
        <v>N/A</v>
      </c>
      <c r="AS70" s="313" t="str">
        <f t="shared" si="343"/>
        <v>N/A</v>
      </c>
      <c r="AT70" s="313" t="str">
        <f t="shared" si="343"/>
        <v>N/A</v>
      </c>
      <c r="AU70" s="313" t="str">
        <f t="shared" si="343"/>
        <v>N/A</v>
      </c>
      <c r="AV70" s="313" t="str">
        <f t="shared" si="343"/>
        <v>N/A</v>
      </c>
      <c r="AW70" s="313" t="str">
        <f t="shared" si="343"/>
        <v>N/A</v>
      </c>
    </row>
    <row r="71" spans="1:341" s="70" customFormat="1" ht="11.25" hidden="1" customHeight="1" x14ac:dyDescent="0.15">
      <c r="A71" s="125"/>
      <c r="E71" s="555"/>
      <c r="G71" s="86"/>
      <c r="H71" s="124"/>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row>
    <row r="72" spans="1:341" x14ac:dyDescent="0.2">
      <c r="B72" s="543" t="s">
        <v>236</v>
      </c>
      <c r="C72" s="544"/>
      <c r="D72" s="544"/>
      <c r="E72" s="544"/>
      <c r="F72" s="544"/>
      <c r="G72" s="545"/>
      <c r="H72" s="546"/>
      <c r="I72" s="547"/>
      <c r="J72" s="547"/>
      <c r="K72" s="547"/>
      <c r="L72" s="547"/>
      <c r="M72" s="547"/>
      <c r="N72" s="547"/>
      <c r="O72" s="547"/>
      <c r="P72" s="547"/>
      <c r="Q72" s="547"/>
      <c r="R72" s="547"/>
      <c r="S72" s="547"/>
      <c r="T72" s="547"/>
      <c r="U72" s="547"/>
      <c r="V72" s="547"/>
      <c r="W72" s="547"/>
      <c r="X72" s="547"/>
      <c r="Y72" s="547"/>
      <c r="Z72" s="547"/>
      <c r="AA72" s="547"/>
      <c r="AB72" s="547"/>
      <c r="AC72" s="547"/>
      <c r="AD72" s="547"/>
      <c r="AE72" s="547"/>
      <c r="AF72" s="547"/>
      <c r="AG72" s="547"/>
      <c r="AH72" s="547"/>
      <c r="AI72" s="547"/>
      <c r="AJ72" s="547"/>
      <c r="AK72" s="547"/>
      <c r="AL72" s="547"/>
      <c r="AM72" s="547"/>
      <c r="AN72" s="547"/>
      <c r="AO72" s="547"/>
      <c r="AP72" s="547"/>
      <c r="AQ72" s="547"/>
      <c r="AR72" s="547"/>
      <c r="AS72" s="547"/>
      <c r="AT72" s="547"/>
      <c r="AU72" s="547"/>
      <c r="AV72" s="547"/>
      <c r="AW72" s="547"/>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c r="EO72" s="70"/>
      <c r="EP72" s="70"/>
      <c r="EQ72" s="70"/>
      <c r="ER72" s="70"/>
      <c r="ES72" s="70"/>
      <c r="ET72" s="70"/>
      <c r="EU72" s="70"/>
      <c r="EV72" s="70"/>
      <c r="EW72" s="70"/>
      <c r="EX72" s="70"/>
      <c r="EY72" s="70"/>
      <c r="EZ72" s="70"/>
      <c r="FA72" s="70"/>
      <c r="FB72" s="70"/>
      <c r="FC72" s="70"/>
      <c r="FD72" s="70"/>
      <c r="FE72" s="70"/>
      <c r="FF72" s="70"/>
      <c r="FG72" s="70"/>
      <c r="FH72" s="70"/>
      <c r="FI72" s="70"/>
      <c r="FJ72" s="70"/>
      <c r="FK72" s="70"/>
      <c r="FL72" s="70"/>
      <c r="FM72" s="70"/>
      <c r="FN72" s="70"/>
      <c r="FO72" s="70"/>
      <c r="FP72" s="70"/>
      <c r="FQ72" s="70"/>
      <c r="FR72" s="70"/>
      <c r="FS72" s="70"/>
      <c r="FT72" s="70"/>
      <c r="FU72" s="70"/>
      <c r="FV72" s="70"/>
      <c r="FW72" s="70"/>
      <c r="FX72" s="70"/>
      <c r="FY72" s="70"/>
      <c r="FZ72" s="70"/>
      <c r="GA72" s="70"/>
      <c r="GB72" s="70"/>
      <c r="GC72" s="70"/>
      <c r="GD72" s="70"/>
      <c r="GE72" s="70"/>
      <c r="GF72" s="70"/>
      <c r="GG72" s="70"/>
      <c r="GH72" s="70"/>
      <c r="GI72" s="70"/>
      <c r="GJ72" s="70"/>
      <c r="GK72" s="70"/>
      <c r="GL72" s="70"/>
      <c r="GM72" s="70"/>
      <c r="GN72" s="70"/>
      <c r="GO72" s="70"/>
      <c r="GP72" s="70"/>
      <c r="GQ72" s="70"/>
      <c r="GR72" s="70"/>
      <c r="GS72" s="70"/>
      <c r="GT72" s="70"/>
      <c r="GU72" s="70"/>
      <c r="GV72" s="70"/>
      <c r="GW72" s="70"/>
      <c r="GX72" s="70"/>
      <c r="GY72" s="70"/>
      <c r="GZ72" s="70"/>
      <c r="HA72" s="70"/>
      <c r="HB72" s="70"/>
      <c r="HC72" s="70"/>
      <c r="HD72" s="70"/>
      <c r="HE72" s="70"/>
      <c r="HF72" s="70"/>
      <c r="HG72" s="70"/>
      <c r="HH72" s="70"/>
      <c r="HI72" s="70"/>
      <c r="HJ72" s="70"/>
      <c r="HK72" s="70"/>
      <c r="HL72" s="70"/>
      <c r="HM72" s="70"/>
      <c r="HN72" s="70"/>
      <c r="HO72" s="70"/>
      <c r="HP72" s="70"/>
      <c r="HQ72" s="70"/>
      <c r="HR72" s="70"/>
      <c r="HS72" s="70"/>
      <c r="HT72" s="70"/>
      <c r="HU72" s="70"/>
      <c r="HV72" s="70"/>
      <c r="HW72" s="70"/>
      <c r="HX72" s="70"/>
      <c r="HY72" s="70"/>
      <c r="HZ72" s="70"/>
      <c r="IA72" s="70"/>
      <c r="IB72" s="70"/>
      <c r="IC72" s="70"/>
      <c r="ID72" s="70"/>
      <c r="IE72" s="70"/>
      <c r="IF72" s="70"/>
      <c r="IG72" s="70"/>
      <c r="IH72" s="70"/>
      <c r="II72" s="70"/>
      <c r="IJ72" s="70"/>
      <c r="IK72" s="70"/>
      <c r="IL72" s="70"/>
      <c r="IM72" s="70"/>
      <c r="IN72" s="70"/>
      <c r="IO72" s="70"/>
      <c r="IP72" s="70"/>
      <c r="IQ72" s="70"/>
      <c r="IR72" s="70"/>
      <c r="IS72" s="70"/>
      <c r="IT72" s="70"/>
      <c r="IU72" s="70"/>
      <c r="IV72" s="70"/>
      <c r="IW72" s="70"/>
      <c r="IX72" s="70"/>
      <c r="IY72" s="70"/>
      <c r="IZ72" s="70"/>
      <c r="JA72" s="70"/>
      <c r="JB72" s="70"/>
      <c r="JC72" s="70"/>
      <c r="JD72" s="70"/>
      <c r="JE72" s="70"/>
      <c r="JF72" s="70"/>
      <c r="JG72" s="70"/>
      <c r="JH72" s="70"/>
      <c r="JI72" s="70"/>
      <c r="JJ72" s="70"/>
      <c r="JK72" s="70"/>
      <c r="JL72" s="70"/>
      <c r="JM72" s="70"/>
      <c r="JN72" s="70"/>
      <c r="JO72" s="70"/>
      <c r="JP72" s="70"/>
      <c r="JQ72" s="70"/>
      <c r="JR72" s="70"/>
      <c r="JS72" s="70"/>
      <c r="JT72" s="70"/>
      <c r="JU72" s="70"/>
      <c r="JV72" s="70"/>
      <c r="JW72" s="70"/>
      <c r="JX72" s="70"/>
      <c r="JY72" s="70"/>
      <c r="JZ72" s="70"/>
      <c r="KA72" s="70"/>
      <c r="KB72" s="70"/>
      <c r="KC72" s="70"/>
      <c r="KD72" s="70"/>
      <c r="KE72" s="70"/>
      <c r="KF72" s="70"/>
      <c r="KG72" s="70"/>
      <c r="KH72" s="70"/>
      <c r="KI72" s="70"/>
      <c r="KJ72" s="70"/>
      <c r="KK72" s="70"/>
      <c r="KL72" s="70"/>
      <c r="KM72" s="70"/>
      <c r="KN72" s="70"/>
      <c r="KO72" s="70"/>
      <c r="KP72" s="70"/>
      <c r="KQ72" s="70"/>
      <c r="KR72" s="70"/>
      <c r="KS72" s="70"/>
      <c r="KT72" s="70"/>
      <c r="KU72" s="70"/>
      <c r="KV72" s="70"/>
      <c r="KW72" s="70"/>
      <c r="KX72" s="70"/>
      <c r="KY72" s="70"/>
      <c r="KZ72" s="70"/>
      <c r="LA72" s="70"/>
      <c r="LB72" s="70"/>
      <c r="LC72" s="70"/>
      <c r="LD72" s="70"/>
      <c r="LE72" s="70"/>
      <c r="LF72" s="70"/>
      <c r="LG72" s="70"/>
      <c r="LH72" s="70"/>
      <c r="LI72" s="70"/>
      <c r="LJ72" s="70"/>
      <c r="LK72" s="70"/>
      <c r="LL72" s="70"/>
      <c r="LM72" s="70"/>
      <c r="LN72" s="70"/>
      <c r="LO72" s="70"/>
      <c r="LP72" s="70"/>
      <c r="LQ72" s="70"/>
      <c r="LR72" s="70"/>
      <c r="LS72" s="70"/>
      <c r="LT72" s="70"/>
      <c r="LU72" s="70"/>
      <c r="LV72" s="70"/>
      <c r="LW72" s="70"/>
      <c r="LX72" s="70"/>
      <c r="LY72" s="70"/>
      <c r="LZ72" s="70"/>
      <c r="MA72" s="70"/>
      <c r="MB72" s="70"/>
      <c r="MC72" s="70"/>
    </row>
    <row r="73" spans="1:341" x14ac:dyDescent="0.2">
      <c r="A73" s="126"/>
      <c r="B73" s="380" t="str">
        <f>"&gt; "&amp;VLOOKUP(B72,ActMap,2, FALSE)</f>
        <v>&gt; Salaries for ES, MS specialists in art, music, language, PE, etc. For HS, use 7010.</v>
      </c>
      <c r="C73" s="381"/>
      <c r="D73" s="381"/>
      <c r="E73" s="556"/>
      <c r="F73" s="381"/>
      <c r="G73" s="381"/>
      <c r="H73" s="121"/>
      <c r="I73" s="382"/>
      <c r="J73" s="382"/>
      <c r="K73" s="382"/>
      <c r="L73" s="382"/>
      <c r="M73" s="382"/>
      <c r="N73" s="382"/>
      <c r="O73" s="382"/>
      <c r="P73" s="382"/>
      <c r="Q73" s="382"/>
      <c r="R73" s="382"/>
      <c r="S73" s="382"/>
      <c r="T73" s="382"/>
      <c r="U73" s="382"/>
      <c r="V73" s="382"/>
      <c r="W73" s="382"/>
      <c r="X73" s="382"/>
      <c r="Y73" s="382"/>
      <c r="Z73" s="382"/>
      <c r="AA73" s="382"/>
      <c r="AB73" s="382"/>
      <c r="AC73" s="382"/>
      <c r="AD73" s="382"/>
      <c r="AE73" s="382"/>
      <c r="AF73" s="382"/>
      <c r="AG73" s="382"/>
      <c r="AH73" s="382"/>
      <c r="AI73" s="382"/>
      <c r="AJ73" s="382"/>
      <c r="AK73" s="382"/>
      <c r="AL73" s="382"/>
      <c r="AM73" s="382"/>
      <c r="AN73" s="382"/>
      <c r="AO73" s="382"/>
      <c r="AP73" s="382"/>
      <c r="AQ73" s="382"/>
      <c r="AR73" s="382"/>
      <c r="AS73" s="382"/>
      <c r="AT73" s="382"/>
      <c r="AU73" s="382"/>
      <c r="AV73" s="382"/>
      <c r="AW73" s="382"/>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c r="EO73" s="70"/>
      <c r="EP73" s="70"/>
      <c r="EQ73" s="70"/>
      <c r="ER73" s="70"/>
      <c r="ES73" s="70"/>
      <c r="ET73" s="70"/>
      <c r="EU73" s="70"/>
      <c r="EV73" s="70"/>
      <c r="EW73" s="70"/>
      <c r="EX73" s="70"/>
      <c r="EY73" s="70"/>
      <c r="EZ73" s="70"/>
      <c r="FA73" s="70"/>
      <c r="FB73" s="70"/>
      <c r="FC73" s="70"/>
      <c r="FD73" s="70"/>
      <c r="FE73" s="70"/>
      <c r="FF73" s="70"/>
      <c r="FG73" s="70"/>
      <c r="FH73" s="70"/>
      <c r="FI73" s="70"/>
      <c r="FJ73" s="70"/>
      <c r="FK73" s="70"/>
      <c r="FL73" s="70"/>
      <c r="FM73" s="70"/>
      <c r="FN73" s="70"/>
      <c r="FO73" s="70"/>
      <c r="FP73" s="70"/>
      <c r="FQ73" s="70"/>
      <c r="FR73" s="70"/>
      <c r="FS73" s="70"/>
      <c r="FT73" s="70"/>
      <c r="FU73" s="70"/>
      <c r="FV73" s="70"/>
      <c r="FW73" s="70"/>
      <c r="FX73" s="70"/>
      <c r="FY73" s="70"/>
      <c r="FZ73" s="70"/>
      <c r="GA73" s="70"/>
      <c r="GB73" s="70"/>
      <c r="GC73" s="70"/>
      <c r="GD73" s="70"/>
      <c r="GE73" s="70"/>
      <c r="GF73" s="70"/>
      <c r="GG73" s="70"/>
      <c r="GH73" s="70"/>
      <c r="GI73" s="70"/>
      <c r="GJ73" s="70"/>
      <c r="GK73" s="70"/>
      <c r="GL73" s="70"/>
      <c r="GM73" s="70"/>
      <c r="GN73" s="70"/>
      <c r="GO73" s="70"/>
      <c r="GP73" s="70"/>
      <c r="GQ73" s="70"/>
      <c r="GR73" s="70"/>
      <c r="GS73" s="70"/>
      <c r="GT73" s="70"/>
      <c r="GU73" s="70"/>
      <c r="GV73" s="70"/>
      <c r="GW73" s="70"/>
      <c r="GX73" s="70"/>
      <c r="GY73" s="70"/>
      <c r="GZ73" s="70"/>
      <c r="HA73" s="70"/>
      <c r="HB73" s="70"/>
      <c r="HC73" s="70"/>
      <c r="HD73" s="70"/>
      <c r="HE73" s="70"/>
      <c r="HF73" s="70"/>
      <c r="HG73" s="70"/>
      <c r="HH73" s="70"/>
      <c r="HI73" s="70"/>
      <c r="HJ73" s="70"/>
      <c r="HK73" s="70"/>
      <c r="HL73" s="70"/>
      <c r="HM73" s="70"/>
      <c r="HN73" s="70"/>
      <c r="HO73" s="70"/>
      <c r="HP73" s="70"/>
      <c r="HQ73" s="70"/>
      <c r="HR73" s="70"/>
      <c r="HS73" s="70"/>
      <c r="HT73" s="70"/>
      <c r="HU73" s="70"/>
      <c r="HV73" s="70"/>
      <c r="HW73" s="70"/>
      <c r="HX73" s="70"/>
      <c r="HY73" s="70"/>
      <c r="HZ73" s="70"/>
      <c r="IA73" s="70"/>
      <c r="IB73" s="70"/>
      <c r="IC73" s="70"/>
      <c r="ID73" s="70"/>
      <c r="IE73" s="70"/>
      <c r="IF73" s="70"/>
      <c r="IG73" s="70"/>
      <c r="IH73" s="70"/>
      <c r="II73" s="70"/>
      <c r="IJ73" s="70"/>
      <c r="IK73" s="70"/>
      <c r="IL73" s="70"/>
      <c r="IM73" s="70"/>
      <c r="IN73" s="70"/>
      <c r="IO73" s="70"/>
      <c r="IP73" s="70"/>
      <c r="IQ73" s="70"/>
      <c r="IR73" s="70"/>
      <c r="IS73" s="70"/>
      <c r="IT73" s="70"/>
      <c r="IU73" s="70"/>
      <c r="IV73" s="70"/>
      <c r="IW73" s="70"/>
      <c r="IX73" s="70"/>
      <c r="IY73" s="70"/>
      <c r="IZ73" s="70"/>
      <c r="JA73" s="70"/>
      <c r="JB73" s="70"/>
      <c r="JC73" s="70"/>
      <c r="JD73" s="70"/>
      <c r="JE73" s="70"/>
      <c r="JF73" s="70"/>
      <c r="JG73" s="70"/>
      <c r="JH73" s="70"/>
      <c r="JI73" s="70"/>
      <c r="JJ73" s="70"/>
      <c r="JK73" s="70"/>
      <c r="JL73" s="70"/>
      <c r="JM73" s="70"/>
      <c r="JN73" s="70"/>
      <c r="JO73" s="70"/>
      <c r="JP73" s="70"/>
      <c r="JQ73" s="70"/>
      <c r="JR73" s="70"/>
      <c r="JS73" s="70"/>
      <c r="JT73" s="70"/>
      <c r="JU73" s="70"/>
      <c r="JV73" s="70"/>
      <c r="JW73" s="70"/>
      <c r="JX73" s="70"/>
      <c r="JY73" s="70"/>
      <c r="JZ73" s="70"/>
      <c r="KA73" s="70"/>
      <c r="KB73" s="70"/>
      <c r="KC73" s="70"/>
      <c r="KD73" s="70"/>
      <c r="KE73" s="70"/>
      <c r="KF73" s="70"/>
      <c r="KG73" s="70"/>
      <c r="KH73" s="70"/>
      <c r="KI73" s="70"/>
      <c r="KJ73" s="70"/>
      <c r="KK73" s="70"/>
      <c r="KL73" s="70"/>
      <c r="KM73" s="70"/>
      <c r="KN73" s="70"/>
      <c r="KO73" s="70"/>
      <c r="KP73" s="70"/>
      <c r="KQ73" s="70"/>
      <c r="KR73" s="70"/>
      <c r="KS73" s="70"/>
      <c r="KT73" s="70"/>
      <c r="KU73" s="70"/>
      <c r="KV73" s="70"/>
      <c r="KW73" s="70"/>
      <c r="KX73" s="70"/>
      <c r="KY73" s="70"/>
      <c r="KZ73" s="70"/>
      <c r="LA73" s="70"/>
      <c r="LB73" s="70"/>
      <c r="LC73" s="70"/>
      <c r="LD73" s="70"/>
      <c r="LE73" s="70"/>
      <c r="LF73" s="70"/>
      <c r="LG73" s="70"/>
      <c r="LH73" s="70"/>
      <c r="LI73" s="70"/>
      <c r="LJ73" s="70"/>
      <c r="LK73" s="70"/>
      <c r="LL73" s="70"/>
      <c r="LM73" s="70"/>
      <c r="LN73" s="70"/>
      <c r="LO73" s="70"/>
      <c r="LP73" s="70"/>
      <c r="LQ73" s="70"/>
      <c r="LR73" s="70"/>
      <c r="LS73" s="70"/>
      <c r="LT73" s="70"/>
      <c r="LU73" s="70"/>
      <c r="LV73" s="70"/>
      <c r="LW73" s="70"/>
      <c r="LX73" s="70"/>
      <c r="LY73" s="70"/>
      <c r="LZ73" s="70"/>
      <c r="MA73" s="70"/>
      <c r="MB73" s="70"/>
      <c r="MC73" s="70"/>
    </row>
    <row r="74" spans="1:341" s="70" customFormat="1" ht="11.25" customHeight="1" x14ac:dyDescent="0.15">
      <c r="A74" s="125"/>
      <c r="B74" s="70" t="s">
        <v>236</v>
      </c>
      <c r="C74" s="70" t="s">
        <v>345</v>
      </c>
      <c r="D74" s="70" t="s">
        <v>346</v>
      </c>
      <c r="E74" s="548">
        <v>1</v>
      </c>
      <c r="G74" s="86">
        <v>10</v>
      </c>
      <c r="H74" s="122">
        <v>54000</v>
      </c>
      <c r="I74" s="123">
        <f t="shared" ref="I74:AW74" si="344">H74*INDEX(SalInfl,I$1)</f>
        <v>55080</v>
      </c>
      <c r="J74" s="123">
        <f t="shared" si="344"/>
        <v>56181.599999999999</v>
      </c>
      <c r="K74" s="123">
        <f t="shared" si="344"/>
        <v>57305.231999999996</v>
      </c>
      <c r="L74" s="123">
        <f t="shared" si="344"/>
        <v>58451.336639999994</v>
      </c>
      <c r="M74" s="123">
        <f t="shared" si="344"/>
        <v>59620.363372799999</v>
      </c>
      <c r="N74" s="123">
        <f t="shared" si="344"/>
        <v>60812.770640256</v>
      </c>
      <c r="O74" s="123">
        <f t="shared" si="344"/>
        <v>62029.026053061119</v>
      </c>
      <c r="P74" s="123">
        <f t="shared" si="344"/>
        <v>63269.606574122343</v>
      </c>
      <c r="Q74" s="123">
        <f t="shared" si="344"/>
        <v>64534.99870560479</v>
      </c>
      <c r="R74" s="123">
        <f t="shared" si="344"/>
        <v>65825.698679716894</v>
      </c>
      <c r="S74" s="123">
        <f t="shared" si="344"/>
        <v>67142.212653311231</v>
      </c>
      <c r="T74" s="123">
        <f t="shared" si="344"/>
        <v>68485.05690637746</v>
      </c>
      <c r="U74" s="123">
        <f t="shared" si="344"/>
        <v>69854.758044505012</v>
      </c>
      <c r="V74" s="123">
        <f t="shared" si="344"/>
        <v>71251.85320539512</v>
      </c>
      <c r="W74" s="123">
        <f t="shared" si="344"/>
        <v>72676.890269503027</v>
      </c>
      <c r="X74" s="123">
        <f t="shared" si="344"/>
        <v>74130.428074893091</v>
      </c>
      <c r="Y74" s="123">
        <f t="shared" si="344"/>
        <v>75613.036636390956</v>
      </c>
      <c r="Z74" s="123">
        <f t="shared" si="344"/>
        <v>77125.29736911878</v>
      </c>
      <c r="AA74" s="123">
        <f t="shared" si="344"/>
        <v>78667.803316501158</v>
      </c>
      <c r="AB74" s="123">
        <f t="shared" si="344"/>
        <v>80241.159382831189</v>
      </c>
      <c r="AC74" s="123">
        <f t="shared" si="344"/>
        <v>81845.982570487817</v>
      </c>
      <c r="AD74" s="123">
        <f t="shared" si="344"/>
        <v>83482.902221897573</v>
      </c>
      <c r="AE74" s="123">
        <f t="shared" si="344"/>
        <v>85152.560266335524</v>
      </c>
      <c r="AF74" s="123">
        <f t="shared" si="344"/>
        <v>86855.61147166224</v>
      </c>
      <c r="AG74" s="123">
        <f t="shared" si="344"/>
        <v>88592.723701095485</v>
      </c>
      <c r="AH74" s="123">
        <f t="shared" si="344"/>
        <v>90364.578175117393</v>
      </c>
      <c r="AI74" s="123">
        <f t="shared" si="344"/>
        <v>92171.869738619745</v>
      </c>
      <c r="AJ74" s="123">
        <f t="shared" si="344"/>
        <v>94015.30713339214</v>
      </c>
      <c r="AK74" s="123">
        <f t="shared" si="344"/>
        <v>95895.613276059987</v>
      </c>
      <c r="AL74" s="123">
        <f t="shared" si="344"/>
        <v>97813.525541581184</v>
      </c>
      <c r="AM74" s="123">
        <f t="shared" si="344"/>
        <v>99769.796052412814</v>
      </c>
      <c r="AN74" s="123">
        <f t="shared" si="344"/>
        <v>101765.19197346107</v>
      </c>
      <c r="AO74" s="123">
        <f t="shared" si="344"/>
        <v>103800.4958129303</v>
      </c>
      <c r="AP74" s="123">
        <f t="shared" si="344"/>
        <v>105876.50572918891</v>
      </c>
      <c r="AQ74" s="123">
        <f t="shared" si="344"/>
        <v>107994.03584377268</v>
      </c>
      <c r="AR74" s="123">
        <f t="shared" si="344"/>
        <v>110153.91656064814</v>
      </c>
      <c r="AS74" s="123">
        <f t="shared" si="344"/>
        <v>112356.9948918611</v>
      </c>
      <c r="AT74" s="123">
        <f t="shared" si="344"/>
        <v>114604.13478969834</v>
      </c>
      <c r="AU74" s="123">
        <f t="shared" si="344"/>
        <v>116896.21748549231</v>
      </c>
      <c r="AV74" s="123">
        <f t="shared" si="344"/>
        <v>119234.14183520216</v>
      </c>
      <c r="AW74" s="123">
        <f t="shared" si="344"/>
        <v>121618.8246719062</v>
      </c>
      <c r="AY74" s="78"/>
    </row>
    <row r="75" spans="1:341" s="70" customFormat="1" ht="11.25" customHeight="1" x14ac:dyDescent="0.15">
      <c r="A75" s="125"/>
      <c r="B75" s="70" t="s">
        <v>236</v>
      </c>
      <c r="C75" s="70" t="s">
        <v>347</v>
      </c>
      <c r="D75" s="70" t="s">
        <v>348</v>
      </c>
      <c r="E75" s="548">
        <v>1</v>
      </c>
      <c r="G75" s="86">
        <v>12</v>
      </c>
      <c r="H75" s="122">
        <v>50000</v>
      </c>
      <c r="I75" s="123">
        <f t="shared" ref="I75:AW75" si="345">H75*INDEX(SalInfl,I$1)</f>
        <v>51000</v>
      </c>
      <c r="J75" s="123">
        <f t="shared" si="345"/>
        <v>52020</v>
      </c>
      <c r="K75" s="123">
        <f t="shared" si="345"/>
        <v>53060.4</v>
      </c>
      <c r="L75" s="123">
        <f t="shared" si="345"/>
        <v>54121.608</v>
      </c>
      <c r="M75" s="123">
        <f t="shared" si="345"/>
        <v>55204.040160000004</v>
      </c>
      <c r="N75" s="123">
        <f t="shared" si="345"/>
        <v>56308.120963200003</v>
      </c>
      <c r="O75" s="123">
        <f t="shared" si="345"/>
        <v>57434.283382464004</v>
      </c>
      <c r="P75" s="123">
        <f t="shared" si="345"/>
        <v>58582.969050113286</v>
      </c>
      <c r="Q75" s="123">
        <f t="shared" si="345"/>
        <v>59754.628431115554</v>
      </c>
      <c r="R75" s="123">
        <f t="shared" si="345"/>
        <v>60949.720999737867</v>
      </c>
      <c r="S75" s="123">
        <f t="shared" si="345"/>
        <v>62168.715419732624</v>
      </c>
      <c r="T75" s="123">
        <f t="shared" si="345"/>
        <v>63412.089728127277</v>
      </c>
      <c r="U75" s="123">
        <f t="shared" si="345"/>
        <v>64680.331522689827</v>
      </c>
      <c r="V75" s="123">
        <f t="shared" si="345"/>
        <v>65973.938153143623</v>
      </c>
      <c r="W75" s="123">
        <f t="shared" si="345"/>
        <v>67293.416916206494</v>
      </c>
      <c r="X75" s="123">
        <f t="shared" si="345"/>
        <v>68639.285254530623</v>
      </c>
      <c r="Y75" s="123">
        <f t="shared" si="345"/>
        <v>70012.07095962124</v>
      </c>
      <c r="Z75" s="123">
        <f t="shared" si="345"/>
        <v>71412.312378813673</v>
      </c>
      <c r="AA75" s="123">
        <f t="shared" si="345"/>
        <v>72840.558626389946</v>
      </c>
      <c r="AB75" s="123">
        <f t="shared" si="345"/>
        <v>74297.369798917745</v>
      </c>
      <c r="AC75" s="123">
        <f t="shared" si="345"/>
        <v>75783.317194896095</v>
      </c>
      <c r="AD75" s="123">
        <f t="shared" si="345"/>
        <v>77298.983538794026</v>
      </c>
      <c r="AE75" s="123">
        <f t="shared" si="345"/>
        <v>78844.963209569905</v>
      </c>
      <c r="AF75" s="123">
        <f t="shared" si="345"/>
        <v>80421.862473761299</v>
      </c>
      <c r="AG75" s="123">
        <f t="shared" si="345"/>
        <v>82030.299723236531</v>
      </c>
      <c r="AH75" s="123">
        <f t="shared" si="345"/>
        <v>83670.905717701258</v>
      </c>
      <c r="AI75" s="123">
        <f t="shared" si="345"/>
        <v>85344.323832055292</v>
      </c>
      <c r="AJ75" s="123">
        <f t="shared" si="345"/>
        <v>87051.210308696405</v>
      </c>
      <c r="AK75" s="123">
        <f t="shared" si="345"/>
        <v>88792.234514870332</v>
      </c>
      <c r="AL75" s="123">
        <f t="shared" si="345"/>
        <v>90568.079205167742</v>
      </c>
      <c r="AM75" s="123">
        <f t="shared" si="345"/>
        <v>92379.440789271102</v>
      </c>
      <c r="AN75" s="123">
        <f t="shared" si="345"/>
        <v>94227.029605056523</v>
      </c>
      <c r="AO75" s="123">
        <f t="shared" si="345"/>
        <v>96111.570197157649</v>
      </c>
      <c r="AP75" s="123">
        <f t="shared" si="345"/>
        <v>98033.8016011008</v>
      </c>
      <c r="AQ75" s="123">
        <f t="shared" si="345"/>
        <v>99994.47763312282</v>
      </c>
      <c r="AR75" s="123">
        <f t="shared" si="345"/>
        <v>101994.36718578528</v>
      </c>
      <c r="AS75" s="123">
        <f t="shared" si="345"/>
        <v>104034.25452950098</v>
      </c>
      <c r="AT75" s="123">
        <f t="shared" si="345"/>
        <v>106114.939620091</v>
      </c>
      <c r="AU75" s="123">
        <f t="shared" si="345"/>
        <v>108237.23841249282</v>
      </c>
      <c r="AV75" s="123">
        <f t="shared" si="345"/>
        <v>110401.98318074268</v>
      </c>
      <c r="AW75" s="123">
        <f t="shared" si="345"/>
        <v>112610.02284435753</v>
      </c>
      <c r="AY75" s="78"/>
    </row>
    <row r="76" spans="1:341" s="70" customFormat="1" ht="11.25" customHeight="1" x14ac:dyDescent="0.15">
      <c r="A76" s="125"/>
      <c r="B76" s="70" t="s">
        <v>236</v>
      </c>
      <c r="E76" s="548"/>
      <c r="G76" s="86">
        <v>10</v>
      </c>
      <c r="H76" s="122"/>
      <c r="I76" s="123">
        <f t="shared" ref="I76:AW76" si="346">H76*INDEX(SalInfl,I$1)</f>
        <v>0</v>
      </c>
      <c r="J76" s="123">
        <f t="shared" si="346"/>
        <v>0</v>
      </c>
      <c r="K76" s="123">
        <f t="shared" si="346"/>
        <v>0</v>
      </c>
      <c r="L76" s="123">
        <f t="shared" si="346"/>
        <v>0</v>
      </c>
      <c r="M76" s="123">
        <f t="shared" si="346"/>
        <v>0</v>
      </c>
      <c r="N76" s="123">
        <f t="shared" si="346"/>
        <v>0</v>
      </c>
      <c r="O76" s="123">
        <f t="shared" si="346"/>
        <v>0</v>
      </c>
      <c r="P76" s="123">
        <f t="shared" si="346"/>
        <v>0</v>
      </c>
      <c r="Q76" s="123">
        <f t="shared" si="346"/>
        <v>0</v>
      </c>
      <c r="R76" s="123">
        <f t="shared" si="346"/>
        <v>0</v>
      </c>
      <c r="S76" s="123">
        <f t="shared" si="346"/>
        <v>0</v>
      </c>
      <c r="T76" s="123">
        <f t="shared" si="346"/>
        <v>0</v>
      </c>
      <c r="U76" s="123">
        <f t="shared" si="346"/>
        <v>0</v>
      </c>
      <c r="V76" s="123">
        <f t="shared" si="346"/>
        <v>0</v>
      </c>
      <c r="W76" s="123">
        <f t="shared" si="346"/>
        <v>0</v>
      </c>
      <c r="X76" s="123">
        <f t="shared" si="346"/>
        <v>0</v>
      </c>
      <c r="Y76" s="123">
        <f t="shared" si="346"/>
        <v>0</v>
      </c>
      <c r="Z76" s="123">
        <f t="shared" si="346"/>
        <v>0</v>
      </c>
      <c r="AA76" s="123">
        <f t="shared" si="346"/>
        <v>0</v>
      </c>
      <c r="AB76" s="123">
        <f t="shared" si="346"/>
        <v>0</v>
      </c>
      <c r="AC76" s="123">
        <f t="shared" si="346"/>
        <v>0</v>
      </c>
      <c r="AD76" s="123">
        <f t="shared" si="346"/>
        <v>0</v>
      </c>
      <c r="AE76" s="123">
        <f t="shared" si="346"/>
        <v>0</v>
      </c>
      <c r="AF76" s="123">
        <f t="shared" si="346"/>
        <v>0</v>
      </c>
      <c r="AG76" s="123">
        <f t="shared" si="346"/>
        <v>0</v>
      </c>
      <c r="AH76" s="123">
        <f t="shared" si="346"/>
        <v>0</v>
      </c>
      <c r="AI76" s="123">
        <f t="shared" si="346"/>
        <v>0</v>
      </c>
      <c r="AJ76" s="123">
        <f t="shared" si="346"/>
        <v>0</v>
      </c>
      <c r="AK76" s="123">
        <f t="shared" si="346"/>
        <v>0</v>
      </c>
      <c r="AL76" s="123">
        <f t="shared" si="346"/>
        <v>0</v>
      </c>
      <c r="AM76" s="123">
        <f t="shared" si="346"/>
        <v>0</v>
      </c>
      <c r="AN76" s="123">
        <f t="shared" si="346"/>
        <v>0</v>
      </c>
      <c r="AO76" s="123">
        <f t="shared" si="346"/>
        <v>0</v>
      </c>
      <c r="AP76" s="123">
        <f t="shared" si="346"/>
        <v>0</v>
      </c>
      <c r="AQ76" s="123">
        <f t="shared" si="346"/>
        <v>0</v>
      </c>
      <c r="AR76" s="123">
        <f t="shared" si="346"/>
        <v>0</v>
      </c>
      <c r="AS76" s="123">
        <f t="shared" si="346"/>
        <v>0</v>
      </c>
      <c r="AT76" s="123">
        <f t="shared" si="346"/>
        <v>0</v>
      </c>
      <c r="AU76" s="123">
        <f t="shared" si="346"/>
        <v>0</v>
      </c>
      <c r="AV76" s="123">
        <f t="shared" si="346"/>
        <v>0</v>
      </c>
      <c r="AW76" s="123">
        <f t="shared" si="346"/>
        <v>0</v>
      </c>
      <c r="AY76" s="78"/>
    </row>
    <row r="77" spans="1:341" s="70" customFormat="1" ht="11.25" customHeight="1" x14ac:dyDescent="0.15">
      <c r="A77" s="125"/>
      <c r="B77" s="70" t="s">
        <v>236</v>
      </c>
      <c r="E77" s="548"/>
      <c r="G77" s="86">
        <v>10</v>
      </c>
      <c r="H77" s="122"/>
      <c r="I77" s="123">
        <f t="shared" ref="I77:AW77" si="347">H77*INDEX(SalInfl,I$1)</f>
        <v>0</v>
      </c>
      <c r="J77" s="123">
        <f t="shared" si="347"/>
        <v>0</v>
      </c>
      <c r="K77" s="123">
        <f t="shared" si="347"/>
        <v>0</v>
      </c>
      <c r="L77" s="123">
        <f t="shared" si="347"/>
        <v>0</v>
      </c>
      <c r="M77" s="123">
        <f t="shared" si="347"/>
        <v>0</v>
      </c>
      <c r="N77" s="123">
        <f t="shared" si="347"/>
        <v>0</v>
      </c>
      <c r="O77" s="123">
        <f t="shared" si="347"/>
        <v>0</v>
      </c>
      <c r="P77" s="123">
        <f t="shared" si="347"/>
        <v>0</v>
      </c>
      <c r="Q77" s="123">
        <f t="shared" si="347"/>
        <v>0</v>
      </c>
      <c r="R77" s="123">
        <f t="shared" si="347"/>
        <v>0</v>
      </c>
      <c r="S77" s="123">
        <f t="shared" si="347"/>
        <v>0</v>
      </c>
      <c r="T77" s="123">
        <f t="shared" si="347"/>
        <v>0</v>
      </c>
      <c r="U77" s="123">
        <f t="shared" si="347"/>
        <v>0</v>
      </c>
      <c r="V77" s="123">
        <f t="shared" si="347"/>
        <v>0</v>
      </c>
      <c r="W77" s="123">
        <f t="shared" si="347"/>
        <v>0</v>
      </c>
      <c r="X77" s="123">
        <f t="shared" si="347"/>
        <v>0</v>
      </c>
      <c r="Y77" s="123">
        <f t="shared" si="347"/>
        <v>0</v>
      </c>
      <c r="Z77" s="123">
        <f t="shared" si="347"/>
        <v>0</v>
      </c>
      <c r="AA77" s="123">
        <f t="shared" si="347"/>
        <v>0</v>
      </c>
      <c r="AB77" s="123">
        <f t="shared" si="347"/>
        <v>0</v>
      </c>
      <c r="AC77" s="123">
        <f t="shared" si="347"/>
        <v>0</v>
      </c>
      <c r="AD77" s="123">
        <f t="shared" si="347"/>
        <v>0</v>
      </c>
      <c r="AE77" s="123">
        <f t="shared" si="347"/>
        <v>0</v>
      </c>
      <c r="AF77" s="123">
        <f t="shared" si="347"/>
        <v>0</v>
      </c>
      <c r="AG77" s="123">
        <f t="shared" si="347"/>
        <v>0</v>
      </c>
      <c r="AH77" s="123">
        <f t="shared" si="347"/>
        <v>0</v>
      </c>
      <c r="AI77" s="123">
        <f t="shared" si="347"/>
        <v>0</v>
      </c>
      <c r="AJ77" s="123">
        <f t="shared" si="347"/>
        <v>0</v>
      </c>
      <c r="AK77" s="123">
        <f t="shared" si="347"/>
        <v>0</v>
      </c>
      <c r="AL77" s="123">
        <f t="shared" si="347"/>
        <v>0</v>
      </c>
      <c r="AM77" s="123">
        <f t="shared" si="347"/>
        <v>0</v>
      </c>
      <c r="AN77" s="123">
        <f t="shared" si="347"/>
        <v>0</v>
      </c>
      <c r="AO77" s="123">
        <f t="shared" si="347"/>
        <v>0</v>
      </c>
      <c r="AP77" s="123">
        <f t="shared" si="347"/>
        <v>0</v>
      </c>
      <c r="AQ77" s="123">
        <f t="shared" si="347"/>
        <v>0</v>
      </c>
      <c r="AR77" s="123">
        <f t="shared" si="347"/>
        <v>0</v>
      </c>
      <c r="AS77" s="123">
        <f t="shared" si="347"/>
        <v>0</v>
      </c>
      <c r="AT77" s="123">
        <f t="shared" si="347"/>
        <v>0</v>
      </c>
      <c r="AU77" s="123">
        <f t="shared" si="347"/>
        <v>0</v>
      </c>
      <c r="AV77" s="123">
        <f t="shared" si="347"/>
        <v>0</v>
      </c>
      <c r="AW77" s="123">
        <f t="shared" si="347"/>
        <v>0</v>
      </c>
      <c r="AY77" s="78"/>
    </row>
    <row r="78" spans="1:341" s="70" customFormat="1" ht="11.25" customHeight="1" x14ac:dyDescent="0.15">
      <c r="A78" s="125"/>
      <c r="B78" s="70" t="s">
        <v>236</v>
      </c>
      <c r="E78" s="548"/>
      <c r="G78" s="86">
        <v>10</v>
      </c>
      <c r="H78" s="122"/>
      <c r="I78" s="123">
        <f t="shared" ref="I78:AW78" si="348">H78*INDEX(SalInfl,I$1)</f>
        <v>0</v>
      </c>
      <c r="J78" s="123">
        <f t="shared" si="348"/>
        <v>0</v>
      </c>
      <c r="K78" s="123">
        <f t="shared" si="348"/>
        <v>0</v>
      </c>
      <c r="L78" s="123">
        <f t="shared" si="348"/>
        <v>0</v>
      </c>
      <c r="M78" s="123">
        <f t="shared" si="348"/>
        <v>0</v>
      </c>
      <c r="N78" s="123">
        <f t="shared" si="348"/>
        <v>0</v>
      </c>
      <c r="O78" s="123">
        <f t="shared" si="348"/>
        <v>0</v>
      </c>
      <c r="P78" s="123">
        <f t="shared" si="348"/>
        <v>0</v>
      </c>
      <c r="Q78" s="123">
        <f t="shared" si="348"/>
        <v>0</v>
      </c>
      <c r="R78" s="123">
        <f t="shared" si="348"/>
        <v>0</v>
      </c>
      <c r="S78" s="123">
        <f t="shared" si="348"/>
        <v>0</v>
      </c>
      <c r="T78" s="123">
        <f t="shared" si="348"/>
        <v>0</v>
      </c>
      <c r="U78" s="123">
        <f t="shared" si="348"/>
        <v>0</v>
      </c>
      <c r="V78" s="123">
        <f t="shared" si="348"/>
        <v>0</v>
      </c>
      <c r="W78" s="123">
        <f t="shared" si="348"/>
        <v>0</v>
      </c>
      <c r="X78" s="123">
        <f t="shared" si="348"/>
        <v>0</v>
      </c>
      <c r="Y78" s="123">
        <f t="shared" si="348"/>
        <v>0</v>
      </c>
      <c r="Z78" s="123">
        <f t="shared" si="348"/>
        <v>0</v>
      </c>
      <c r="AA78" s="123">
        <f t="shared" si="348"/>
        <v>0</v>
      </c>
      <c r="AB78" s="123">
        <f t="shared" si="348"/>
        <v>0</v>
      </c>
      <c r="AC78" s="123">
        <f t="shared" si="348"/>
        <v>0</v>
      </c>
      <c r="AD78" s="123">
        <f t="shared" si="348"/>
        <v>0</v>
      </c>
      <c r="AE78" s="123">
        <f t="shared" si="348"/>
        <v>0</v>
      </c>
      <c r="AF78" s="123">
        <f t="shared" si="348"/>
        <v>0</v>
      </c>
      <c r="AG78" s="123">
        <f t="shared" si="348"/>
        <v>0</v>
      </c>
      <c r="AH78" s="123">
        <f t="shared" si="348"/>
        <v>0</v>
      </c>
      <c r="AI78" s="123">
        <f t="shared" si="348"/>
        <v>0</v>
      </c>
      <c r="AJ78" s="123">
        <f t="shared" si="348"/>
        <v>0</v>
      </c>
      <c r="AK78" s="123">
        <f t="shared" si="348"/>
        <v>0</v>
      </c>
      <c r="AL78" s="123">
        <f t="shared" si="348"/>
        <v>0</v>
      </c>
      <c r="AM78" s="123">
        <f t="shared" si="348"/>
        <v>0</v>
      </c>
      <c r="AN78" s="123">
        <f t="shared" si="348"/>
        <v>0</v>
      </c>
      <c r="AO78" s="123">
        <f t="shared" si="348"/>
        <v>0</v>
      </c>
      <c r="AP78" s="123">
        <f t="shared" si="348"/>
        <v>0</v>
      </c>
      <c r="AQ78" s="123">
        <f t="shared" si="348"/>
        <v>0</v>
      </c>
      <c r="AR78" s="123">
        <f t="shared" si="348"/>
        <v>0</v>
      </c>
      <c r="AS78" s="123">
        <f t="shared" si="348"/>
        <v>0</v>
      </c>
      <c r="AT78" s="123">
        <f t="shared" si="348"/>
        <v>0</v>
      </c>
      <c r="AU78" s="123">
        <f t="shared" si="348"/>
        <v>0</v>
      </c>
      <c r="AV78" s="123">
        <f t="shared" si="348"/>
        <v>0</v>
      </c>
      <c r="AW78" s="123">
        <f t="shared" si="348"/>
        <v>0</v>
      </c>
      <c r="AY78" s="78"/>
    </row>
    <row r="79" spans="1:341" s="70" customFormat="1" ht="11.25" customHeight="1" x14ac:dyDescent="0.15">
      <c r="A79" s="125"/>
      <c r="B79" s="70" t="s">
        <v>236</v>
      </c>
      <c r="E79" s="548"/>
      <c r="G79" s="86"/>
      <c r="H79" s="122"/>
      <c r="I79" s="123">
        <f t="shared" ref="I79:AW79" si="349">H79*INDEX(SalInfl,I$1)</f>
        <v>0</v>
      </c>
      <c r="J79" s="123">
        <f t="shared" si="349"/>
        <v>0</v>
      </c>
      <c r="K79" s="123">
        <f t="shared" si="349"/>
        <v>0</v>
      </c>
      <c r="L79" s="123">
        <f t="shared" si="349"/>
        <v>0</v>
      </c>
      <c r="M79" s="123">
        <f t="shared" si="349"/>
        <v>0</v>
      </c>
      <c r="N79" s="123">
        <f t="shared" si="349"/>
        <v>0</v>
      </c>
      <c r="O79" s="123">
        <f t="shared" si="349"/>
        <v>0</v>
      </c>
      <c r="P79" s="123">
        <f t="shared" si="349"/>
        <v>0</v>
      </c>
      <c r="Q79" s="123">
        <f t="shared" si="349"/>
        <v>0</v>
      </c>
      <c r="R79" s="123">
        <f t="shared" si="349"/>
        <v>0</v>
      </c>
      <c r="S79" s="123">
        <f t="shared" si="349"/>
        <v>0</v>
      </c>
      <c r="T79" s="123">
        <f t="shared" si="349"/>
        <v>0</v>
      </c>
      <c r="U79" s="123">
        <f t="shared" si="349"/>
        <v>0</v>
      </c>
      <c r="V79" s="123">
        <f t="shared" si="349"/>
        <v>0</v>
      </c>
      <c r="W79" s="123">
        <f t="shared" si="349"/>
        <v>0</v>
      </c>
      <c r="X79" s="123">
        <f t="shared" si="349"/>
        <v>0</v>
      </c>
      <c r="Y79" s="123">
        <f t="shared" si="349"/>
        <v>0</v>
      </c>
      <c r="Z79" s="123">
        <f t="shared" si="349"/>
        <v>0</v>
      </c>
      <c r="AA79" s="123">
        <f t="shared" si="349"/>
        <v>0</v>
      </c>
      <c r="AB79" s="123">
        <f t="shared" si="349"/>
        <v>0</v>
      </c>
      <c r="AC79" s="123">
        <f t="shared" si="349"/>
        <v>0</v>
      </c>
      <c r="AD79" s="123">
        <f t="shared" si="349"/>
        <v>0</v>
      </c>
      <c r="AE79" s="123">
        <f t="shared" si="349"/>
        <v>0</v>
      </c>
      <c r="AF79" s="123">
        <f t="shared" si="349"/>
        <v>0</v>
      </c>
      <c r="AG79" s="123">
        <f t="shared" si="349"/>
        <v>0</v>
      </c>
      <c r="AH79" s="123">
        <f t="shared" si="349"/>
        <v>0</v>
      </c>
      <c r="AI79" s="123">
        <f t="shared" si="349"/>
        <v>0</v>
      </c>
      <c r="AJ79" s="123">
        <f t="shared" si="349"/>
        <v>0</v>
      </c>
      <c r="AK79" s="123">
        <f t="shared" si="349"/>
        <v>0</v>
      </c>
      <c r="AL79" s="123">
        <f t="shared" si="349"/>
        <v>0</v>
      </c>
      <c r="AM79" s="123">
        <f t="shared" si="349"/>
        <v>0</v>
      </c>
      <c r="AN79" s="123">
        <f t="shared" si="349"/>
        <v>0</v>
      </c>
      <c r="AO79" s="123">
        <f t="shared" si="349"/>
        <v>0</v>
      </c>
      <c r="AP79" s="123">
        <f t="shared" si="349"/>
        <v>0</v>
      </c>
      <c r="AQ79" s="123">
        <f t="shared" si="349"/>
        <v>0</v>
      </c>
      <c r="AR79" s="123">
        <f t="shared" si="349"/>
        <v>0</v>
      </c>
      <c r="AS79" s="123">
        <f t="shared" si="349"/>
        <v>0</v>
      </c>
      <c r="AT79" s="123">
        <f t="shared" si="349"/>
        <v>0</v>
      </c>
      <c r="AU79" s="123">
        <f t="shared" si="349"/>
        <v>0</v>
      </c>
      <c r="AV79" s="123">
        <f t="shared" si="349"/>
        <v>0</v>
      </c>
      <c r="AW79" s="123">
        <f t="shared" si="349"/>
        <v>0</v>
      </c>
      <c r="AY79" s="78"/>
    </row>
    <row r="80" spans="1:341" s="70" customFormat="1" ht="11.25" customHeight="1" x14ac:dyDescent="0.15">
      <c r="A80" s="125"/>
      <c r="B80" s="70" t="s">
        <v>236</v>
      </c>
      <c r="E80" s="548"/>
      <c r="G80" s="86"/>
      <c r="H80" s="122"/>
      <c r="I80" s="123">
        <f t="shared" ref="I80:AW80" si="350">H80*INDEX(SalInfl,I$1)</f>
        <v>0</v>
      </c>
      <c r="J80" s="123">
        <f t="shared" si="350"/>
        <v>0</v>
      </c>
      <c r="K80" s="123">
        <f t="shared" si="350"/>
        <v>0</v>
      </c>
      <c r="L80" s="123">
        <f t="shared" si="350"/>
        <v>0</v>
      </c>
      <c r="M80" s="123">
        <f t="shared" si="350"/>
        <v>0</v>
      </c>
      <c r="N80" s="123">
        <f t="shared" si="350"/>
        <v>0</v>
      </c>
      <c r="O80" s="123">
        <f t="shared" si="350"/>
        <v>0</v>
      </c>
      <c r="P80" s="123">
        <f t="shared" si="350"/>
        <v>0</v>
      </c>
      <c r="Q80" s="123">
        <f t="shared" si="350"/>
        <v>0</v>
      </c>
      <c r="R80" s="123">
        <f t="shared" si="350"/>
        <v>0</v>
      </c>
      <c r="S80" s="123">
        <f t="shared" si="350"/>
        <v>0</v>
      </c>
      <c r="T80" s="123">
        <f t="shared" si="350"/>
        <v>0</v>
      </c>
      <c r="U80" s="123">
        <f t="shared" si="350"/>
        <v>0</v>
      </c>
      <c r="V80" s="123">
        <f t="shared" si="350"/>
        <v>0</v>
      </c>
      <c r="W80" s="123">
        <f t="shared" si="350"/>
        <v>0</v>
      </c>
      <c r="X80" s="123">
        <f t="shared" si="350"/>
        <v>0</v>
      </c>
      <c r="Y80" s="123">
        <f t="shared" si="350"/>
        <v>0</v>
      </c>
      <c r="Z80" s="123">
        <f t="shared" si="350"/>
        <v>0</v>
      </c>
      <c r="AA80" s="123">
        <f t="shared" si="350"/>
        <v>0</v>
      </c>
      <c r="AB80" s="123">
        <f t="shared" si="350"/>
        <v>0</v>
      </c>
      <c r="AC80" s="123">
        <f t="shared" si="350"/>
        <v>0</v>
      </c>
      <c r="AD80" s="123">
        <f t="shared" si="350"/>
        <v>0</v>
      </c>
      <c r="AE80" s="123">
        <f t="shared" si="350"/>
        <v>0</v>
      </c>
      <c r="AF80" s="123">
        <f t="shared" si="350"/>
        <v>0</v>
      </c>
      <c r="AG80" s="123">
        <f t="shared" si="350"/>
        <v>0</v>
      </c>
      <c r="AH80" s="123">
        <f t="shared" si="350"/>
        <v>0</v>
      </c>
      <c r="AI80" s="123">
        <f t="shared" si="350"/>
        <v>0</v>
      </c>
      <c r="AJ80" s="123">
        <f t="shared" si="350"/>
        <v>0</v>
      </c>
      <c r="AK80" s="123">
        <f t="shared" si="350"/>
        <v>0</v>
      </c>
      <c r="AL80" s="123">
        <f t="shared" si="350"/>
        <v>0</v>
      </c>
      <c r="AM80" s="123">
        <f t="shared" si="350"/>
        <v>0</v>
      </c>
      <c r="AN80" s="123">
        <f t="shared" si="350"/>
        <v>0</v>
      </c>
      <c r="AO80" s="123">
        <f t="shared" si="350"/>
        <v>0</v>
      </c>
      <c r="AP80" s="123">
        <f t="shared" si="350"/>
        <v>0</v>
      </c>
      <c r="AQ80" s="123">
        <f t="shared" si="350"/>
        <v>0</v>
      </c>
      <c r="AR80" s="123">
        <f t="shared" si="350"/>
        <v>0</v>
      </c>
      <c r="AS80" s="123">
        <f t="shared" si="350"/>
        <v>0</v>
      </c>
      <c r="AT80" s="123">
        <f t="shared" si="350"/>
        <v>0</v>
      </c>
      <c r="AU80" s="123">
        <f t="shared" si="350"/>
        <v>0</v>
      </c>
      <c r="AV80" s="123">
        <f t="shared" si="350"/>
        <v>0</v>
      </c>
      <c r="AW80" s="123">
        <f t="shared" si="350"/>
        <v>0</v>
      </c>
      <c r="AY80" s="78"/>
    </row>
    <row r="81" spans="1:341" s="70" customFormat="1" ht="11.25" customHeight="1" x14ac:dyDescent="0.15">
      <c r="A81" s="125"/>
      <c r="B81" s="87" t="s">
        <v>283</v>
      </c>
      <c r="C81" s="87"/>
      <c r="D81" s="87"/>
      <c r="E81" s="549"/>
      <c r="F81" s="87"/>
      <c r="G81" s="91"/>
      <c r="H81" s="383"/>
      <c r="I81" s="384"/>
      <c r="J81" s="384"/>
      <c r="K81" s="384"/>
      <c r="L81" s="384"/>
      <c r="M81" s="384"/>
      <c r="N81" s="384"/>
      <c r="O81" s="384"/>
      <c r="P81" s="384"/>
      <c r="Q81" s="384"/>
      <c r="R81" s="384"/>
      <c r="S81" s="384"/>
      <c r="T81" s="384"/>
      <c r="U81" s="384"/>
      <c r="V81" s="384"/>
      <c r="W81" s="384"/>
      <c r="X81" s="384"/>
      <c r="Y81" s="384"/>
      <c r="Z81" s="384"/>
      <c r="AA81" s="384"/>
      <c r="AB81" s="384"/>
      <c r="AC81" s="384"/>
      <c r="AD81" s="384"/>
      <c r="AE81" s="384"/>
      <c r="AF81" s="384"/>
      <c r="AG81" s="384"/>
      <c r="AH81" s="384"/>
      <c r="AI81" s="384"/>
      <c r="AJ81" s="384"/>
      <c r="AK81" s="384"/>
      <c r="AL81" s="384"/>
      <c r="AM81" s="384"/>
      <c r="AN81" s="384"/>
      <c r="AO81" s="384"/>
      <c r="AP81" s="384"/>
      <c r="AQ81" s="384"/>
      <c r="AR81" s="384"/>
      <c r="AS81" s="384"/>
      <c r="AT81" s="384"/>
      <c r="AU81" s="384"/>
      <c r="AV81" s="384"/>
      <c r="AW81" s="384"/>
    </row>
    <row r="82" spans="1:341" s="70" customFormat="1" ht="11.25" customHeight="1" x14ac:dyDescent="0.15">
      <c r="A82" s="125"/>
      <c r="B82" s="550" t="s">
        <v>284</v>
      </c>
      <c r="C82" s="550"/>
      <c r="D82" s="550"/>
      <c r="E82" s="551"/>
      <c r="F82" s="550"/>
      <c r="G82" s="552"/>
      <c r="H82" s="553">
        <f t="shared" ref="H82:AW82" si="351">SUMIF(H69:H81, "&gt;0",$E69:$E81)</f>
        <v>2</v>
      </c>
      <c r="I82" s="554">
        <f t="shared" si="351"/>
        <v>2</v>
      </c>
      <c r="J82" s="554">
        <f t="shared" si="351"/>
        <v>2</v>
      </c>
      <c r="K82" s="554">
        <f t="shared" si="351"/>
        <v>2</v>
      </c>
      <c r="L82" s="554">
        <f t="shared" si="351"/>
        <v>2</v>
      </c>
      <c r="M82" s="554">
        <f t="shared" si="351"/>
        <v>2</v>
      </c>
      <c r="N82" s="554">
        <f t="shared" si="351"/>
        <v>2</v>
      </c>
      <c r="O82" s="554">
        <f t="shared" si="351"/>
        <v>2</v>
      </c>
      <c r="P82" s="554">
        <f t="shared" si="351"/>
        <v>2</v>
      </c>
      <c r="Q82" s="554">
        <f t="shared" si="351"/>
        <v>2</v>
      </c>
      <c r="R82" s="554">
        <f t="shared" si="351"/>
        <v>2</v>
      </c>
      <c r="S82" s="554">
        <f t="shared" si="351"/>
        <v>2</v>
      </c>
      <c r="T82" s="554">
        <f t="shared" si="351"/>
        <v>2</v>
      </c>
      <c r="U82" s="554">
        <f t="shared" si="351"/>
        <v>2</v>
      </c>
      <c r="V82" s="554">
        <f t="shared" si="351"/>
        <v>2</v>
      </c>
      <c r="W82" s="554">
        <f t="shared" si="351"/>
        <v>2</v>
      </c>
      <c r="X82" s="554">
        <f t="shared" si="351"/>
        <v>2</v>
      </c>
      <c r="Y82" s="554">
        <f t="shared" si="351"/>
        <v>2</v>
      </c>
      <c r="Z82" s="554">
        <f t="shared" si="351"/>
        <v>2</v>
      </c>
      <c r="AA82" s="554">
        <f t="shared" si="351"/>
        <v>2</v>
      </c>
      <c r="AB82" s="554">
        <f t="shared" si="351"/>
        <v>2</v>
      </c>
      <c r="AC82" s="554">
        <f t="shared" si="351"/>
        <v>2</v>
      </c>
      <c r="AD82" s="554">
        <f t="shared" si="351"/>
        <v>2</v>
      </c>
      <c r="AE82" s="554">
        <f t="shared" si="351"/>
        <v>2</v>
      </c>
      <c r="AF82" s="554">
        <f t="shared" si="351"/>
        <v>2</v>
      </c>
      <c r="AG82" s="554">
        <f t="shared" si="351"/>
        <v>2</v>
      </c>
      <c r="AH82" s="554">
        <f t="shared" si="351"/>
        <v>2</v>
      </c>
      <c r="AI82" s="554">
        <f t="shared" si="351"/>
        <v>2</v>
      </c>
      <c r="AJ82" s="554">
        <f t="shared" si="351"/>
        <v>2</v>
      </c>
      <c r="AK82" s="554">
        <f t="shared" si="351"/>
        <v>2</v>
      </c>
      <c r="AL82" s="554">
        <f t="shared" si="351"/>
        <v>2</v>
      </c>
      <c r="AM82" s="554">
        <f t="shared" si="351"/>
        <v>2</v>
      </c>
      <c r="AN82" s="554">
        <f t="shared" si="351"/>
        <v>2</v>
      </c>
      <c r="AO82" s="554">
        <f t="shared" si="351"/>
        <v>2</v>
      </c>
      <c r="AP82" s="554">
        <f t="shared" si="351"/>
        <v>2</v>
      </c>
      <c r="AQ82" s="554">
        <f t="shared" si="351"/>
        <v>2</v>
      </c>
      <c r="AR82" s="554">
        <f t="shared" si="351"/>
        <v>2</v>
      </c>
      <c r="AS82" s="554">
        <f t="shared" si="351"/>
        <v>2</v>
      </c>
      <c r="AT82" s="554">
        <f t="shared" si="351"/>
        <v>2</v>
      </c>
      <c r="AU82" s="554">
        <f t="shared" si="351"/>
        <v>2</v>
      </c>
      <c r="AV82" s="554">
        <f t="shared" si="351"/>
        <v>2</v>
      </c>
      <c r="AW82" s="554">
        <f t="shared" si="351"/>
        <v>2</v>
      </c>
    </row>
    <row r="83" spans="1:341" s="70" customFormat="1" ht="11.25" customHeight="1" x14ac:dyDescent="0.15">
      <c r="A83" s="125"/>
      <c r="B83" s="87" t="s">
        <v>285</v>
      </c>
      <c r="C83" s="87"/>
      <c r="D83" s="87"/>
      <c r="E83" s="549"/>
      <c r="F83" s="87"/>
      <c r="G83" s="91"/>
      <c r="H83" s="389">
        <f>IF(H82=0, "N/A", H$6/H82)</f>
        <v>181</v>
      </c>
      <c r="I83" s="313">
        <f t="shared" ref="I83:AW83" si="352">IF(I82=0, "N/A", I$6/I82)</f>
        <v>212.5</v>
      </c>
      <c r="J83" s="313">
        <f t="shared" si="352"/>
        <v>338.5</v>
      </c>
      <c r="K83" s="313">
        <f t="shared" si="352"/>
        <v>360</v>
      </c>
      <c r="L83" s="313">
        <f t="shared" si="352"/>
        <v>374.5</v>
      </c>
      <c r="M83" s="313">
        <f t="shared" si="352"/>
        <v>393.5</v>
      </c>
      <c r="N83" s="313">
        <f t="shared" si="352"/>
        <v>413</v>
      </c>
      <c r="O83" s="313">
        <f t="shared" si="352"/>
        <v>431</v>
      </c>
      <c r="P83" s="313">
        <f t="shared" si="352"/>
        <v>449</v>
      </c>
      <c r="Q83" s="313">
        <f t="shared" si="352"/>
        <v>448.5</v>
      </c>
      <c r="R83" s="313">
        <f t="shared" si="352"/>
        <v>448</v>
      </c>
      <c r="S83" s="313">
        <f t="shared" si="352"/>
        <v>448</v>
      </c>
      <c r="T83" s="313">
        <f t="shared" si="352"/>
        <v>448</v>
      </c>
      <c r="U83" s="313">
        <f t="shared" si="352"/>
        <v>448</v>
      </c>
      <c r="V83" s="313">
        <f t="shared" si="352"/>
        <v>448</v>
      </c>
      <c r="W83" s="313">
        <f t="shared" si="352"/>
        <v>448</v>
      </c>
      <c r="X83" s="313">
        <f t="shared" si="352"/>
        <v>448</v>
      </c>
      <c r="Y83" s="313">
        <f t="shared" si="352"/>
        <v>448</v>
      </c>
      <c r="Z83" s="313">
        <f t="shared" si="352"/>
        <v>448</v>
      </c>
      <c r="AA83" s="313">
        <f t="shared" si="352"/>
        <v>448</v>
      </c>
      <c r="AB83" s="313">
        <f t="shared" si="352"/>
        <v>448</v>
      </c>
      <c r="AC83" s="313">
        <f t="shared" si="352"/>
        <v>448</v>
      </c>
      <c r="AD83" s="313">
        <f t="shared" si="352"/>
        <v>448</v>
      </c>
      <c r="AE83" s="313">
        <f t="shared" si="352"/>
        <v>448</v>
      </c>
      <c r="AF83" s="313">
        <f t="shared" si="352"/>
        <v>448</v>
      </c>
      <c r="AG83" s="313">
        <f t="shared" si="352"/>
        <v>448</v>
      </c>
      <c r="AH83" s="313">
        <f t="shared" si="352"/>
        <v>448</v>
      </c>
      <c r="AI83" s="313">
        <f t="shared" si="352"/>
        <v>448</v>
      </c>
      <c r="AJ83" s="313">
        <f t="shared" si="352"/>
        <v>448</v>
      </c>
      <c r="AK83" s="313">
        <f t="shared" si="352"/>
        <v>448</v>
      </c>
      <c r="AL83" s="313">
        <f t="shared" si="352"/>
        <v>448</v>
      </c>
      <c r="AM83" s="313">
        <f t="shared" si="352"/>
        <v>448</v>
      </c>
      <c r="AN83" s="313">
        <f t="shared" si="352"/>
        <v>448</v>
      </c>
      <c r="AO83" s="313">
        <f t="shared" si="352"/>
        <v>448</v>
      </c>
      <c r="AP83" s="313">
        <f t="shared" si="352"/>
        <v>448</v>
      </c>
      <c r="AQ83" s="313">
        <f t="shared" si="352"/>
        <v>448</v>
      </c>
      <c r="AR83" s="313">
        <f t="shared" si="352"/>
        <v>448</v>
      </c>
      <c r="AS83" s="313">
        <f t="shared" si="352"/>
        <v>448</v>
      </c>
      <c r="AT83" s="313">
        <f t="shared" si="352"/>
        <v>448</v>
      </c>
      <c r="AU83" s="313">
        <f t="shared" si="352"/>
        <v>448</v>
      </c>
      <c r="AV83" s="313">
        <f t="shared" si="352"/>
        <v>448</v>
      </c>
      <c r="AW83" s="313">
        <f t="shared" si="352"/>
        <v>448</v>
      </c>
    </row>
    <row r="84" spans="1:341" s="70" customFormat="1" ht="11.25" customHeight="1" x14ac:dyDescent="0.15">
      <c r="A84" s="125"/>
      <c r="E84" s="555"/>
      <c r="G84" s="86"/>
      <c r="H84" s="124"/>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row>
    <row r="85" spans="1:341" s="70" customFormat="1" ht="11.25" customHeight="1" x14ac:dyDescent="0.2">
      <c r="A85" s="125"/>
      <c r="B85" s="543" t="s">
        <v>237</v>
      </c>
      <c r="C85" s="544"/>
      <c r="D85" s="544"/>
      <c r="E85" s="544"/>
      <c r="F85" s="544"/>
      <c r="G85" s="545"/>
      <c r="H85" s="546"/>
      <c r="I85" s="547"/>
      <c r="J85" s="547"/>
      <c r="K85" s="547"/>
      <c r="L85" s="547"/>
      <c r="M85" s="547"/>
      <c r="N85" s="547"/>
      <c r="O85" s="547"/>
      <c r="P85" s="547"/>
      <c r="Q85" s="547"/>
      <c r="R85" s="547"/>
      <c r="S85" s="547"/>
      <c r="T85" s="547"/>
      <c r="U85" s="547"/>
      <c r="V85" s="547"/>
      <c r="W85" s="547"/>
      <c r="X85" s="547"/>
      <c r="Y85" s="547"/>
      <c r="Z85" s="547"/>
      <c r="AA85" s="547"/>
      <c r="AB85" s="547"/>
      <c r="AC85" s="547"/>
      <c r="AD85" s="547"/>
      <c r="AE85" s="547"/>
      <c r="AF85" s="547"/>
      <c r="AG85" s="547"/>
      <c r="AH85" s="547"/>
      <c r="AI85" s="547"/>
      <c r="AJ85" s="547"/>
      <c r="AK85" s="547"/>
      <c r="AL85" s="547"/>
      <c r="AM85" s="547"/>
      <c r="AN85" s="547"/>
      <c r="AO85" s="547"/>
      <c r="AP85" s="547"/>
      <c r="AQ85" s="547"/>
      <c r="AR85" s="547"/>
      <c r="AS85" s="547"/>
      <c r="AT85" s="547"/>
      <c r="AU85" s="547"/>
      <c r="AV85" s="547"/>
      <c r="AW85" s="547"/>
    </row>
    <row r="86" spans="1:341" x14ac:dyDescent="0.2">
      <c r="A86" s="126"/>
      <c r="B86" s="380" t="str">
        <f>"&gt; "&amp;VLOOKUP(B85,ActMap,2, FALSE)</f>
        <v>&gt; Salaries for short or long-term substitutes that are on payroll. (Note: Unless school is using a company, all substitutes should be paid as employees, not 1099 contractors. This is an IRS law.)</v>
      </c>
      <c r="C86" s="381"/>
      <c r="D86" s="381"/>
      <c r="E86" s="556"/>
      <c r="F86" s="381"/>
      <c r="G86" s="381"/>
      <c r="H86" s="121"/>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382"/>
      <c r="AL86" s="382"/>
      <c r="AM86" s="382"/>
      <c r="AN86" s="382"/>
      <c r="AO86" s="382"/>
      <c r="AP86" s="382"/>
      <c r="AQ86" s="382"/>
      <c r="AR86" s="382"/>
      <c r="AS86" s="382"/>
      <c r="AT86" s="382"/>
      <c r="AU86" s="382"/>
      <c r="AV86" s="382"/>
      <c r="AW86" s="382"/>
      <c r="AX86" s="70"/>
      <c r="AY86" s="70"/>
      <c r="AZ86" s="70"/>
      <c r="BA86" s="70"/>
      <c r="BB86" s="70"/>
      <c r="BC86" s="70"/>
      <c r="BD86" s="70"/>
      <c r="BE86" s="70"/>
      <c r="BF86" s="70"/>
      <c r="BG86" s="70"/>
      <c r="BH86" s="70"/>
      <c r="BI86" s="70"/>
      <c r="BJ86" s="70"/>
      <c r="BK86" s="70"/>
      <c r="BL86" s="70"/>
      <c r="BM86" s="70"/>
      <c r="BN86" s="70"/>
      <c r="BO86" s="70"/>
      <c r="BP86" s="70"/>
      <c r="BQ86" s="70"/>
      <c r="BR86" s="70"/>
      <c r="BS86" s="70"/>
      <c r="BT86" s="70"/>
      <c r="BU86" s="70"/>
      <c r="BV86" s="70"/>
      <c r="BW86" s="70"/>
      <c r="BX86" s="70"/>
      <c r="BY86" s="70"/>
      <c r="BZ86" s="70"/>
      <c r="CA86" s="70"/>
      <c r="CB86" s="70"/>
      <c r="CC86" s="70"/>
      <c r="CD86" s="70"/>
      <c r="CE86" s="70"/>
      <c r="CF86" s="70"/>
      <c r="CG86" s="70"/>
      <c r="CH86" s="70"/>
      <c r="CI86" s="70"/>
      <c r="CJ86" s="70"/>
      <c r="CK86" s="70"/>
      <c r="CL86" s="70"/>
      <c r="CM86" s="70"/>
      <c r="CN86" s="70"/>
      <c r="CO86" s="70"/>
      <c r="CP86" s="70"/>
      <c r="CQ86" s="70"/>
      <c r="CR86" s="70"/>
      <c r="CS86" s="70"/>
      <c r="CT86" s="70"/>
      <c r="CU86" s="70"/>
      <c r="CV86" s="70"/>
      <c r="CW86" s="70"/>
      <c r="CX86" s="70"/>
      <c r="CY86" s="70"/>
      <c r="CZ86" s="70"/>
      <c r="DA86" s="70"/>
      <c r="DB86" s="70"/>
      <c r="DC86" s="70"/>
      <c r="DD86" s="70"/>
      <c r="DE86" s="70"/>
      <c r="DF86" s="70"/>
      <c r="DG86" s="70"/>
      <c r="DH86" s="70"/>
      <c r="DI86" s="70"/>
      <c r="DJ86" s="70"/>
      <c r="DK86" s="70"/>
      <c r="DL86" s="70"/>
      <c r="DM86" s="70"/>
      <c r="DN86" s="70"/>
      <c r="DO86" s="70"/>
      <c r="DP86" s="70"/>
      <c r="DQ86" s="70"/>
      <c r="DR86" s="70"/>
      <c r="DS86" s="70"/>
      <c r="DT86" s="70"/>
      <c r="DU86" s="70"/>
      <c r="DV86" s="70"/>
      <c r="DW86" s="70"/>
      <c r="DX86" s="70"/>
      <c r="DY86" s="70"/>
      <c r="DZ86" s="70"/>
      <c r="EA86" s="70"/>
      <c r="EB86" s="70"/>
      <c r="EC86" s="70"/>
      <c r="ED86" s="70"/>
      <c r="EE86" s="70"/>
      <c r="EF86" s="70"/>
      <c r="EG86" s="70"/>
      <c r="EH86" s="70"/>
      <c r="EI86" s="70"/>
      <c r="EJ86" s="70"/>
      <c r="EK86" s="70"/>
      <c r="EL86" s="70"/>
      <c r="EM86" s="70"/>
      <c r="EN86" s="70"/>
      <c r="EO86" s="70"/>
      <c r="EP86" s="70"/>
      <c r="EQ86" s="70"/>
      <c r="ER86" s="70"/>
      <c r="ES86" s="70"/>
      <c r="ET86" s="70"/>
      <c r="EU86" s="70"/>
      <c r="EV86" s="70"/>
      <c r="EW86" s="70"/>
      <c r="EX86" s="70"/>
      <c r="EY86" s="70"/>
      <c r="EZ86" s="70"/>
      <c r="FA86" s="70"/>
      <c r="FB86" s="70"/>
      <c r="FC86" s="70"/>
      <c r="FD86" s="70"/>
      <c r="FE86" s="70"/>
      <c r="FF86" s="70"/>
      <c r="FG86" s="70"/>
      <c r="FH86" s="70"/>
      <c r="FI86" s="70"/>
      <c r="FJ86" s="70"/>
      <c r="FK86" s="70"/>
      <c r="FL86" s="70"/>
      <c r="FM86" s="70"/>
      <c r="FN86" s="70"/>
      <c r="FO86" s="70"/>
      <c r="FP86" s="70"/>
      <c r="FQ86" s="70"/>
      <c r="FR86" s="70"/>
      <c r="FS86" s="70"/>
      <c r="FT86" s="70"/>
      <c r="FU86" s="70"/>
      <c r="FV86" s="70"/>
      <c r="FW86" s="70"/>
      <c r="FX86" s="70"/>
      <c r="FY86" s="70"/>
      <c r="FZ86" s="70"/>
      <c r="GA86" s="70"/>
      <c r="GB86" s="70"/>
      <c r="GC86" s="70"/>
      <c r="GD86" s="70"/>
      <c r="GE86" s="70"/>
      <c r="GF86" s="70"/>
      <c r="GG86" s="70"/>
      <c r="GH86" s="70"/>
      <c r="GI86" s="70"/>
      <c r="GJ86" s="70"/>
      <c r="GK86" s="70"/>
      <c r="GL86" s="70"/>
      <c r="GM86" s="70"/>
      <c r="GN86" s="70"/>
      <c r="GO86" s="70"/>
      <c r="GP86" s="70"/>
      <c r="GQ86" s="70"/>
      <c r="GR86" s="70"/>
      <c r="GS86" s="70"/>
      <c r="GT86" s="70"/>
      <c r="GU86" s="70"/>
      <c r="GV86" s="70"/>
      <c r="GW86" s="70"/>
      <c r="GX86" s="70"/>
      <c r="GY86" s="70"/>
      <c r="GZ86" s="70"/>
      <c r="HA86" s="70"/>
      <c r="HB86" s="70"/>
      <c r="HC86" s="70"/>
      <c r="HD86" s="70"/>
      <c r="HE86" s="70"/>
      <c r="HF86" s="70"/>
      <c r="HG86" s="70"/>
      <c r="HH86" s="70"/>
      <c r="HI86" s="70"/>
      <c r="HJ86" s="70"/>
      <c r="HK86" s="70"/>
      <c r="HL86" s="70"/>
      <c r="HM86" s="70"/>
      <c r="HN86" s="70"/>
      <c r="HO86" s="70"/>
      <c r="HP86" s="70"/>
      <c r="HQ86" s="70"/>
      <c r="HR86" s="70"/>
      <c r="HS86" s="70"/>
      <c r="HT86" s="70"/>
      <c r="HU86" s="70"/>
      <c r="HV86" s="70"/>
      <c r="HW86" s="70"/>
      <c r="HX86" s="70"/>
      <c r="HY86" s="70"/>
      <c r="HZ86" s="70"/>
      <c r="IA86" s="70"/>
      <c r="IB86" s="70"/>
      <c r="IC86" s="70"/>
      <c r="ID86" s="70"/>
      <c r="IE86" s="70"/>
      <c r="IF86" s="70"/>
      <c r="IG86" s="70"/>
      <c r="IH86" s="70"/>
      <c r="II86" s="70"/>
      <c r="IJ86" s="70"/>
      <c r="IK86" s="70"/>
      <c r="IL86" s="70"/>
      <c r="IM86" s="70"/>
      <c r="IN86" s="70"/>
      <c r="IO86" s="70"/>
      <c r="IP86" s="70"/>
      <c r="IQ86" s="70"/>
      <c r="IR86" s="70"/>
      <c r="IS86" s="70"/>
      <c r="IT86" s="70"/>
      <c r="IU86" s="70"/>
      <c r="IV86" s="70"/>
      <c r="IW86" s="70"/>
      <c r="IX86" s="70"/>
      <c r="IY86" s="70"/>
      <c r="IZ86" s="70"/>
      <c r="JA86" s="70"/>
      <c r="JB86" s="70"/>
      <c r="JC86" s="70"/>
      <c r="JD86" s="70"/>
      <c r="JE86" s="70"/>
      <c r="JF86" s="70"/>
      <c r="JG86" s="70"/>
      <c r="JH86" s="70"/>
      <c r="JI86" s="70"/>
      <c r="JJ86" s="70"/>
      <c r="JK86" s="70"/>
      <c r="JL86" s="70"/>
      <c r="JM86" s="70"/>
      <c r="JN86" s="70"/>
      <c r="JO86" s="70"/>
      <c r="JP86" s="70"/>
      <c r="JQ86" s="70"/>
      <c r="JR86" s="70"/>
      <c r="JS86" s="70"/>
      <c r="JT86" s="70"/>
      <c r="JU86" s="70"/>
      <c r="JV86" s="70"/>
      <c r="JW86" s="70"/>
      <c r="JX86" s="70"/>
      <c r="JY86" s="70"/>
      <c r="JZ86" s="70"/>
      <c r="KA86" s="70"/>
      <c r="KB86" s="70"/>
      <c r="KC86" s="70"/>
      <c r="KD86" s="70"/>
      <c r="KE86" s="70"/>
      <c r="KF86" s="70"/>
      <c r="KG86" s="70"/>
      <c r="KH86" s="70"/>
      <c r="KI86" s="70"/>
      <c r="KJ86" s="70"/>
      <c r="KK86" s="70"/>
      <c r="KL86" s="70"/>
      <c r="KM86" s="70"/>
      <c r="KN86" s="70"/>
      <c r="KO86" s="70"/>
      <c r="KP86" s="70"/>
      <c r="KQ86" s="70"/>
      <c r="KR86" s="70"/>
      <c r="KS86" s="70"/>
      <c r="KT86" s="70"/>
      <c r="KU86" s="70"/>
      <c r="KV86" s="70"/>
      <c r="KW86" s="70"/>
      <c r="KX86" s="70"/>
      <c r="KY86" s="70"/>
      <c r="KZ86" s="70"/>
      <c r="LA86" s="70"/>
      <c r="LB86" s="70"/>
      <c r="LC86" s="70"/>
      <c r="LD86" s="70"/>
      <c r="LE86" s="70"/>
      <c r="LF86" s="70"/>
      <c r="LG86" s="70"/>
      <c r="LH86" s="70"/>
      <c r="LI86" s="70"/>
      <c r="LJ86" s="70"/>
      <c r="LK86" s="70"/>
      <c r="LL86" s="70"/>
      <c r="LM86" s="70"/>
      <c r="LN86" s="70"/>
      <c r="LO86" s="70"/>
      <c r="LP86" s="70"/>
      <c r="LQ86" s="70"/>
      <c r="LR86" s="70"/>
      <c r="LS86" s="70"/>
      <c r="LT86" s="70"/>
      <c r="LU86" s="70"/>
      <c r="LV86" s="70"/>
      <c r="LW86" s="70"/>
      <c r="LX86" s="70"/>
      <c r="LY86" s="70"/>
      <c r="LZ86" s="70"/>
      <c r="MA86" s="70"/>
      <c r="MB86" s="70"/>
      <c r="MC86" s="70"/>
    </row>
    <row r="87" spans="1:341" s="70" customFormat="1" ht="11.25" customHeight="1" x14ac:dyDescent="0.15">
      <c r="A87" s="125"/>
      <c r="B87" s="70" t="s">
        <v>237</v>
      </c>
      <c r="C87" s="70" t="s">
        <v>349</v>
      </c>
      <c r="E87" s="548">
        <v>1</v>
      </c>
      <c r="G87" s="86"/>
      <c r="H87" s="122">
        <v>5150</v>
      </c>
      <c r="I87" s="123">
        <f t="shared" ref="I87:AW87" si="353">H87*INDEX(SalInfl,I$1)</f>
        <v>5253</v>
      </c>
      <c r="J87" s="130">
        <f t="shared" si="353"/>
        <v>5358.06</v>
      </c>
      <c r="K87" s="130">
        <f t="shared" si="353"/>
        <v>5465.2212000000009</v>
      </c>
      <c r="L87" s="130">
        <f t="shared" si="353"/>
        <v>5574.5256240000008</v>
      </c>
      <c r="M87" s="130">
        <f t="shared" si="353"/>
        <v>5686.0161364800006</v>
      </c>
      <c r="N87" s="130">
        <f t="shared" si="353"/>
        <v>5799.736459209601</v>
      </c>
      <c r="O87" s="130">
        <f t="shared" si="353"/>
        <v>5915.7311883937928</v>
      </c>
      <c r="P87" s="130">
        <f t="shared" si="353"/>
        <v>6034.0458121616684</v>
      </c>
      <c r="Q87" s="130">
        <f t="shared" si="353"/>
        <v>6154.7267284049021</v>
      </c>
      <c r="R87" s="130">
        <f t="shared" si="353"/>
        <v>6277.8212629730006</v>
      </c>
      <c r="S87" s="130">
        <f t="shared" si="353"/>
        <v>6403.377688232461</v>
      </c>
      <c r="T87" s="130">
        <f t="shared" si="353"/>
        <v>6531.4452419971103</v>
      </c>
      <c r="U87" s="130">
        <f t="shared" si="353"/>
        <v>6662.0741468370525</v>
      </c>
      <c r="V87" s="130">
        <f t="shared" si="353"/>
        <v>6795.3156297737933</v>
      </c>
      <c r="W87" s="130">
        <f t="shared" si="353"/>
        <v>6931.2219423692695</v>
      </c>
      <c r="X87" s="130">
        <f t="shared" si="353"/>
        <v>7069.8463812166547</v>
      </c>
      <c r="Y87" s="130">
        <f t="shared" si="353"/>
        <v>7211.243308840988</v>
      </c>
      <c r="Z87" s="130">
        <f t="shared" si="353"/>
        <v>7355.4681750178079</v>
      </c>
      <c r="AA87" s="130">
        <f t="shared" si="353"/>
        <v>7502.5775385181641</v>
      </c>
      <c r="AB87" s="130">
        <f t="shared" si="353"/>
        <v>7652.6290892885272</v>
      </c>
      <c r="AC87" s="130">
        <f t="shared" si="353"/>
        <v>7805.6816710742978</v>
      </c>
      <c r="AD87" s="130">
        <f t="shared" si="353"/>
        <v>7961.795304495784</v>
      </c>
      <c r="AE87" s="130">
        <f t="shared" si="353"/>
        <v>8121.0312105857001</v>
      </c>
      <c r="AF87" s="130">
        <f t="shared" si="353"/>
        <v>8283.4518347974135</v>
      </c>
      <c r="AG87" s="130">
        <f t="shared" si="353"/>
        <v>8449.1208714933618</v>
      </c>
      <c r="AH87" s="130">
        <f t="shared" si="353"/>
        <v>8618.1032889232301</v>
      </c>
      <c r="AI87" s="130">
        <f t="shared" si="353"/>
        <v>8790.4653547016951</v>
      </c>
      <c r="AJ87" s="130">
        <f t="shared" si="353"/>
        <v>8966.2746617957291</v>
      </c>
      <c r="AK87" s="130">
        <f t="shared" si="353"/>
        <v>9145.6001550316432</v>
      </c>
      <c r="AL87" s="130">
        <f t="shared" si="353"/>
        <v>9328.5121581322765</v>
      </c>
      <c r="AM87" s="130">
        <f t="shared" si="353"/>
        <v>9515.0824012949215</v>
      </c>
      <c r="AN87" s="130">
        <f t="shared" si="353"/>
        <v>9705.3840493208208</v>
      </c>
      <c r="AO87" s="130">
        <f t="shared" si="353"/>
        <v>9899.491730307238</v>
      </c>
      <c r="AP87" s="130">
        <f t="shared" si="353"/>
        <v>10097.481564913383</v>
      </c>
      <c r="AQ87" s="130">
        <f t="shared" si="353"/>
        <v>10299.431196211652</v>
      </c>
      <c r="AR87" s="130">
        <f t="shared" si="353"/>
        <v>10505.419820135885</v>
      </c>
      <c r="AS87" s="130">
        <f t="shared" si="353"/>
        <v>10715.528216538603</v>
      </c>
      <c r="AT87" s="130">
        <f t="shared" si="353"/>
        <v>10929.838780869375</v>
      </c>
      <c r="AU87" s="130">
        <f t="shared" si="353"/>
        <v>11148.435556486762</v>
      </c>
      <c r="AV87" s="130">
        <f t="shared" si="353"/>
        <v>11371.404267616497</v>
      </c>
      <c r="AW87" s="130">
        <f t="shared" si="353"/>
        <v>11598.832352968828</v>
      </c>
      <c r="AY87" s="78"/>
    </row>
    <row r="88" spans="1:341" s="70" customFormat="1" ht="11.25" customHeight="1" x14ac:dyDescent="0.15">
      <c r="A88" s="125"/>
      <c r="B88" s="70" t="s">
        <v>237</v>
      </c>
      <c r="E88" s="548"/>
      <c r="G88" s="86"/>
      <c r="H88" s="122"/>
      <c r="I88" s="123">
        <f t="shared" ref="I88:I91" si="354">H88*INDEX(SalInfl,I$1)</f>
        <v>0</v>
      </c>
      <c r="J88" s="130">
        <f t="shared" ref="J88:J91" si="355">I88*INDEX(SalInfl,J$1)</f>
        <v>0</v>
      </c>
      <c r="K88" s="130">
        <f t="shared" ref="K88:K91" si="356">J88*INDEX(SalInfl,K$1)</f>
        <v>0</v>
      </c>
      <c r="L88" s="130">
        <f t="shared" ref="L88:L91" si="357">K88*INDEX(SalInfl,L$1)</f>
        <v>0</v>
      </c>
      <c r="M88" s="130">
        <f t="shared" ref="M88:M91" si="358">L88*INDEX(SalInfl,M$1)</f>
        <v>0</v>
      </c>
      <c r="N88" s="130">
        <f t="shared" ref="N88:N91" si="359">M88*INDEX(SalInfl,N$1)</f>
        <v>0</v>
      </c>
      <c r="O88" s="130">
        <f t="shared" ref="O88:O91" si="360">N88*INDEX(SalInfl,O$1)</f>
        <v>0</v>
      </c>
      <c r="P88" s="130">
        <f t="shared" ref="P88:P91" si="361">O88*INDEX(SalInfl,P$1)</f>
        <v>0</v>
      </c>
      <c r="Q88" s="130">
        <f t="shared" ref="Q88:Q91" si="362">P88*INDEX(SalInfl,Q$1)</f>
        <v>0</v>
      </c>
      <c r="R88" s="130">
        <f t="shared" ref="R88:R91" si="363">Q88*INDEX(SalInfl,R$1)</f>
        <v>0</v>
      </c>
      <c r="S88" s="130">
        <f t="shared" ref="S88:S91" si="364">R88*INDEX(SalInfl,S$1)</f>
        <v>0</v>
      </c>
      <c r="T88" s="130">
        <f t="shared" ref="T88:T91" si="365">S88*INDEX(SalInfl,T$1)</f>
        <v>0</v>
      </c>
      <c r="U88" s="130">
        <f t="shared" ref="U88:U91" si="366">T88*INDEX(SalInfl,U$1)</f>
        <v>0</v>
      </c>
      <c r="V88" s="130">
        <f t="shared" ref="V88:V91" si="367">U88*INDEX(SalInfl,V$1)</f>
        <v>0</v>
      </c>
      <c r="W88" s="130">
        <f t="shared" ref="W88:W91" si="368">V88*INDEX(SalInfl,W$1)</f>
        <v>0</v>
      </c>
      <c r="X88" s="130">
        <f t="shared" ref="X88:X91" si="369">W88*INDEX(SalInfl,X$1)</f>
        <v>0</v>
      </c>
      <c r="Y88" s="130">
        <f t="shared" ref="Y88:Y91" si="370">X88*INDEX(SalInfl,Y$1)</f>
        <v>0</v>
      </c>
      <c r="Z88" s="130">
        <f t="shared" ref="Z88:Z91" si="371">Y88*INDEX(SalInfl,Z$1)</f>
        <v>0</v>
      </c>
      <c r="AA88" s="130">
        <f t="shared" ref="AA88:AA91" si="372">Z88*INDEX(SalInfl,AA$1)</f>
        <v>0</v>
      </c>
      <c r="AB88" s="130">
        <f t="shared" ref="AB88:AB91" si="373">AA88*INDEX(SalInfl,AB$1)</f>
        <v>0</v>
      </c>
      <c r="AC88" s="130">
        <f t="shared" ref="AC88:AC91" si="374">AB88*INDEX(SalInfl,AC$1)</f>
        <v>0</v>
      </c>
      <c r="AD88" s="130">
        <f t="shared" ref="AD88:AD91" si="375">AC88*INDEX(SalInfl,AD$1)</f>
        <v>0</v>
      </c>
      <c r="AE88" s="130">
        <f t="shared" ref="AE88:AE91" si="376">AD88*INDEX(SalInfl,AE$1)</f>
        <v>0</v>
      </c>
      <c r="AF88" s="130">
        <f t="shared" ref="AF88:AF91" si="377">AE88*INDEX(SalInfl,AF$1)</f>
        <v>0</v>
      </c>
      <c r="AG88" s="130">
        <f t="shared" ref="AG88:AG91" si="378">AF88*INDEX(SalInfl,AG$1)</f>
        <v>0</v>
      </c>
      <c r="AH88" s="130">
        <f t="shared" ref="AH88:AH91" si="379">AG88*INDEX(SalInfl,AH$1)</f>
        <v>0</v>
      </c>
      <c r="AI88" s="130">
        <f t="shared" ref="AI88:AI91" si="380">AH88*INDEX(SalInfl,AI$1)</f>
        <v>0</v>
      </c>
      <c r="AJ88" s="130">
        <f t="shared" ref="AJ88:AJ91" si="381">AI88*INDEX(SalInfl,AJ$1)</f>
        <v>0</v>
      </c>
      <c r="AK88" s="130">
        <f t="shared" ref="AK88:AK91" si="382">AJ88*INDEX(SalInfl,AK$1)</f>
        <v>0</v>
      </c>
      <c r="AL88" s="130">
        <f t="shared" ref="AL88:AL91" si="383">AK88*INDEX(SalInfl,AL$1)</f>
        <v>0</v>
      </c>
      <c r="AM88" s="130">
        <f t="shared" ref="AM88:AM91" si="384">AL88*INDEX(SalInfl,AM$1)</f>
        <v>0</v>
      </c>
      <c r="AN88" s="130">
        <f t="shared" ref="AN88:AN91" si="385">AM88*INDEX(SalInfl,AN$1)</f>
        <v>0</v>
      </c>
      <c r="AO88" s="130">
        <f t="shared" ref="AO88:AO91" si="386">AN88*INDEX(SalInfl,AO$1)</f>
        <v>0</v>
      </c>
      <c r="AP88" s="130">
        <f t="shared" ref="AP88:AP91" si="387">AO88*INDEX(SalInfl,AP$1)</f>
        <v>0</v>
      </c>
      <c r="AQ88" s="130">
        <f t="shared" ref="AQ88:AQ91" si="388">AP88*INDEX(SalInfl,AQ$1)</f>
        <v>0</v>
      </c>
      <c r="AR88" s="130">
        <f t="shared" ref="AR88:AR91" si="389">AQ88*INDEX(SalInfl,AR$1)</f>
        <v>0</v>
      </c>
      <c r="AS88" s="130">
        <f t="shared" ref="AS88:AS91" si="390">AR88*INDEX(SalInfl,AS$1)</f>
        <v>0</v>
      </c>
      <c r="AT88" s="130">
        <f t="shared" ref="AT88:AT91" si="391">AS88*INDEX(SalInfl,AT$1)</f>
        <v>0</v>
      </c>
      <c r="AU88" s="130">
        <f t="shared" ref="AU88:AU91" si="392">AT88*INDEX(SalInfl,AU$1)</f>
        <v>0</v>
      </c>
      <c r="AV88" s="130">
        <f t="shared" ref="AV88:AV91" si="393">AU88*INDEX(SalInfl,AV$1)</f>
        <v>0</v>
      </c>
      <c r="AW88" s="130">
        <f t="shared" ref="AW88:AW91" si="394">AV88*INDEX(SalInfl,AW$1)</f>
        <v>0</v>
      </c>
      <c r="AY88" s="78"/>
    </row>
    <row r="89" spans="1:341" s="70" customFormat="1" ht="11.25" customHeight="1" x14ac:dyDescent="0.15">
      <c r="A89" s="125"/>
      <c r="B89" s="70" t="s">
        <v>237</v>
      </c>
      <c r="E89" s="548"/>
      <c r="G89" s="86">
        <v>10</v>
      </c>
      <c r="H89" s="122"/>
      <c r="I89" s="123">
        <f t="shared" si="354"/>
        <v>0</v>
      </c>
      <c r="J89" s="130">
        <f t="shared" si="355"/>
        <v>0</v>
      </c>
      <c r="K89" s="130">
        <f t="shared" si="356"/>
        <v>0</v>
      </c>
      <c r="L89" s="130">
        <f t="shared" si="357"/>
        <v>0</v>
      </c>
      <c r="M89" s="130">
        <f t="shared" si="358"/>
        <v>0</v>
      </c>
      <c r="N89" s="130">
        <f t="shared" si="359"/>
        <v>0</v>
      </c>
      <c r="O89" s="130">
        <f t="shared" si="360"/>
        <v>0</v>
      </c>
      <c r="P89" s="130">
        <f t="shared" si="361"/>
        <v>0</v>
      </c>
      <c r="Q89" s="130">
        <f t="shared" si="362"/>
        <v>0</v>
      </c>
      <c r="R89" s="130">
        <f t="shared" si="363"/>
        <v>0</v>
      </c>
      <c r="S89" s="130">
        <f t="shared" si="364"/>
        <v>0</v>
      </c>
      <c r="T89" s="130">
        <f t="shared" si="365"/>
        <v>0</v>
      </c>
      <c r="U89" s="130">
        <f t="shared" si="366"/>
        <v>0</v>
      </c>
      <c r="V89" s="130">
        <f t="shared" si="367"/>
        <v>0</v>
      </c>
      <c r="W89" s="130">
        <f t="shared" si="368"/>
        <v>0</v>
      </c>
      <c r="X89" s="130">
        <f t="shared" si="369"/>
        <v>0</v>
      </c>
      <c r="Y89" s="130">
        <f t="shared" si="370"/>
        <v>0</v>
      </c>
      <c r="Z89" s="130">
        <f t="shared" si="371"/>
        <v>0</v>
      </c>
      <c r="AA89" s="130">
        <f t="shared" si="372"/>
        <v>0</v>
      </c>
      <c r="AB89" s="130">
        <f t="shared" si="373"/>
        <v>0</v>
      </c>
      <c r="AC89" s="130">
        <f t="shared" si="374"/>
        <v>0</v>
      </c>
      <c r="AD89" s="130">
        <f t="shared" si="375"/>
        <v>0</v>
      </c>
      <c r="AE89" s="130">
        <f t="shared" si="376"/>
        <v>0</v>
      </c>
      <c r="AF89" s="130">
        <f t="shared" si="377"/>
        <v>0</v>
      </c>
      <c r="AG89" s="130">
        <f t="shared" si="378"/>
        <v>0</v>
      </c>
      <c r="AH89" s="130">
        <f t="shared" si="379"/>
        <v>0</v>
      </c>
      <c r="AI89" s="130">
        <f t="shared" si="380"/>
        <v>0</v>
      </c>
      <c r="AJ89" s="130">
        <f t="shared" si="381"/>
        <v>0</v>
      </c>
      <c r="AK89" s="130">
        <f t="shared" si="382"/>
        <v>0</v>
      </c>
      <c r="AL89" s="130">
        <f t="shared" si="383"/>
        <v>0</v>
      </c>
      <c r="AM89" s="130">
        <f t="shared" si="384"/>
        <v>0</v>
      </c>
      <c r="AN89" s="130">
        <f t="shared" si="385"/>
        <v>0</v>
      </c>
      <c r="AO89" s="130">
        <f t="shared" si="386"/>
        <v>0</v>
      </c>
      <c r="AP89" s="130">
        <f t="shared" si="387"/>
        <v>0</v>
      </c>
      <c r="AQ89" s="130">
        <f t="shared" si="388"/>
        <v>0</v>
      </c>
      <c r="AR89" s="130">
        <f t="shared" si="389"/>
        <v>0</v>
      </c>
      <c r="AS89" s="130">
        <f t="shared" si="390"/>
        <v>0</v>
      </c>
      <c r="AT89" s="130">
        <f t="shared" si="391"/>
        <v>0</v>
      </c>
      <c r="AU89" s="130">
        <f t="shared" si="392"/>
        <v>0</v>
      </c>
      <c r="AV89" s="130">
        <f t="shared" si="393"/>
        <v>0</v>
      </c>
      <c r="AW89" s="130">
        <f t="shared" si="394"/>
        <v>0</v>
      </c>
      <c r="AY89" s="78"/>
    </row>
    <row r="90" spans="1:341" s="70" customFormat="1" ht="11.25" customHeight="1" x14ac:dyDescent="0.15">
      <c r="A90" s="125"/>
      <c r="B90" s="70" t="s">
        <v>237</v>
      </c>
      <c r="E90" s="548"/>
      <c r="G90" s="86">
        <v>10</v>
      </c>
      <c r="H90" s="122"/>
      <c r="I90" s="123">
        <f t="shared" si="354"/>
        <v>0</v>
      </c>
      <c r="J90" s="130">
        <f t="shared" si="355"/>
        <v>0</v>
      </c>
      <c r="K90" s="130">
        <f t="shared" si="356"/>
        <v>0</v>
      </c>
      <c r="L90" s="130">
        <f t="shared" si="357"/>
        <v>0</v>
      </c>
      <c r="M90" s="130">
        <f t="shared" si="358"/>
        <v>0</v>
      </c>
      <c r="N90" s="130">
        <f t="shared" si="359"/>
        <v>0</v>
      </c>
      <c r="O90" s="130">
        <f t="shared" si="360"/>
        <v>0</v>
      </c>
      <c r="P90" s="130">
        <f t="shared" si="361"/>
        <v>0</v>
      </c>
      <c r="Q90" s="130">
        <f t="shared" si="362"/>
        <v>0</v>
      </c>
      <c r="R90" s="130">
        <f t="shared" si="363"/>
        <v>0</v>
      </c>
      <c r="S90" s="130">
        <f t="shared" si="364"/>
        <v>0</v>
      </c>
      <c r="T90" s="130">
        <f t="shared" si="365"/>
        <v>0</v>
      </c>
      <c r="U90" s="130">
        <f t="shared" si="366"/>
        <v>0</v>
      </c>
      <c r="V90" s="130">
        <f t="shared" si="367"/>
        <v>0</v>
      </c>
      <c r="W90" s="130">
        <f t="shared" si="368"/>
        <v>0</v>
      </c>
      <c r="X90" s="130">
        <f t="shared" si="369"/>
        <v>0</v>
      </c>
      <c r="Y90" s="130">
        <f t="shared" si="370"/>
        <v>0</v>
      </c>
      <c r="Z90" s="130">
        <f t="shared" si="371"/>
        <v>0</v>
      </c>
      <c r="AA90" s="130">
        <f t="shared" si="372"/>
        <v>0</v>
      </c>
      <c r="AB90" s="130">
        <f t="shared" si="373"/>
        <v>0</v>
      </c>
      <c r="AC90" s="130">
        <f t="shared" si="374"/>
        <v>0</v>
      </c>
      <c r="AD90" s="130">
        <f t="shared" si="375"/>
        <v>0</v>
      </c>
      <c r="AE90" s="130">
        <f t="shared" si="376"/>
        <v>0</v>
      </c>
      <c r="AF90" s="130">
        <f t="shared" si="377"/>
        <v>0</v>
      </c>
      <c r="AG90" s="130">
        <f t="shared" si="378"/>
        <v>0</v>
      </c>
      <c r="AH90" s="130">
        <f t="shared" si="379"/>
        <v>0</v>
      </c>
      <c r="AI90" s="130">
        <f t="shared" si="380"/>
        <v>0</v>
      </c>
      <c r="AJ90" s="130">
        <f t="shared" si="381"/>
        <v>0</v>
      </c>
      <c r="AK90" s="130">
        <f t="shared" si="382"/>
        <v>0</v>
      </c>
      <c r="AL90" s="130">
        <f t="shared" si="383"/>
        <v>0</v>
      </c>
      <c r="AM90" s="130">
        <f t="shared" si="384"/>
        <v>0</v>
      </c>
      <c r="AN90" s="130">
        <f t="shared" si="385"/>
        <v>0</v>
      </c>
      <c r="AO90" s="130">
        <f t="shared" si="386"/>
        <v>0</v>
      </c>
      <c r="AP90" s="130">
        <f t="shared" si="387"/>
        <v>0</v>
      </c>
      <c r="AQ90" s="130">
        <f t="shared" si="388"/>
        <v>0</v>
      </c>
      <c r="AR90" s="130">
        <f t="shared" si="389"/>
        <v>0</v>
      </c>
      <c r="AS90" s="130">
        <f t="shared" si="390"/>
        <v>0</v>
      </c>
      <c r="AT90" s="130">
        <f t="shared" si="391"/>
        <v>0</v>
      </c>
      <c r="AU90" s="130">
        <f t="shared" si="392"/>
        <v>0</v>
      </c>
      <c r="AV90" s="130">
        <f t="shared" si="393"/>
        <v>0</v>
      </c>
      <c r="AW90" s="130">
        <f t="shared" si="394"/>
        <v>0</v>
      </c>
      <c r="AY90" s="78"/>
    </row>
    <row r="91" spans="1:341" s="70" customFormat="1" ht="11.25" customHeight="1" x14ac:dyDescent="0.15">
      <c r="A91" s="125"/>
      <c r="B91" s="70" t="s">
        <v>237</v>
      </c>
      <c r="E91" s="548"/>
      <c r="G91" s="86">
        <v>10</v>
      </c>
      <c r="H91" s="122"/>
      <c r="I91" s="123">
        <f t="shared" si="354"/>
        <v>0</v>
      </c>
      <c r="J91" s="130">
        <f t="shared" si="355"/>
        <v>0</v>
      </c>
      <c r="K91" s="130">
        <f t="shared" si="356"/>
        <v>0</v>
      </c>
      <c r="L91" s="130">
        <f t="shared" si="357"/>
        <v>0</v>
      </c>
      <c r="M91" s="130">
        <f t="shared" si="358"/>
        <v>0</v>
      </c>
      <c r="N91" s="130">
        <f t="shared" si="359"/>
        <v>0</v>
      </c>
      <c r="O91" s="130">
        <f t="shared" si="360"/>
        <v>0</v>
      </c>
      <c r="P91" s="130">
        <f t="shared" si="361"/>
        <v>0</v>
      </c>
      <c r="Q91" s="130">
        <f t="shared" si="362"/>
        <v>0</v>
      </c>
      <c r="R91" s="130">
        <f t="shared" si="363"/>
        <v>0</v>
      </c>
      <c r="S91" s="130">
        <f t="shared" si="364"/>
        <v>0</v>
      </c>
      <c r="T91" s="130">
        <f t="shared" si="365"/>
        <v>0</v>
      </c>
      <c r="U91" s="130">
        <f t="shared" si="366"/>
        <v>0</v>
      </c>
      <c r="V91" s="130">
        <f t="shared" si="367"/>
        <v>0</v>
      </c>
      <c r="W91" s="130">
        <f t="shared" si="368"/>
        <v>0</v>
      </c>
      <c r="X91" s="130">
        <f t="shared" si="369"/>
        <v>0</v>
      </c>
      <c r="Y91" s="130">
        <f t="shared" si="370"/>
        <v>0</v>
      </c>
      <c r="Z91" s="130">
        <f t="shared" si="371"/>
        <v>0</v>
      </c>
      <c r="AA91" s="130">
        <f t="shared" si="372"/>
        <v>0</v>
      </c>
      <c r="AB91" s="130">
        <f t="shared" si="373"/>
        <v>0</v>
      </c>
      <c r="AC91" s="130">
        <f t="shared" si="374"/>
        <v>0</v>
      </c>
      <c r="AD91" s="130">
        <f t="shared" si="375"/>
        <v>0</v>
      </c>
      <c r="AE91" s="130">
        <f t="shared" si="376"/>
        <v>0</v>
      </c>
      <c r="AF91" s="130">
        <f t="shared" si="377"/>
        <v>0</v>
      </c>
      <c r="AG91" s="130">
        <f t="shared" si="378"/>
        <v>0</v>
      </c>
      <c r="AH91" s="130">
        <f t="shared" si="379"/>
        <v>0</v>
      </c>
      <c r="AI91" s="130">
        <f t="shared" si="380"/>
        <v>0</v>
      </c>
      <c r="AJ91" s="130">
        <f t="shared" si="381"/>
        <v>0</v>
      </c>
      <c r="AK91" s="130">
        <f t="shared" si="382"/>
        <v>0</v>
      </c>
      <c r="AL91" s="130">
        <f t="shared" si="383"/>
        <v>0</v>
      </c>
      <c r="AM91" s="130">
        <f t="shared" si="384"/>
        <v>0</v>
      </c>
      <c r="AN91" s="130">
        <f t="shared" si="385"/>
        <v>0</v>
      </c>
      <c r="AO91" s="130">
        <f t="shared" si="386"/>
        <v>0</v>
      </c>
      <c r="AP91" s="130">
        <f t="shared" si="387"/>
        <v>0</v>
      </c>
      <c r="AQ91" s="130">
        <f t="shared" si="388"/>
        <v>0</v>
      </c>
      <c r="AR91" s="130">
        <f t="shared" si="389"/>
        <v>0</v>
      </c>
      <c r="AS91" s="130">
        <f t="shared" si="390"/>
        <v>0</v>
      </c>
      <c r="AT91" s="130">
        <f t="shared" si="391"/>
        <v>0</v>
      </c>
      <c r="AU91" s="130">
        <f t="shared" si="392"/>
        <v>0</v>
      </c>
      <c r="AV91" s="130">
        <f t="shared" si="393"/>
        <v>0</v>
      </c>
      <c r="AW91" s="130">
        <f t="shared" si="394"/>
        <v>0</v>
      </c>
      <c r="AY91" s="78"/>
    </row>
    <row r="92" spans="1:341" s="70" customFormat="1" ht="11.25" customHeight="1" x14ac:dyDescent="0.15">
      <c r="A92" s="125"/>
      <c r="B92" s="87" t="s">
        <v>283</v>
      </c>
      <c r="C92" s="87"/>
      <c r="D92" s="87"/>
      <c r="E92" s="549"/>
      <c r="F92" s="87"/>
      <c r="G92" s="91"/>
      <c r="H92" s="383"/>
      <c r="I92" s="384"/>
      <c r="J92" s="384"/>
      <c r="K92" s="384"/>
      <c r="L92" s="384"/>
      <c r="M92" s="384"/>
      <c r="N92" s="384"/>
      <c r="O92" s="384"/>
      <c r="P92" s="384"/>
      <c r="Q92" s="384"/>
      <c r="R92" s="384"/>
      <c r="S92" s="384"/>
      <c r="T92" s="384"/>
      <c r="U92" s="384"/>
      <c r="V92" s="384"/>
      <c r="W92" s="384"/>
      <c r="X92" s="384"/>
      <c r="Y92" s="384"/>
      <c r="Z92" s="384"/>
      <c r="AA92" s="384"/>
      <c r="AB92" s="384"/>
      <c r="AC92" s="384"/>
      <c r="AD92" s="384"/>
      <c r="AE92" s="384"/>
      <c r="AF92" s="384"/>
      <c r="AG92" s="384"/>
      <c r="AH92" s="384"/>
      <c r="AI92" s="384"/>
      <c r="AJ92" s="384"/>
      <c r="AK92" s="384"/>
      <c r="AL92" s="384"/>
      <c r="AM92" s="384"/>
      <c r="AN92" s="384"/>
      <c r="AO92" s="384"/>
      <c r="AP92" s="384"/>
      <c r="AQ92" s="384"/>
      <c r="AR92" s="384"/>
      <c r="AS92" s="384"/>
      <c r="AT92" s="384"/>
      <c r="AU92" s="384"/>
      <c r="AV92" s="384"/>
      <c r="AW92" s="384"/>
    </row>
    <row r="93" spans="1:341" s="70" customFormat="1" ht="11.25" customHeight="1" x14ac:dyDescent="0.15">
      <c r="A93" s="125"/>
      <c r="B93" s="550" t="s">
        <v>284</v>
      </c>
      <c r="C93" s="550"/>
      <c r="D93" s="550"/>
      <c r="E93" s="551"/>
      <c r="F93" s="550"/>
      <c r="G93" s="552"/>
      <c r="H93" s="553">
        <f t="shared" ref="H93:AW93" si="395">SUMIF(H85:H92, "&gt;0",$E85:$E92)</f>
        <v>1</v>
      </c>
      <c r="I93" s="554">
        <f t="shared" si="395"/>
        <v>1</v>
      </c>
      <c r="J93" s="554">
        <f t="shared" si="395"/>
        <v>1</v>
      </c>
      <c r="K93" s="554">
        <f t="shared" si="395"/>
        <v>1</v>
      </c>
      <c r="L93" s="554">
        <f t="shared" si="395"/>
        <v>1</v>
      </c>
      <c r="M93" s="554">
        <f t="shared" si="395"/>
        <v>1</v>
      </c>
      <c r="N93" s="554">
        <f t="shared" si="395"/>
        <v>1</v>
      </c>
      <c r="O93" s="554">
        <f t="shared" si="395"/>
        <v>1</v>
      </c>
      <c r="P93" s="554">
        <f t="shared" si="395"/>
        <v>1</v>
      </c>
      <c r="Q93" s="554">
        <f t="shared" si="395"/>
        <v>1</v>
      </c>
      <c r="R93" s="554">
        <f t="shared" si="395"/>
        <v>1</v>
      </c>
      <c r="S93" s="554">
        <f t="shared" si="395"/>
        <v>1</v>
      </c>
      <c r="T93" s="554">
        <f t="shared" si="395"/>
        <v>1</v>
      </c>
      <c r="U93" s="554">
        <f t="shared" si="395"/>
        <v>1</v>
      </c>
      <c r="V93" s="554">
        <f t="shared" si="395"/>
        <v>1</v>
      </c>
      <c r="W93" s="554">
        <f t="shared" si="395"/>
        <v>1</v>
      </c>
      <c r="X93" s="554">
        <f t="shared" si="395"/>
        <v>1</v>
      </c>
      <c r="Y93" s="554">
        <f t="shared" si="395"/>
        <v>1</v>
      </c>
      <c r="Z93" s="554">
        <f t="shared" si="395"/>
        <v>1</v>
      </c>
      <c r="AA93" s="554">
        <f t="shared" si="395"/>
        <v>1</v>
      </c>
      <c r="AB93" s="554">
        <f t="shared" si="395"/>
        <v>1</v>
      </c>
      <c r="AC93" s="554">
        <f t="shared" si="395"/>
        <v>1</v>
      </c>
      <c r="AD93" s="554">
        <f t="shared" si="395"/>
        <v>1</v>
      </c>
      <c r="AE93" s="554">
        <f t="shared" si="395"/>
        <v>1</v>
      </c>
      <c r="AF93" s="554">
        <f t="shared" si="395"/>
        <v>1</v>
      </c>
      <c r="AG93" s="554">
        <f t="shared" si="395"/>
        <v>1</v>
      </c>
      <c r="AH93" s="554">
        <f t="shared" si="395"/>
        <v>1</v>
      </c>
      <c r="AI93" s="554">
        <f t="shared" si="395"/>
        <v>1</v>
      </c>
      <c r="AJ93" s="554">
        <f t="shared" si="395"/>
        <v>1</v>
      </c>
      <c r="AK93" s="554">
        <f t="shared" si="395"/>
        <v>1</v>
      </c>
      <c r="AL93" s="554">
        <f t="shared" si="395"/>
        <v>1</v>
      </c>
      <c r="AM93" s="554">
        <f t="shared" si="395"/>
        <v>1</v>
      </c>
      <c r="AN93" s="554">
        <f t="shared" si="395"/>
        <v>1</v>
      </c>
      <c r="AO93" s="554">
        <f t="shared" si="395"/>
        <v>1</v>
      </c>
      <c r="AP93" s="554">
        <f t="shared" si="395"/>
        <v>1</v>
      </c>
      <c r="AQ93" s="554">
        <f t="shared" si="395"/>
        <v>1</v>
      </c>
      <c r="AR93" s="554">
        <f t="shared" si="395"/>
        <v>1</v>
      </c>
      <c r="AS93" s="554">
        <f t="shared" si="395"/>
        <v>1</v>
      </c>
      <c r="AT93" s="554">
        <f t="shared" si="395"/>
        <v>1</v>
      </c>
      <c r="AU93" s="554">
        <f t="shared" si="395"/>
        <v>1</v>
      </c>
      <c r="AV93" s="554">
        <f t="shared" si="395"/>
        <v>1</v>
      </c>
      <c r="AW93" s="554">
        <f t="shared" si="395"/>
        <v>1</v>
      </c>
    </row>
    <row r="94" spans="1:341" s="70" customFormat="1" ht="11.25" customHeight="1" x14ac:dyDescent="0.15">
      <c r="A94" s="125"/>
      <c r="B94" s="87" t="s">
        <v>285</v>
      </c>
      <c r="C94" s="87"/>
      <c r="D94" s="87"/>
      <c r="E94" s="549"/>
      <c r="F94" s="87"/>
      <c r="G94" s="91"/>
      <c r="H94" s="389">
        <f t="shared" ref="H94:AW94" si="396">IF(H93=0, "N/A", H$6/H93)</f>
        <v>362</v>
      </c>
      <c r="I94" s="313">
        <f t="shared" si="396"/>
        <v>425</v>
      </c>
      <c r="J94" s="313">
        <f t="shared" si="396"/>
        <v>677</v>
      </c>
      <c r="K94" s="313">
        <f t="shared" si="396"/>
        <v>720</v>
      </c>
      <c r="L94" s="313">
        <f t="shared" si="396"/>
        <v>749</v>
      </c>
      <c r="M94" s="313">
        <f t="shared" si="396"/>
        <v>787</v>
      </c>
      <c r="N94" s="313">
        <f t="shared" si="396"/>
        <v>826</v>
      </c>
      <c r="O94" s="313">
        <f t="shared" si="396"/>
        <v>862</v>
      </c>
      <c r="P94" s="313">
        <f t="shared" si="396"/>
        <v>898</v>
      </c>
      <c r="Q94" s="313">
        <f t="shared" si="396"/>
        <v>897</v>
      </c>
      <c r="R94" s="313">
        <f t="shared" si="396"/>
        <v>896</v>
      </c>
      <c r="S94" s="313">
        <f t="shared" si="396"/>
        <v>896</v>
      </c>
      <c r="T94" s="313">
        <f t="shared" si="396"/>
        <v>896</v>
      </c>
      <c r="U94" s="313">
        <f t="shared" si="396"/>
        <v>896</v>
      </c>
      <c r="V94" s="313">
        <f t="shared" si="396"/>
        <v>896</v>
      </c>
      <c r="W94" s="313">
        <f t="shared" si="396"/>
        <v>896</v>
      </c>
      <c r="X94" s="313">
        <f t="shared" si="396"/>
        <v>896</v>
      </c>
      <c r="Y94" s="313">
        <f t="shared" si="396"/>
        <v>896</v>
      </c>
      <c r="Z94" s="313">
        <f t="shared" si="396"/>
        <v>896</v>
      </c>
      <c r="AA94" s="313">
        <f t="shared" si="396"/>
        <v>896</v>
      </c>
      <c r="AB94" s="313">
        <f t="shared" si="396"/>
        <v>896</v>
      </c>
      <c r="AC94" s="313">
        <f t="shared" si="396"/>
        <v>896</v>
      </c>
      <c r="AD94" s="313">
        <f t="shared" si="396"/>
        <v>896</v>
      </c>
      <c r="AE94" s="313">
        <f t="shared" si="396"/>
        <v>896</v>
      </c>
      <c r="AF94" s="313">
        <f t="shared" si="396"/>
        <v>896</v>
      </c>
      <c r="AG94" s="313">
        <f t="shared" si="396"/>
        <v>896</v>
      </c>
      <c r="AH94" s="313">
        <f t="shared" si="396"/>
        <v>896</v>
      </c>
      <c r="AI94" s="313">
        <f t="shared" si="396"/>
        <v>896</v>
      </c>
      <c r="AJ94" s="313">
        <f t="shared" si="396"/>
        <v>896</v>
      </c>
      <c r="AK94" s="313">
        <f t="shared" si="396"/>
        <v>896</v>
      </c>
      <c r="AL94" s="313">
        <f t="shared" si="396"/>
        <v>896</v>
      </c>
      <c r="AM94" s="313">
        <f t="shared" si="396"/>
        <v>896</v>
      </c>
      <c r="AN94" s="313">
        <f t="shared" si="396"/>
        <v>896</v>
      </c>
      <c r="AO94" s="313">
        <f t="shared" si="396"/>
        <v>896</v>
      </c>
      <c r="AP94" s="313">
        <f t="shared" si="396"/>
        <v>896</v>
      </c>
      <c r="AQ94" s="313">
        <f t="shared" si="396"/>
        <v>896</v>
      </c>
      <c r="AR94" s="313">
        <f t="shared" si="396"/>
        <v>896</v>
      </c>
      <c r="AS94" s="313">
        <f t="shared" si="396"/>
        <v>896</v>
      </c>
      <c r="AT94" s="313">
        <f t="shared" si="396"/>
        <v>896</v>
      </c>
      <c r="AU94" s="313">
        <f t="shared" si="396"/>
        <v>896</v>
      </c>
      <c r="AV94" s="313">
        <f t="shared" si="396"/>
        <v>896</v>
      </c>
      <c r="AW94" s="313">
        <f t="shared" si="396"/>
        <v>896</v>
      </c>
    </row>
    <row r="95" spans="1:341" s="70" customFormat="1" ht="11.25" customHeight="1" x14ac:dyDescent="0.15">
      <c r="A95" s="125"/>
      <c r="E95" s="555"/>
      <c r="H95" s="124"/>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row>
    <row r="96" spans="1:341" x14ac:dyDescent="0.2">
      <c r="A96" s="126"/>
      <c r="B96" s="543" t="s">
        <v>238</v>
      </c>
      <c r="C96" s="544"/>
      <c r="D96" s="544"/>
      <c r="E96" s="544"/>
      <c r="F96" s="544"/>
      <c r="G96" s="545"/>
      <c r="H96" s="546"/>
      <c r="I96" s="547"/>
      <c r="J96" s="547"/>
      <c r="K96" s="547"/>
      <c r="L96" s="547"/>
      <c r="M96" s="547"/>
      <c r="N96" s="547"/>
      <c r="O96" s="547"/>
      <c r="P96" s="547"/>
      <c r="Q96" s="547"/>
      <c r="R96" s="547"/>
      <c r="S96" s="547"/>
      <c r="T96" s="547"/>
      <c r="U96" s="547"/>
      <c r="V96" s="547"/>
      <c r="W96" s="547"/>
      <c r="X96" s="547"/>
      <c r="Y96" s="547"/>
      <c r="Z96" s="547"/>
      <c r="AA96" s="547"/>
      <c r="AB96" s="547"/>
      <c r="AC96" s="547"/>
      <c r="AD96" s="547"/>
      <c r="AE96" s="547"/>
      <c r="AF96" s="547"/>
      <c r="AG96" s="547"/>
      <c r="AH96" s="547"/>
      <c r="AI96" s="547"/>
      <c r="AJ96" s="547"/>
      <c r="AK96" s="547"/>
      <c r="AL96" s="547"/>
      <c r="AM96" s="547"/>
      <c r="AN96" s="547"/>
      <c r="AO96" s="547"/>
      <c r="AP96" s="547"/>
      <c r="AQ96" s="547"/>
      <c r="AR96" s="547"/>
      <c r="AS96" s="547"/>
      <c r="AT96" s="547"/>
      <c r="AU96" s="547"/>
      <c r="AV96" s="547"/>
      <c r="AW96" s="547"/>
      <c r="AX96" s="70"/>
      <c r="AY96" s="70"/>
      <c r="AZ96" s="70"/>
      <c r="BA96" s="70"/>
      <c r="BB96" s="70"/>
      <c r="BC96" s="70"/>
      <c r="BD96" s="70"/>
      <c r="BE96" s="70"/>
      <c r="BF96" s="70"/>
      <c r="BG96" s="70"/>
      <c r="BH96" s="70"/>
      <c r="BI96" s="70"/>
      <c r="BJ96" s="70"/>
      <c r="BK96" s="70"/>
      <c r="BL96" s="70"/>
      <c r="BM96" s="70"/>
      <c r="BN96" s="70"/>
      <c r="BO96" s="70"/>
      <c r="BP96" s="70"/>
      <c r="BQ96" s="70"/>
      <c r="BR96" s="70"/>
      <c r="BS96" s="70"/>
      <c r="BT96" s="70"/>
      <c r="BU96" s="70"/>
      <c r="BV96" s="70"/>
      <c r="BW96" s="70"/>
      <c r="BX96" s="70"/>
      <c r="BY96" s="70"/>
      <c r="BZ96" s="70"/>
      <c r="CA96" s="70"/>
      <c r="CB96" s="70"/>
      <c r="CC96" s="70"/>
      <c r="CD96" s="70"/>
      <c r="CE96" s="70"/>
      <c r="CF96" s="70"/>
      <c r="CG96" s="70"/>
      <c r="CH96" s="70"/>
      <c r="CI96" s="70"/>
      <c r="CJ96" s="70"/>
      <c r="CK96" s="70"/>
      <c r="CL96" s="70"/>
      <c r="CM96" s="70"/>
      <c r="CN96" s="70"/>
      <c r="CO96" s="70"/>
      <c r="CP96" s="70"/>
      <c r="CQ96" s="70"/>
      <c r="CR96" s="70"/>
      <c r="CS96" s="70"/>
      <c r="CT96" s="70"/>
      <c r="CU96" s="70"/>
      <c r="CV96" s="70"/>
      <c r="CW96" s="70"/>
      <c r="CX96" s="70"/>
      <c r="CY96" s="70"/>
      <c r="CZ96" s="70"/>
      <c r="DA96" s="70"/>
      <c r="DB96" s="70"/>
      <c r="DC96" s="70"/>
      <c r="DD96" s="70"/>
      <c r="DE96" s="70"/>
      <c r="DF96" s="70"/>
      <c r="DG96" s="70"/>
      <c r="DH96" s="70"/>
      <c r="DI96" s="70"/>
      <c r="DJ96" s="70"/>
      <c r="DK96" s="70"/>
      <c r="DL96" s="70"/>
      <c r="DM96" s="70"/>
      <c r="DN96" s="70"/>
      <c r="DO96" s="70"/>
      <c r="DP96" s="70"/>
      <c r="DQ96" s="70"/>
      <c r="DR96" s="70"/>
      <c r="DS96" s="70"/>
      <c r="DT96" s="70"/>
      <c r="DU96" s="70"/>
      <c r="DV96" s="70"/>
      <c r="DW96" s="70"/>
      <c r="DX96" s="70"/>
      <c r="DY96" s="70"/>
      <c r="DZ96" s="70"/>
      <c r="EA96" s="70"/>
      <c r="EB96" s="70"/>
      <c r="EC96" s="70"/>
      <c r="ED96" s="70"/>
      <c r="EE96" s="70"/>
      <c r="EF96" s="70"/>
      <c r="EG96" s="70"/>
      <c r="EH96" s="70"/>
      <c r="EI96" s="70"/>
      <c r="EJ96" s="70"/>
      <c r="EK96" s="70"/>
      <c r="EL96" s="70"/>
      <c r="EM96" s="70"/>
      <c r="EN96" s="70"/>
      <c r="EO96" s="70"/>
      <c r="EP96" s="70"/>
      <c r="EQ96" s="70"/>
      <c r="ER96" s="70"/>
      <c r="ES96" s="70"/>
      <c r="ET96" s="70"/>
      <c r="EU96" s="70"/>
      <c r="EV96" s="70"/>
      <c r="EW96" s="70"/>
      <c r="EX96" s="70"/>
      <c r="EY96" s="70"/>
      <c r="EZ96" s="70"/>
      <c r="FA96" s="70"/>
      <c r="FB96" s="70"/>
      <c r="FC96" s="70"/>
      <c r="FD96" s="70"/>
      <c r="FE96" s="70"/>
      <c r="FF96" s="70"/>
      <c r="FG96" s="70"/>
      <c r="FH96" s="70"/>
      <c r="FI96" s="70"/>
      <c r="FJ96" s="70"/>
      <c r="FK96" s="70"/>
      <c r="FL96" s="70"/>
      <c r="FM96" s="70"/>
      <c r="FN96" s="70"/>
      <c r="FO96" s="70"/>
      <c r="FP96" s="70"/>
      <c r="FQ96" s="70"/>
      <c r="FR96" s="70"/>
      <c r="FS96" s="70"/>
      <c r="FT96" s="70"/>
      <c r="FU96" s="70"/>
      <c r="FV96" s="70"/>
      <c r="FW96" s="70"/>
      <c r="FX96" s="70"/>
      <c r="FY96" s="70"/>
      <c r="FZ96" s="70"/>
      <c r="GA96" s="70"/>
      <c r="GB96" s="70"/>
      <c r="GC96" s="70"/>
      <c r="GD96" s="70"/>
      <c r="GE96" s="70"/>
      <c r="GF96" s="70"/>
      <c r="GG96" s="70"/>
      <c r="GH96" s="70"/>
      <c r="GI96" s="70"/>
      <c r="GJ96" s="70"/>
      <c r="GK96" s="70"/>
      <c r="GL96" s="70"/>
      <c r="GM96" s="70"/>
      <c r="GN96" s="70"/>
      <c r="GO96" s="70"/>
      <c r="GP96" s="70"/>
      <c r="GQ96" s="70"/>
      <c r="GR96" s="70"/>
      <c r="GS96" s="70"/>
      <c r="GT96" s="70"/>
      <c r="GU96" s="70"/>
      <c r="GV96" s="70"/>
      <c r="GW96" s="70"/>
      <c r="GX96" s="70"/>
      <c r="GY96" s="70"/>
      <c r="GZ96" s="70"/>
      <c r="HA96" s="70"/>
      <c r="HB96" s="70"/>
      <c r="HC96" s="70"/>
      <c r="HD96" s="70"/>
      <c r="HE96" s="70"/>
      <c r="HF96" s="70"/>
      <c r="HG96" s="70"/>
      <c r="HH96" s="70"/>
      <c r="HI96" s="70"/>
      <c r="HJ96" s="70"/>
      <c r="HK96" s="70"/>
      <c r="HL96" s="70"/>
      <c r="HM96" s="70"/>
      <c r="HN96" s="70"/>
      <c r="HO96" s="70"/>
      <c r="HP96" s="70"/>
      <c r="HQ96" s="70"/>
      <c r="HR96" s="70"/>
      <c r="HS96" s="70"/>
      <c r="HT96" s="70"/>
      <c r="HU96" s="70"/>
      <c r="HV96" s="70"/>
      <c r="HW96" s="70"/>
      <c r="HX96" s="70"/>
      <c r="HY96" s="70"/>
      <c r="HZ96" s="70"/>
      <c r="IA96" s="70"/>
      <c r="IB96" s="70"/>
      <c r="IC96" s="70"/>
      <c r="ID96" s="70"/>
      <c r="IE96" s="70"/>
      <c r="IF96" s="70"/>
      <c r="IG96" s="70"/>
      <c r="IH96" s="70"/>
      <c r="II96" s="70"/>
      <c r="IJ96" s="70"/>
      <c r="IK96" s="70"/>
      <c r="IL96" s="70"/>
      <c r="IM96" s="70"/>
      <c r="IN96" s="70"/>
      <c r="IO96" s="70"/>
      <c r="IP96" s="70"/>
      <c r="IQ96" s="70"/>
      <c r="IR96" s="70"/>
      <c r="IS96" s="70"/>
      <c r="IT96" s="70"/>
      <c r="IU96" s="70"/>
      <c r="IV96" s="70"/>
      <c r="IW96" s="70"/>
      <c r="IX96" s="70"/>
      <c r="IY96" s="70"/>
      <c r="IZ96" s="70"/>
      <c r="JA96" s="70"/>
      <c r="JB96" s="70"/>
      <c r="JC96" s="70"/>
      <c r="JD96" s="70"/>
      <c r="JE96" s="70"/>
      <c r="JF96" s="70"/>
      <c r="JG96" s="70"/>
      <c r="JH96" s="70"/>
      <c r="JI96" s="70"/>
      <c r="JJ96" s="70"/>
      <c r="JK96" s="70"/>
      <c r="JL96" s="70"/>
      <c r="JM96" s="70"/>
      <c r="JN96" s="70"/>
      <c r="JO96" s="70"/>
      <c r="JP96" s="70"/>
      <c r="JQ96" s="70"/>
      <c r="JR96" s="70"/>
      <c r="JS96" s="70"/>
      <c r="JT96" s="70"/>
      <c r="JU96" s="70"/>
      <c r="JV96" s="70"/>
      <c r="JW96" s="70"/>
      <c r="JX96" s="70"/>
      <c r="JY96" s="70"/>
      <c r="JZ96" s="70"/>
      <c r="KA96" s="70"/>
      <c r="KB96" s="70"/>
      <c r="KC96" s="70"/>
      <c r="KD96" s="70"/>
      <c r="KE96" s="70"/>
      <c r="KF96" s="70"/>
      <c r="KG96" s="70"/>
      <c r="KH96" s="70"/>
      <c r="KI96" s="70"/>
      <c r="KJ96" s="70"/>
      <c r="KK96" s="70"/>
      <c r="KL96" s="70"/>
      <c r="KM96" s="70"/>
      <c r="KN96" s="70"/>
      <c r="KO96" s="70"/>
      <c r="KP96" s="70"/>
      <c r="KQ96" s="70"/>
      <c r="KR96" s="70"/>
      <c r="KS96" s="70"/>
      <c r="KT96" s="70"/>
      <c r="KU96" s="70"/>
      <c r="KV96" s="70"/>
      <c r="KW96" s="70"/>
      <c r="KX96" s="70"/>
      <c r="KY96" s="70"/>
      <c r="KZ96" s="70"/>
      <c r="LA96" s="70"/>
      <c r="LB96" s="70"/>
      <c r="LC96" s="70"/>
      <c r="LD96" s="70"/>
      <c r="LE96" s="70"/>
      <c r="LF96" s="70"/>
      <c r="LG96" s="70"/>
      <c r="LH96" s="70"/>
      <c r="LI96" s="70"/>
      <c r="LJ96" s="70"/>
      <c r="LK96" s="70"/>
      <c r="LL96" s="70"/>
      <c r="LM96" s="70"/>
      <c r="LN96" s="70"/>
      <c r="LO96" s="70"/>
      <c r="LP96" s="70"/>
      <c r="LQ96" s="70"/>
      <c r="LR96" s="70"/>
      <c r="LS96" s="70"/>
      <c r="LT96" s="70"/>
      <c r="LU96" s="70"/>
      <c r="LV96" s="70"/>
      <c r="LW96" s="70"/>
      <c r="LX96" s="70"/>
      <c r="LY96" s="70"/>
      <c r="LZ96" s="70"/>
      <c r="MA96" s="70"/>
      <c r="MB96" s="70"/>
      <c r="MC96" s="70"/>
    </row>
    <row r="97" spans="1:341" x14ac:dyDescent="0.2">
      <c r="A97" s="126"/>
      <c r="B97" s="380" t="str">
        <f>"&gt; "&amp;VLOOKUP(B96,ActMap,2, FALSE)</f>
        <v>&gt; Salaries for teacher aides</v>
      </c>
      <c r="C97" s="381"/>
      <c r="D97" s="381"/>
      <c r="E97" s="556"/>
      <c r="F97" s="381"/>
      <c r="G97" s="381"/>
      <c r="H97" s="121"/>
      <c r="I97" s="382"/>
      <c r="J97" s="382"/>
      <c r="K97" s="382"/>
      <c r="L97" s="382"/>
      <c r="M97" s="382"/>
      <c r="N97" s="382"/>
      <c r="O97" s="382"/>
      <c r="P97" s="382"/>
      <c r="Q97" s="382"/>
      <c r="R97" s="382"/>
      <c r="S97" s="382"/>
      <c r="T97" s="382"/>
      <c r="U97" s="382"/>
      <c r="V97" s="382"/>
      <c r="W97" s="382"/>
      <c r="X97" s="382"/>
      <c r="Y97" s="382"/>
      <c r="Z97" s="382"/>
      <c r="AA97" s="382"/>
      <c r="AB97" s="382"/>
      <c r="AC97" s="382"/>
      <c r="AD97" s="382"/>
      <c r="AE97" s="382"/>
      <c r="AF97" s="382"/>
      <c r="AG97" s="382"/>
      <c r="AH97" s="382"/>
      <c r="AI97" s="382"/>
      <c r="AJ97" s="382"/>
      <c r="AK97" s="382"/>
      <c r="AL97" s="382"/>
      <c r="AM97" s="382"/>
      <c r="AN97" s="382"/>
      <c r="AO97" s="382"/>
      <c r="AP97" s="382"/>
      <c r="AQ97" s="382"/>
      <c r="AR97" s="382"/>
      <c r="AS97" s="382"/>
      <c r="AT97" s="382"/>
      <c r="AU97" s="382"/>
      <c r="AV97" s="382"/>
      <c r="AW97" s="382"/>
      <c r="AX97" s="70"/>
      <c r="AY97" s="70"/>
      <c r="AZ97" s="70"/>
      <c r="BA97" s="70"/>
      <c r="BB97" s="70"/>
      <c r="BC97" s="70"/>
      <c r="BD97" s="70"/>
      <c r="BE97" s="70"/>
      <c r="BF97" s="70"/>
      <c r="BG97" s="70"/>
      <c r="BH97" s="70"/>
      <c r="BI97" s="70"/>
      <c r="BJ97" s="70"/>
      <c r="BK97" s="70"/>
      <c r="BL97" s="70"/>
      <c r="BM97" s="70"/>
      <c r="BN97" s="70"/>
      <c r="BO97" s="70"/>
      <c r="BP97" s="70"/>
      <c r="BQ97" s="70"/>
      <c r="BR97" s="70"/>
      <c r="BS97" s="70"/>
      <c r="BT97" s="70"/>
      <c r="BU97" s="70"/>
      <c r="BV97" s="70"/>
      <c r="BW97" s="70"/>
      <c r="BX97" s="70"/>
      <c r="BY97" s="70"/>
      <c r="BZ97" s="70"/>
      <c r="CA97" s="70"/>
      <c r="CB97" s="70"/>
      <c r="CC97" s="70"/>
      <c r="CD97" s="70"/>
      <c r="CE97" s="70"/>
      <c r="CF97" s="70"/>
      <c r="CG97" s="70"/>
      <c r="CH97" s="70"/>
      <c r="CI97" s="70"/>
      <c r="CJ97" s="70"/>
      <c r="CK97" s="70"/>
      <c r="CL97" s="70"/>
      <c r="CM97" s="70"/>
      <c r="CN97" s="70"/>
      <c r="CO97" s="70"/>
      <c r="CP97" s="70"/>
      <c r="CQ97" s="70"/>
      <c r="CR97" s="70"/>
      <c r="CS97" s="70"/>
      <c r="CT97" s="70"/>
      <c r="CU97" s="70"/>
      <c r="CV97" s="70"/>
      <c r="CW97" s="70"/>
      <c r="CX97" s="70"/>
      <c r="CY97" s="70"/>
      <c r="CZ97" s="70"/>
      <c r="DA97" s="70"/>
      <c r="DB97" s="70"/>
      <c r="DC97" s="70"/>
      <c r="DD97" s="70"/>
      <c r="DE97" s="70"/>
      <c r="DF97" s="70"/>
      <c r="DG97" s="70"/>
      <c r="DH97" s="70"/>
      <c r="DI97" s="70"/>
      <c r="DJ97" s="70"/>
      <c r="DK97" s="70"/>
      <c r="DL97" s="70"/>
      <c r="DM97" s="70"/>
      <c r="DN97" s="70"/>
      <c r="DO97" s="70"/>
      <c r="DP97" s="70"/>
      <c r="DQ97" s="70"/>
      <c r="DR97" s="70"/>
      <c r="DS97" s="70"/>
      <c r="DT97" s="70"/>
      <c r="DU97" s="70"/>
      <c r="DV97" s="70"/>
      <c r="DW97" s="70"/>
      <c r="DX97" s="70"/>
      <c r="DY97" s="70"/>
      <c r="DZ97" s="70"/>
      <c r="EA97" s="70"/>
      <c r="EB97" s="70"/>
      <c r="EC97" s="70"/>
      <c r="ED97" s="70"/>
      <c r="EE97" s="70"/>
      <c r="EF97" s="70"/>
      <c r="EG97" s="70"/>
      <c r="EH97" s="70"/>
      <c r="EI97" s="70"/>
      <c r="EJ97" s="70"/>
      <c r="EK97" s="70"/>
      <c r="EL97" s="70"/>
      <c r="EM97" s="70"/>
      <c r="EN97" s="70"/>
      <c r="EO97" s="70"/>
      <c r="EP97" s="70"/>
      <c r="EQ97" s="70"/>
      <c r="ER97" s="70"/>
      <c r="ES97" s="70"/>
      <c r="ET97" s="70"/>
      <c r="EU97" s="70"/>
      <c r="EV97" s="70"/>
      <c r="EW97" s="70"/>
      <c r="EX97" s="70"/>
      <c r="EY97" s="70"/>
      <c r="EZ97" s="70"/>
      <c r="FA97" s="70"/>
      <c r="FB97" s="70"/>
      <c r="FC97" s="70"/>
      <c r="FD97" s="70"/>
      <c r="FE97" s="70"/>
      <c r="FF97" s="70"/>
      <c r="FG97" s="70"/>
      <c r="FH97" s="70"/>
      <c r="FI97" s="70"/>
      <c r="FJ97" s="70"/>
      <c r="FK97" s="70"/>
      <c r="FL97" s="70"/>
      <c r="FM97" s="70"/>
      <c r="FN97" s="70"/>
      <c r="FO97" s="70"/>
      <c r="FP97" s="70"/>
      <c r="FQ97" s="70"/>
      <c r="FR97" s="70"/>
      <c r="FS97" s="70"/>
      <c r="FT97" s="70"/>
      <c r="FU97" s="70"/>
      <c r="FV97" s="70"/>
      <c r="FW97" s="70"/>
      <c r="FX97" s="70"/>
      <c r="FY97" s="70"/>
      <c r="FZ97" s="70"/>
      <c r="GA97" s="70"/>
      <c r="GB97" s="70"/>
      <c r="GC97" s="70"/>
      <c r="GD97" s="70"/>
      <c r="GE97" s="70"/>
      <c r="GF97" s="70"/>
      <c r="GG97" s="70"/>
      <c r="GH97" s="70"/>
      <c r="GI97" s="70"/>
      <c r="GJ97" s="70"/>
      <c r="GK97" s="70"/>
      <c r="GL97" s="70"/>
      <c r="GM97" s="70"/>
      <c r="GN97" s="70"/>
      <c r="GO97" s="70"/>
      <c r="GP97" s="70"/>
      <c r="GQ97" s="70"/>
      <c r="GR97" s="70"/>
      <c r="GS97" s="70"/>
      <c r="GT97" s="70"/>
      <c r="GU97" s="70"/>
      <c r="GV97" s="70"/>
      <c r="GW97" s="70"/>
      <c r="GX97" s="70"/>
      <c r="GY97" s="70"/>
      <c r="GZ97" s="70"/>
      <c r="HA97" s="70"/>
      <c r="HB97" s="70"/>
      <c r="HC97" s="70"/>
      <c r="HD97" s="70"/>
      <c r="HE97" s="70"/>
      <c r="HF97" s="70"/>
      <c r="HG97" s="70"/>
      <c r="HH97" s="70"/>
      <c r="HI97" s="70"/>
      <c r="HJ97" s="70"/>
      <c r="HK97" s="70"/>
      <c r="HL97" s="70"/>
      <c r="HM97" s="70"/>
      <c r="HN97" s="70"/>
      <c r="HO97" s="70"/>
      <c r="HP97" s="70"/>
      <c r="HQ97" s="70"/>
      <c r="HR97" s="70"/>
      <c r="HS97" s="70"/>
      <c r="HT97" s="70"/>
      <c r="HU97" s="70"/>
      <c r="HV97" s="70"/>
      <c r="HW97" s="70"/>
      <c r="HX97" s="70"/>
      <c r="HY97" s="70"/>
      <c r="HZ97" s="70"/>
      <c r="IA97" s="70"/>
      <c r="IB97" s="70"/>
      <c r="IC97" s="70"/>
      <c r="ID97" s="70"/>
      <c r="IE97" s="70"/>
      <c r="IF97" s="70"/>
      <c r="IG97" s="70"/>
      <c r="IH97" s="70"/>
      <c r="II97" s="70"/>
      <c r="IJ97" s="70"/>
      <c r="IK97" s="70"/>
      <c r="IL97" s="70"/>
      <c r="IM97" s="70"/>
      <c r="IN97" s="70"/>
      <c r="IO97" s="70"/>
      <c r="IP97" s="70"/>
      <c r="IQ97" s="70"/>
      <c r="IR97" s="70"/>
      <c r="IS97" s="70"/>
      <c r="IT97" s="70"/>
      <c r="IU97" s="70"/>
      <c r="IV97" s="70"/>
      <c r="IW97" s="70"/>
      <c r="IX97" s="70"/>
      <c r="IY97" s="70"/>
      <c r="IZ97" s="70"/>
      <c r="JA97" s="70"/>
      <c r="JB97" s="70"/>
      <c r="JC97" s="70"/>
      <c r="JD97" s="70"/>
      <c r="JE97" s="70"/>
      <c r="JF97" s="70"/>
      <c r="JG97" s="70"/>
      <c r="JH97" s="70"/>
      <c r="JI97" s="70"/>
      <c r="JJ97" s="70"/>
      <c r="JK97" s="70"/>
      <c r="JL97" s="70"/>
      <c r="JM97" s="70"/>
      <c r="JN97" s="70"/>
      <c r="JO97" s="70"/>
      <c r="JP97" s="70"/>
      <c r="JQ97" s="70"/>
      <c r="JR97" s="70"/>
      <c r="JS97" s="70"/>
      <c r="JT97" s="70"/>
      <c r="JU97" s="70"/>
      <c r="JV97" s="70"/>
      <c r="JW97" s="70"/>
      <c r="JX97" s="70"/>
      <c r="JY97" s="70"/>
      <c r="JZ97" s="70"/>
      <c r="KA97" s="70"/>
      <c r="KB97" s="70"/>
      <c r="KC97" s="70"/>
      <c r="KD97" s="70"/>
      <c r="KE97" s="70"/>
      <c r="KF97" s="70"/>
      <c r="KG97" s="70"/>
      <c r="KH97" s="70"/>
      <c r="KI97" s="70"/>
      <c r="KJ97" s="70"/>
      <c r="KK97" s="70"/>
      <c r="KL97" s="70"/>
      <c r="KM97" s="70"/>
      <c r="KN97" s="70"/>
      <c r="KO97" s="70"/>
      <c r="KP97" s="70"/>
      <c r="KQ97" s="70"/>
      <c r="KR97" s="70"/>
      <c r="KS97" s="70"/>
      <c r="KT97" s="70"/>
      <c r="KU97" s="70"/>
      <c r="KV97" s="70"/>
      <c r="KW97" s="70"/>
      <c r="KX97" s="70"/>
      <c r="KY97" s="70"/>
      <c r="KZ97" s="70"/>
      <c r="LA97" s="70"/>
      <c r="LB97" s="70"/>
      <c r="LC97" s="70"/>
      <c r="LD97" s="70"/>
      <c r="LE97" s="70"/>
      <c r="LF97" s="70"/>
      <c r="LG97" s="70"/>
      <c r="LH97" s="70"/>
      <c r="LI97" s="70"/>
      <c r="LJ97" s="70"/>
      <c r="LK97" s="70"/>
      <c r="LL97" s="70"/>
      <c r="LM97" s="70"/>
      <c r="LN97" s="70"/>
      <c r="LO97" s="70"/>
      <c r="LP97" s="70"/>
      <c r="LQ97" s="70"/>
      <c r="LR97" s="70"/>
      <c r="LS97" s="70"/>
      <c r="LT97" s="70"/>
      <c r="LU97" s="70"/>
      <c r="LV97" s="70"/>
      <c r="LW97" s="70"/>
      <c r="LX97" s="70"/>
      <c r="LY97" s="70"/>
      <c r="LZ97" s="70"/>
      <c r="MA97" s="70"/>
      <c r="MB97" s="70"/>
      <c r="MC97" s="70"/>
    </row>
    <row r="98" spans="1:341" s="70" customFormat="1" ht="11.25" customHeight="1" x14ac:dyDescent="0.15">
      <c r="A98" s="125"/>
      <c r="B98" s="70" t="s">
        <v>238</v>
      </c>
      <c r="C98" s="70" t="s">
        <v>350</v>
      </c>
      <c r="D98" s="70" t="s">
        <v>351</v>
      </c>
      <c r="E98" s="548">
        <v>1</v>
      </c>
      <c r="G98" s="86">
        <v>10</v>
      </c>
      <c r="H98" s="122">
        <v>29356.800000000003</v>
      </c>
      <c r="I98" s="123">
        <f t="shared" ref="I98:K106" si="397">H98*INDEX(SalInfl,I$1)</f>
        <v>29943.936000000005</v>
      </c>
      <c r="J98" s="130">
        <f t="shared" si="397"/>
        <v>30542.814720000006</v>
      </c>
      <c r="K98" s="130">
        <f t="shared" si="397"/>
        <v>31153.671014400006</v>
      </c>
      <c r="L98" s="130">
        <f t="shared" ref="L98:N117" si="398">K98*SalInfl</f>
        <v>31776.744434688007</v>
      </c>
      <c r="M98" s="130">
        <f t="shared" si="398"/>
        <v>32412.279323381768</v>
      </c>
      <c r="N98" s="130">
        <f t="shared" si="398"/>
        <v>33060.524909849402</v>
      </c>
      <c r="O98" s="123">
        <f t="shared" ref="O98:AW98" si="399">N98*INDEX(SalInfl,O$1)</f>
        <v>33721.735408046392</v>
      </c>
      <c r="P98" s="123">
        <f t="shared" si="399"/>
        <v>34396.170116207322</v>
      </c>
      <c r="Q98" s="123">
        <f t="shared" si="399"/>
        <v>35084.093518531467</v>
      </c>
      <c r="R98" s="123">
        <f t="shared" si="399"/>
        <v>35785.775388902097</v>
      </c>
      <c r="S98" s="123">
        <f t="shared" si="399"/>
        <v>36501.490896680138</v>
      </c>
      <c r="T98" s="123">
        <f t="shared" si="399"/>
        <v>37231.52071461374</v>
      </c>
      <c r="U98" s="123">
        <f t="shared" si="399"/>
        <v>37976.151128906014</v>
      </c>
      <c r="V98" s="123">
        <f t="shared" si="399"/>
        <v>38735.674151484134</v>
      </c>
      <c r="W98" s="123">
        <f t="shared" si="399"/>
        <v>39510.38763451382</v>
      </c>
      <c r="X98" s="123">
        <f t="shared" si="399"/>
        <v>40300.595387204099</v>
      </c>
      <c r="Y98" s="123">
        <f t="shared" si="399"/>
        <v>41106.607294948182</v>
      </c>
      <c r="Z98" s="123">
        <f t="shared" si="399"/>
        <v>41928.739440847145</v>
      </c>
      <c r="AA98" s="123">
        <f t="shared" si="399"/>
        <v>42767.314229664087</v>
      </c>
      <c r="AB98" s="123">
        <f t="shared" si="399"/>
        <v>43622.660514257368</v>
      </c>
      <c r="AC98" s="123">
        <f t="shared" si="399"/>
        <v>44495.11372454252</v>
      </c>
      <c r="AD98" s="123">
        <f t="shared" si="399"/>
        <v>45385.01599903337</v>
      </c>
      <c r="AE98" s="123">
        <f t="shared" si="399"/>
        <v>46292.716319014042</v>
      </c>
      <c r="AF98" s="123">
        <f t="shared" si="399"/>
        <v>47218.57064539432</v>
      </c>
      <c r="AG98" s="123">
        <f t="shared" si="399"/>
        <v>48162.942058302207</v>
      </c>
      <c r="AH98" s="123">
        <f t="shared" si="399"/>
        <v>49126.200899468255</v>
      </c>
      <c r="AI98" s="123">
        <f t="shared" si="399"/>
        <v>50108.724917457621</v>
      </c>
      <c r="AJ98" s="123">
        <f t="shared" si="399"/>
        <v>51110.899415806773</v>
      </c>
      <c r="AK98" s="123">
        <f t="shared" si="399"/>
        <v>52133.11740412291</v>
      </c>
      <c r="AL98" s="123">
        <f t="shared" si="399"/>
        <v>53175.779752205366</v>
      </c>
      <c r="AM98" s="123">
        <f t="shared" si="399"/>
        <v>54239.295347249477</v>
      </c>
      <c r="AN98" s="123">
        <f t="shared" si="399"/>
        <v>55324.081254194469</v>
      </c>
      <c r="AO98" s="123">
        <f t="shared" si="399"/>
        <v>56430.562879278361</v>
      </c>
      <c r="AP98" s="123">
        <f t="shared" si="399"/>
        <v>57559.174136863927</v>
      </c>
      <c r="AQ98" s="123">
        <f t="shared" si="399"/>
        <v>58710.357619601207</v>
      </c>
      <c r="AR98" s="123">
        <f t="shared" si="399"/>
        <v>59884.564771993231</v>
      </c>
      <c r="AS98" s="123">
        <f t="shared" si="399"/>
        <v>61082.256067433096</v>
      </c>
      <c r="AT98" s="123">
        <f t="shared" si="399"/>
        <v>62303.901188781761</v>
      </c>
      <c r="AU98" s="123">
        <f t="shared" si="399"/>
        <v>63549.979212557395</v>
      </c>
      <c r="AV98" s="123">
        <f t="shared" si="399"/>
        <v>64820.978796808544</v>
      </c>
      <c r="AW98" s="123">
        <f t="shared" si="399"/>
        <v>66117.398372744719</v>
      </c>
    </row>
    <row r="99" spans="1:341" s="70" customFormat="1" ht="11.25" customHeight="1" x14ac:dyDescent="0.15">
      <c r="A99" s="125"/>
      <c r="B99" s="70" t="s">
        <v>238</v>
      </c>
      <c r="C99" s="70" t="s">
        <v>350</v>
      </c>
      <c r="D99" s="70" t="s">
        <v>352</v>
      </c>
      <c r="E99" s="548">
        <v>1</v>
      </c>
      <c r="G99" s="86">
        <v>10</v>
      </c>
      <c r="H99" s="122">
        <v>48948.479999999996</v>
      </c>
      <c r="I99" s="123">
        <f t="shared" si="397"/>
        <v>49927.4496</v>
      </c>
      <c r="J99" s="130">
        <f t="shared" si="397"/>
        <v>50925.998592000004</v>
      </c>
      <c r="K99" s="130">
        <f t="shared" si="397"/>
        <v>51944.518563840007</v>
      </c>
      <c r="L99" s="130">
        <f t="shared" si="398"/>
        <v>52983.408935116808</v>
      </c>
      <c r="M99" s="130">
        <f t="shared" si="398"/>
        <v>54043.077113819141</v>
      </c>
      <c r="N99" s="130">
        <f t="shared" si="398"/>
        <v>55123.938656095524</v>
      </c>
      <c r="O99" s="123">
        <f t="shared" ref="O99:AW99" si="400">N99*INDEX(SalInfl,O$1)</f>
        <v>56226.417429217436</v>
      </c>
      <c r="P99" s="123">
        <f t="shared" si="400"/>
        <v>57350.945777801782</v>
      </c>
      <c r="Q99" s="123">
        <f t="shared" si="400"/>
        <v>58497.964693357819</v>
      </c>
      <c r="R99" s="123">
        <f t="shared" si="400"/>
        <v>59667.923987224975</v>
      </c>
      <c r="S99" s="123">
        <f t="shared" si="400"/>
        <v>60861.282466969475</v>
      </c>
      <c r="T99" s="123">
        <f t="shared" si="400"/>
        <v>62078.508116308862</v>
      </c>
      <c r="U99" s="123">
        <f t="shared" si="400"/>
        <v>63320.078278635039</v>
      </c>
      <c r="V99" s="123">
        <f t="shared" si="400"/>
        <v>64586.479844207744</v>
      </c>
      <c r="W99" s="123">
        <f t="shared" si="400"/>
        <v>65878.209441091894</v>
      </c>
      <c r="X99" s="123">
        <f t="shared" si="400"/>
        <v>67195.773629913732</v>
      </c>
      <c r="Y99" s="123">
        <f t="shared" si="400"/>
        <v>68539.689102512013</v>
      </c>
      <c r="Z99" s="123">
        <f t="shared" si="400"/>
        <v>69910.482884562254</v>
      </c>
      <c r="AA99" s="123">
        <f t="shared" si="400"/>
        <v>71308.692542253499</v>
      </c>
      <c r="AB99" s="123">
        <f t="shared" si="400"/>
        <v>72734.866393098564</v>
      </c>
      <c r="AC99" s="123">
        <f t="shared" si="400"/>
        <v>74189.563720960534</v>
      </c>
      <c r="AD99" s="123">
        <f t="shared" si="400"/>
        <v>75673.354995379748</v>
      </c>
      <c r="AE99" s="123">
        <f t="shared" si="400"/>
        <v>77186.822095287338</v>
      </c>
      <c r="AF99" s="123">
        <f t="shared" si="400"/>
        <v>78730.558537193079</v>
      </c>
      <c r="AG99" s="123">
        <f t="shared" si="400"/>
        <v>80305.169707936948</v>
      </c>
      <c r="AH99" s="123">
        <f t="shared" si="400"/>
        <v>81911.273102095685</v>
      </c>
      <c r="AI99" s="123">
        <f t="shared" si="400"/>
        <v>83549.498564137597</v>
      </c>
      <c r="AJ99" s="123">
        <f t="shared" si="400"/>
        <v>85220.488535420343</v>
      </c>
      <c r="AK99" s="123">
        <f t="shared" si="400"/>
        <v>86924.898306128758</v>
      </c>
      <c r="AL99" s="123">
        <f t="shared" si="400"/>
        <v>88663.396272251339</v>
      </c>
      <c r="AM99" s="123">
        <f t="shared" si="400"/>
        <v>90436.664197696373</v>
      </c>
      <c r="AN99" s="123">
        <f t="shared" si="400"/>
        <v>92245.397481650303</v>
      </c>
      <c r="AO99" s="123">
        <f t="shared" si="400"/>
        <v>94090.305431283312</v>
      </c>
      <c r="AP99" s="123">
        <f t="shared" si="400"/>
        <v>95972.111539908976</v>
      </c>
      <c r="AQ99" s="123">
        <f t="shared" si="400"/>
        <v>97891.553770707163</v>
      </c>
      <c r="AR99" s="123">
        <f t="shared" si="400"/>
        <v>99849.384846121306</v>
      </c>
      <c r="AS99" s="123">
        <f t="shared" si="400"/>
        <v>101846.37254304373</v>
      </c>
      <c r="AT99" s="123">
        <f t="shared" si="400"/>
        <v>103883.29999390461</v>
      </c>
      <c r="AU99" s="123">
        <f t="shared" si="400"/>
        <v>105960.96599378271</v>
      </c>
      <c r="AV99" s="123">
        <f t="shared" si="400"/>
        <v>108080.18531365837</v>
      </c>
      <c r="AW99" s="123">
        <f t="shared" si="400"/>
        <v>110241.78901993153</v>
      </c>
    </row>
    <row r="100" spans="1:341" s="70" customFormat="1" ht="11.25" customHeight="1" x14ac:dyDescent="0.15">
      <c r="A100" s="125"/>
      <c r="B100" s="70" t="s">
        <v>238</v>
      </c>
      <c r="C100" s="70" t="s">
        <v>350</v>
      </c>
      <c r="D100" s="70" t="s">
        <v>353</v>
      </c>
      <c r="E100" s="548">
        <v>1</v>
      </c>
      <c r="G100" s="86">
        <v>10</v>
      </c>
      <c r="H100" s="122">
        <v>34200</v>
      </c>
      <c r="I100" s="123">
        <f t="shared" si="397"/>
        <v>34884</v>
      </c>
      <c r="J100" s="130">
        <f t="shared" si="397"/>
        <v>35581.68</v>
      </c>
      <c r="K100" s="130">
        <f t="shared" si="397"/>
        <v>36293.313600000001</v>
      </c>
      <c r="L100" s="130">
        <f t="shared" si="398"/>
        <v>37019.179872000001</v>
      </c>
      <c r="M100" s="130">
        <f t="shared" si="398"/>
        <v>37759.56346944</v>
      </c>
      <c r="N100" s="130">
        <f t="shared" si="398"/>
        <v>38514.7547388288</v>
      </c>
      <c r="O100" s="123">
        <f t="shared" ref="O100:AW100" si="401">N100*INDEX(SalInfl,O$1)</f>
        <v>39285.049833605379</v>
      </c>
      <c r="P100" s="123">
        <f t="shared" si="401"/>
        <v>40070.750830277488</v>
      </c>
      <c r="Q100" s="123">
        <f t="shared" si="401"/>
        <v>40872.165846883036</v>
      </c>
      <c r="R100" s="123">
        <f t="shared" si="401"/>
        <v>41689.6091638207</v>
      </c>
      <c r="S100" s="123">
        <f t="shared" si="401"/>
        <v>42523.401347097111</v>
      </c>
      <c r="T100" s="123">
        <f t="shared" si="401"/>
        <v>43373.869374039052</v>
      </c>
      <c r="U100" s="123">
        <f t="shared" si="401"/>
        <v>44241.346761519831</v>
      </c>
      <c r="V100" s="123">
        <f t="shared" si="401"/>
        <v>45126.173696750229</v>
      </c>
      <c r="W100" s="123">
        <f t="shared" si="401"/>
        <v>46028.697170685235</v>
      </c>
      <c r="X100" s="123">
        <f t="shared" si="401"/>
        <v>46949.271114098941</v>
      </c>
      <c r="Y100" s="123">
        <f t="shared" si="401"/>
        <v>47888.256536380919</v>
      </c>
      <c r="Z100" s="123">
        <f t="shared" si="401"/>
        <v>48846.021667108536</v>
      </c>
      <c r="AA100" s="123">
        <f t="shared" si="401"/>
        <v>49822.942100450709</v>
      </c>
      <c r="AB100" s="123">
        <f t="shared" si="401"/>
        <v>50819.400942459724</v>
      </c>
      <c r="AC100" s="123">
        <f t="shared" si="401"/>
        <v>51835.788961308921</v>
      </c>
      <c r="AD100" s="123">
        <f t="shared" si="401"/>
        <v>52872.5047405351</v>
      </c>
      <c r="AE100" s="123">
        <f t="shared" si="401"/>
        <v>53929.954835345801</v>
      </c>
      <c r="AF100" s="123">
        <f t="shared" si="401"/>
        <v>55008.553932052717</v>
      </c>
      <c r="AG100" s="123">
        <f t="shared" si="401"/>
        <v>56108.725010693772</v>
      </c>
      <c r="AH100" s="123">
        <f t="shared" si="401"/>
        <v>57230.89951090765</v>
      </c>
      <c r="AI100" s="123">
        <f t="shared" si="401"/>
        <v>58375.517501125803</v>
      </c>
      <c r="AJ100" s="123">
        <f t="shared" si="401"/>
        <v>59543.027851148319</v>
      </c>
      <c r="AK100" s="123">
        <f t="shared" si="401"/>
        <v>60733.888408171289</v>
      </c>
      <c r="AL100" s="123">
        <f t="shared" si="401"/>
        <v>61948.566176334716</v>
      </c>
      <c r="AM100" s="123">
        <f t="shared" si="401"/>
        <v>63187.537499861413</v>
      </c>
      <c r="AN100" s="123">
        <f t="shared" si="401"/>
        <v>64451.28824985864</v>
      </c>
      <c r="AO100" s="123">
        <f t="shared" si="401"/>
        <v>65740.314014855816</v>
      </c>
      <c r="AP100" s="123">
        <f t="shared" si="401"/>
        <v>67055.120295152927</v>
      </c>
      <c r="AQ100" s="123">
        <f t="shared" si="401"/>
        <v>68396.222701055987</v>
      </c>
      <c r="AR100" s="123">
        <f t="shared" si="401"/>
        <v>69764.147155077109</v>
      </c>
      <c r="AS100" s="123">
        <f t="shared" si="401"/>
        <v>71159.430098178651</v>
      </c>
      <c r="AT100" s="123">
        <f t="shared" si="401"/>
        <v>72582.618700142222</v>
      </c>
      <c r="AU100" s="123">
        <f t="shared" si="401"/>
        <v>74034.271074145072</v>
      </c>
      <c r="AV100" s="123">
        <f t="shared" si="401"/>
        <v>75514.956495627979</v>
      </c>
      <c r="AW100" s="123">
        <f t="shared" si="401"/>
        <v>77025.255625540536</v>
      </c>
    </row>
    <row r="101" spans="1:341" s="70" customFormat="1" ht="11.25" customHeight="1" x14ac:dyDescent="0.15">
      <c r="A101" s="125"/>
      <c r="B101" s="70" t="s">
        <v>238</v>
      </c>
      <c r="C101" s="70" t="s">
        <v>350</v>
      </c>
      <c r="D101" s="70" t="s">
        <v>354</v>
      </c>
      <c r="E101" s="548">
        <v>1</v>
      </c>
      <c r="G101" s="86">
        <v>10</v>
      </c>
      <c r="H101" s="122">
        <v>30312.959999999999</v>
      </c>
      <c r="I101" s="123">
        <f t="shared" si="397"/>
        <v>30919.2192</v>
      </c>
      <c r="J101" s="130">
        <f t="shared" si="397"/>
        <v>31537.603584</v>
      </c>
      <c r="K101" s="130">
        <f t="shared" si="397"/>
        <v>32168.355655679999</v>
      </c>
      <c r="L101" s="130">
        <f t="shared" si="398"/>
        <v>32811.722768793603</v>
      </c>
      <c r="M101" s="130">
        <f t="shared" si="398"/>
        <v>33467.957224169477</v>
      </c>
      <c r="N101" s="130">
        <f t="shared" si="398"/>
        <v>34137.316368652864</v>
      </c>
      <c r="O101" s="123">
        <f t="shared" ref="O101:AW101" si="402">N101*INDEX(SalInfl,O$1)</f>
        <v>34820.062696025925</v>
      </c>
      <c r="P101" s="123">
        <f t="shared" si="402"/>
        <v>35516.463949946447</v>
      </c>
      <c r="Q101" s="123">
        <f t="shared" si="402"/>
        <v>36226.793228945375</v>
      </c>
      <c r="R101" s="123">
        <f t="shared" si="402"/>
        <v>36951.329093524284</v>
      </c>
      <c r="S101" s="123">
        <f t="shared" si="402"/>
        <v>37690.355675394771</v>
      </c>
      <c r="T101" s="123">
        <f t="shared" si="402"/>
        <v>38444.162788902664</v>
      </c>
      <c r="U101" s="123">
        <f t="shared" si="402"/>
        <v>39213.046044680719</v>
      </c>
      <c r="V101" s="123">
        <f t="shared" si="402"/>
        <v>39997.306965574331</v>
      </c>
      <c r="W101" s="123">
        <f t="shared" si="402"/>
        <v>40797.253104885822</v>
      </c>
      <c r="X101" s="123">
        <f t="shared" si="402"/>
        <v>41613.198166983537</v>
      </c>
      <c r="Y101" s="123">
        <f t="shared" si="402"/>
        <v>42445.462130323205</v>
      </c>
      <c r="Z101" s="123">
        <f t="shared" si="402"/>
        <v>43294.371372929672</v>
      </c>
      <c r="AA101" s="123">
        <f t="shared" si="402"/>
        <v>44160.25880038827</v>
      </c>
      <c r="AB101" s="123">
        <f t="shared" si="402"/>
        <v>45043.463976396037</v>
      </c>
      <c r="AC101" s="123">
        <f t="shared" si="402"/>
        <v>45944.333255923957</v>
      </c>
      <c r="AD101" s="123">
        <f t="shared" si="402"/>
        <v>46863.219921042437</v>
      </c>
      <c r="AE101" s="123">
        <f t="shared" si="402"/>
        <v>47800.484319463285</v>
      </c>
      <c r="AF101" s="123">
        <f t="shared" si="402"/>
        <v>48756.494005852554</v>
      </c>
      <c r="AG101" s="123">
        <f t="shared" si="402"/>
        <v>49731.623885969602</v>
      </c>
      <c r="AH101" s="123">
        <f t="shared" si="402"/>
        <v>50726.256363688997</v>
      </c>
      <c r="AI101" s="123">
        <f t="shared" si="402"/>
        <v>51740.781490962778</v>
      </c>
      <c r="AJ101" s="123">
        <f t="shared" si="402"/>
        <v>52775.597120782033</v>
      </c>
      <c r="AK101" s="123">
        <f t="shared" si="402"/>
        <v>53831.109063197677</v>
      </c>
      <c r="AL101" s="123">
        <f t="shared" si="402"/>
        <v>54907.731244461633</v>
      </c>
      <c r="AM101" s="123">
        <f t="shared" si="402"/>
        <v>56005.885869350866</v>
      </c>
      <c r="AN101" s="123">
        <f t="shared" si="402"/>
        <v>57126.003586737883</v>
      </c>
      <c r="AO101" s="123">
        <f t="shared" si="402"/>
        <v>58268.523658472644</v>
      </c>
      <c r="AP101" s="123">
        <f t="shared" si="402"/>
        <v>59433.894131642097</v>
      </c>
      <c r="AQ101" s="123">
        <f t="shared" si="402"/>
        <v>60622.572014274941</v>
      </c>
      <c r="AR101" s="123">
        <f t="shared" si="402"/>
        <v>61835.02345456044</v>
      </c>
      <c r="AS101" s="123">
        <f t="shared" si="402"/>
        <v>63071.723923651647</v>
      </c>
      <c r="AT101" s="123">
        <f t="shared" si="402"/>
        <v>64333.158402124682</v>
      </c>
      <c r="AU101" s="123">
        <f t="shared" si="402"/>
        <v>65619.821570167172</v>
      </c>
      <c r="AV101" s="123">
        <f t="shared" si="402"/>
        <v>66932.218001570523</v>
      </c>
      <c r="AW101" s="123">
        <f t="shared" si="402"/>
        <v>68270.862361601932</v>
      </c>
    </row>
    <row r="102" spans="1:341" s="70" customFormat="1" ht="11.25" customHeight="1" x14ac:dyDescent="0.15">
      <c r="A102" s="125"/>
      <c r="B102" s="70" t="s">
        <v>238</v>
      </c>
      <c r="C102" s="70" t="s">
        <v>350</v>
      </c>
      <c r="D102" s="70" t="s">
        <v>355</v>
      </c>
      <c r="E102" s="548">
        <v>1</v>
      </c>
      <c r="G102" s="86">
        <v>10</v>
      </c>
      <c r="H102" s="122">
        <v>32198.399999999998</v>
      </c>
      <c r="I102" s="123">
        <f t="shared" si="397"/>
        <v>32842.367999999995</v>
      </c>
      <c r="J102" s="130">
        <f t="shared" si="397"/>
        <v>33499.215359999995</v>
      </c>
      <c r="K102" s="130">
        <f t="shared" si="397"/>
        <v>34169.199667199995</v>
      </c>
      <c r="L102" s="130">
        <f t="shared" si="398"/>
        <v>34852.583660543998</v>
      </c>
      <c r="M102" s="130">
        <f t="shared" si="398"/>
        <v>35549.635333754879</v>
      </c>
      <c r="N102" s="130">
        <f t="shared" si="398"/>
        <v>36260.628040429976</v>
      </c>
      <c r="O102" s="123">
        <f t="shared" ref="O102:AW102" si="403">N102*INDEX(SalInfl,O$1)</f>
        <v>36985.840601238575</v>
      </c>
      <c r="P102" s="123">
        <f t="shared" si="403"/>
        <v>37725.557413263348</v>
      </c>
      <c r="Q102" s="123">
        <f t="shared" si="403"/>
        <v>38480.068561528613</v>
      </c>
      <c r="R102" s="123">
        <f t="shared" si="403"/>
        <v>39249.669932759185</v>
      </c>
      <c r="S102" s="123">
        <f t="shared" si="403"/>
        <v>40034.663331414369</v>
      </c>
      <c r="T102" s="123">
        <f t="shared" si="403"/>
        <v>40835.356598042657</v>
      </c>
      <c r="U102" s="123">
        <f t="shared" si="403"/>
        <v>41652.063730003509</v>
      </c>
      <c r="V102" s="123">
        <f t="shared" si="403"/>
        <v>42485.105004603582</v>
      </c>
      <c r="W102" s="123">
        <f t="shared" si="403"/>
        <v>43334.807104695654</v>
      </c>
      <c r="X102" s="123">
        <f t="shared" si="403"/>
        <v>44201.503246789565</v>
      </c>
      <c r="Y102" s="123">
        <f t="shared" si="403"/>
        <v>45085.533311725354</v>
      </c>
      <c r="Z102" s="123">
        <f t="shared" si="403"/>
        <v>45987.243977959864</v>
      </c>
      <c r="AA102" s="123">
        <f t="shared" si="403"/>
        <v>46906.988857519063</v>
      </c>
      <c r="AB102" s="123">
        <f t="shared" si="403"/>
        <v>47845.128634669447</v>
      </c>
      <c r="AC102" s="123">
        <f t="shared" si="403"/>
        <v>48802.031207362837</v>
      </c>
      <c r="AD102" s="123">
        <f t="shared" si="403"/>
        <v>49778.071831510097</v>
      </c>
      <c r="AE102" s="123">
        <f t="shared" si="403"/>
        <v>50773.6332681403</v>
      </c>
      <c r="AF102" s="123">
        <f t="shared" si="403"/>
        <v>51789.10593350311</v>
      </c>
      <c r="AG102" s="123">
        <f t="shared" si="403"/>
        <v>52824.88805217317</v>
      </c>
      <c r="AH102" s="123">
        <f t="shared" si="403"/>
        <v>53881.385813216635</v>
      </c>
      <c r="AI102" s="123">
        <f t="shared" si="403"/>
        <v>54959.013529480966</v>
      </c>
      <c r="AJ102" s="123">
        <f t="shared" si="403"/>
        <v>56058.193800070585</v>
      </c>
      <c r="AK102" s="123">
        <f t="shared" si="403"/>
        <v>57179.357676071995</v>
      </c>
      <c r="AL102" s="123">
        <f t="shared" si="403"/>
        <v>58322.944829593434</v>
      </c>
      <c r="AM102" s="123">
        <f t="shared" si="403"/>
        <v>59489.403726185301</v>
      </c>
      <c r="AN102" s="123">
        <f t="shared" si="403"/>
        <v>60679.191800709006</v>
      </c>
      <c r="AO102" s="123">
        <f t="shared" si="403"/>
        <v>61892.775636723185</v>
      </c>
      <c r="AP102" s="123">
        <f t="shared" si="403"/>
        <v>63130.631149457651</v>
      </c>
      <c r="AQ102" s="123">
        <f t="shared" si="403"/>
        <v>64393.243772446804</v>
      </c>
      <c r="AR102" s="123">
        <f t="shared" si="403"/>
        <v>65681.108647895744</v>
      </c>
      <c r="AS102" s="123">
        <f t="shared" si="403"/>
        <v>66994.730820853656</v>
      </c>
      <c r="AT102" s="123">
        <f t="shared" si="403"/>
        <v>68334.625437270734</v>
      </c>
      <c r="AU102" s="123">
        <f t="shared" si="403"/>
        <v>69701.317946016148</v>
      </c>
      <c r="AV102" s="123">
        <f t="shared" si="403"/>
        <v>71095.344304936472</v>
      </c>
      <c r="AW102" s="123">
        <f t="shared" si="403"/>
        <v>72517.251191035204</v>
      </c>
    </row>
    <row r="103" spans="1:341" s="70" customFormat="1" ht="11.25" customHeight="1" x14ac:dyDescent="0.15">
      <c r="A103" s="125"/>
      <c r="B103" s="70" t="s">
        <v>238</v>
      </c>
      <c r="C103" s="70" t="s">
        <v>350</v>
      </c>
      <c r="D103" s="70" t="s">
        <v>356</v>
      </c>
      <c r="E103" s="548">
        <v>1</v>
      </c>
      <c r="G103" s="86">
        <v>10</v>
      </c>
      <c r="H103" s="122">
        <v>30060</v>
      </c>
      <c r="I103" s="123">
        <f t="shared" si="397"/>
        <v>30661.200000000001</v>
      </c>
      <c r="J103" s="130">
        <f t="shared" si="397"/>
        <v>31274.424000000003</v>
      </c>
      <c r="K103" s="130">
        <f t="shared" si="397"/>
        <v>31899.912480000003</v>
      </c>
      <c r="L103" s="130">
        <f t="shared" si="398"/>
        <v>32537.910729600004</v>
      </c>
      <c r="M103" s="130">
        <f t="shared" si="398"/>
        <v>33188.668944192003</v>
      </c>
      <c r="N103" s="130">
        <f t="shared" si="398"/>
        <v>33852.44232307584</v>
      </c>
      <c r="O103" s="123">
        <f t="shared" ref="O103:AW103" si="404">N103*INDEX(SalInfl,O$1)</f>
        <v>34529.491169537359</v>
      </c>
      <c r="P103" s="123">
        <f t="shared" si="404"/>
        <v>35220.080992928109</v>
      </c>
      <c r="Q103" s="123">
        <f t="shared" si="404"/>
        <v>35924.482612786669</v>
      </c>
      <c r="R103" s="123">
        <f t="shared" si="404"/>
        <v>36642.972265042401</v>
      </c>
      <c r="S103" s="123">
        <f t="shared" si="404"/>
        <v>37375.831710343249</v>
      </c>
      <c r="T103" s="123">
        <f t="shared" si="404"/>
        <v>38123.348344550112</v>
      </c>
      <c r="U103" s="123">
        <f t="shared" si="404"/>
        <v>38885.815311441118</v>
      </c>
      <c r="V103" s="123">
        <f t="shared" si="404"/>
        <v>39663.531617669942</v>
      </c>
      <c r="W103" s="123">
        <f t="shared" si="404"/>
        <v>40456.802250023342</v>
      </c>
      <c r="X103" s="123">
        <f t="shared" si="404"/>
        <v>41265.938295023807</v>
      </c>
      <c r="Y103" s="123">
        <f t="shared" si="404"/>
        <v>42091.257060924283</v>
      </c>
      <c r="Z103" s="123">
        <f t="shared" si="404"/>
        <v>42933.082202142767</v>
      </c>
      <c r="AA103" s="123">
        <f t="shared" si="404"/>
        <v>43791.743846185622</v>
      </c>
      <c r="AB103" s="123">
        <f t="shared" si="404"/>
        <v>44667.578723109335</v>
      </c>
      <c r="AC103" s="123">
        <f t="shared" si="404"/>
        <v>45560.930297571525</v>
      </c>
      <c r="AD103" s="123">
        <f t="shared" si="404"/>
        <v>46472.148903522953</v>
      </c>
      <c r="AE103" s="123">
        <f t="shared" si="404"/>
        <v>47401.591881593413</v>
      </c>
      <c r="AF103" s="123">
        <f t="shared" si="404"/>
        <v>48349.623719225281</v>
      </c>
      <c r="AG103" s="123">
        <f t="shared" si="404"/>
        <v>49316.616193609785</v>
      </c>
      <c r="AH103" s="123">
        <f t="shared" si="404"/>
        <v>50302.948517481978</v>
      </c>
      <c r="AI103" s="123">
        <f t="shared" si="404"/>
        <v>51309.007487831615</v>
      </c>
      <c r="AJ103" s="123">
        <f t="shared" si="404"/>
        <v>52335.187637588249</v>
      </c>
      <c r="AK103" s="123">
        <f t="shared" si="404"/>
        <v>53381.891390340017</v>
      </c>
      <c r="AL103" s="123">
        <f t="shared" si="404"/>
        <v>54449.529218146818</v>
      </c>
      <c r="AM103" s="123">
        <f t="shared" si="404"/>
        <v>55538.519802509756</v>
      </c>
      <c r="AN103" s="123">
        <f t="shared" si="404"/>
        <v>56649.290198559953</v>
      </c>
      <c r="AO103" s="123">
        <f t="shared" si="404"/>
        <v>57782.276002531151</v>
      </c>
      <c r="AP103" s="123">
        <f t="shared" si="404"/>
        <v>58937.921522581775</v>
      </c>
      <c r="AQ103" s="123">
        <f t="shared" si="404"/>
        <v>60116.67995303341</v>
      </c>
      <c r="AR103" s="123">
        <f t="shared" si="404"/>
        <v>61319.013552094082</v>
      </c>
      <c r="AS103" s="123">
        <f t="shared" si="404"/>
        <v>62545.393823135964</v>
      </c>
      <c r="AT103" s="123">
        <f t="shared" si="404"/>
        <v>63796.301699598684</v>
      </c>
      <c r="AU103" s="123">
        <f t="shared" si="404"/>
        <v>65072.227733590662</v>
      </c>
      <c r="AV103" s="123">
        <f t="shared" si="404"/>
        <v>66373.672288262474</v>
      </c>
      <c r="AW103" s="123">
        <f t="shared" si="404"/>
        <v>67701.145734027727</v>
      </c>
    </row>
    <row r="104" spans="1:341" s="70" customFormat="1" ht="11.25" customHeight="1" x14ac:dyDescent="0.15">
      <c r="A104" s="125"/>
      <c r="B104" s="70" t="s">
        <v>238</v>
      </c>
      <c r="C104" s="70" t="s">
        <v>350</v>
      </c>
      <c r="D104" s="70" t="s">
        <v>357</v>
      </c>
      <c r="E104" s="548">
        <v>1</v>
      </c>
      <c r="G104" s="86">
        <v>10</v>
      </c>
      <c r="H104" s="122">
        <v>34272</v>
      </c>
      <c r="I104" s="123">
        <f t="shared" si="397"/>
        <v>34957.440000000002</v>
      </c>
      <c r="J104" s="130">
        <f t="shared" si="397"/>
        <v>35656.588800000005</v>
      </c>
      <c r="K104" s="130">
        <f t="shared" si="397"/>
        <v>36369.720576000007</v>
      </c>
      <c r="L104" s="130">
        <f t="shared" si="398"/>
        <v>37097.114987520006</v>
      </c>
      <c r="M104" s="130">
        <f t="shared" si="398"/>
        <v>37839.057287270407</v>
      </c>
      <c r="N104" s="130">
        <f t="shared" si="398"/>
        <v>38595.838433015815</v>
      </c>
      <c r="O104" s="123">
        <f t="shared" ref="O104:AW104" si="405">N104*INDEX(SalInfl,O$1)</f>
        <v>39367.755201676133</v>
      </c>
      <c r="P104" s="123">
        <f t="shared" si="405"/>
        <v>40155.110305709655</v>
      </c>
      <c r="Q104" s="123">
        <f t="shared" si="405"/>
        <v>40958.212511823847</v>
      </c>
      <c r="R104" s="123">
        <f t="shared" si="405"/>
        <v>41777.376762060325</v>
      </c>
      <c r="S104" s="123">
        <f t="shared" si="405"/>
        <v>42612.924297301535</v>
      </c>
      <c r="T104" s="123">
        <f t="shared" si="405"/>
        <v>43465.182783247568</v>
      </c>
      <c r="U104" s="123">
        <f t="shared" si="405"/>
        <v>44334.486438912521</v>
      </c>
      <c r="V104" s="123">
        <f t="shared" si="405"/>
        <v>45221.17616769077</v>
      </c>
      <c r="W104" s="123">
        <f t="shared" si="405"/>
        <v>46125.599691044583</v>
      </c>
      <c r="X104" s="123">
        <f t="shared" si="405"/>
        <v>47048.111684865478</v>
      </c>
      <c r="Y104" s="123">
        <f t="shared" si="405"/>
        <v>47989.07391856279</v>
      </c>
      <c r="Z104" s="123">
        <f t="shared" si="405"/>
        <v>48948.85539693405</v>
      </c>
      <c r="AA104" s="123">
        <f t="shared" si="405"/>
        <v>49927.832504872735</v>
      </c>
      <c r="AB104" s="123">
        <f t="shared" si="405"/>
        <v>50926.389154970188</v>
      </c>
      <c r="AC104" s="123">
        <f t="shared" si="405"/>
        <v>51944.916938069589</v>
      </c>
      <c r="AD104" s="123">
        <f t="shared" si="405"/>
        <v>52983.815276830981</v>
      </c>
      <c r="AE104" s="123">
        <f t="shared" si="405"/>
        <v>54043.491582367598</v>
      </c>
      <c r="AF104" s="123">
        <f t="shared" si="405"/>
        <v>55124.361414014951</v>
      </c>
      <c r="AG104" s="123">
        <f t="shared" si="405"/>
        <v>56226.848642295248</v>
      </c>
      <c r="AH104" s="123">
        <f t="shared" si="405"/>
        <v>57351.385615141153</v>
      </c>
      <c r="AI104" s="123">
        <f t="shared" si="405"/>
        <v>58498.413327443974</v>
      </c>
      <c r="AJ104" s="123">
        <f t="shared" si="405"/>
        <v>59668.381593992854</v>
      </c>
      <c r="AK104" s="123">
        <f t="shared" si="405"/>
        <v>60861.749225872714</v>
      </c>
      <c r="AL104" s="123">
        <f t="shared" si="405"/>
        <v>62078.984210390168</v>
      </c>
      <c r="AM104" s="123">
        <f t="shared" si="405"/>
        <v>63320.563894597974</v>
      </c>
      <c r="AN104" s="123">
        <f t="shared" si="405"/>
        <v>64586.975172489932</v>
      </c>
      <c r="AO104" s="123">
        <f t="shared" si="405"/>
        <v>65878.714675939729</v>
      </c>
      <c r="AP104" s="123">
        <f t="shared" si="405"/>
        <v>67196.288969458532</v>
      </c>
      <c r="AQ104" s="123">
        <f t="shared" si="405"/>
        <v>68540.214748847706</v>
      </c>
      <c r="AR104" s="123">
        <f t="shared" si="405"/>
        <v>69911.019043824665</v>
      </c>
      <c r="AS104" s="123">
        <f t="shared" si="405"/>
        <v>71309.239424701154</v>
      </c>
      <c r="AT104" s="123">
        <f t="shared" si="405"/>
        <v>72735.424213195176</v>
      </c>
      <c r="AU104" s="123">
        <f t="shared" si="405"/>
        <v>74190.132697459077</v>
      </c>
      <c r="AV104" s="123">
        <f t="shared" si="405"/>
        <v>75673.935351408261</v>
      </c>
      <c r="AW104" s="123">
        <f t="shared" si="405"/>
        <v>77187.414058436421</v>
      </c>
    </row>
    <row r="105" spans="1:341" s="70" customFormat="1" ht="11.25" customHeight="1" x14ac:dyDescent="0.15">
      <c r="A105" s="125"/>
      <c r="B105" s="70" t="s">
        <v>238</v>
      </c>
      <c r="C105" s="70" t="s">
        <v>350</v>
      </c>
      <c r="D105" s="70" t="s">
        <v>358</v>
      </c>
      <c r="E105" s="548">
        <v>1</v>
      </c>
      <c r="G105" s="86">
        <v>10</v>
      </c>
      <c r="H105" s="122">
        <v>31680</v>
      </c>
      <c r="I105" s="123">
        <f t="shared" si="397"/>
        <v>32313.600000000002</v>
      </c>
      <c r="J105" s="130">
        <f t="shared" si="397"/>
        <v>32959.872000000003</v>
      </c>
      <c r="K105" s="130">
        <f t="shared" si="397"/>
        <v>33619.069440000007</v>
      </c>
      <c r="L105" s="130">
        <f t="shared" si="398"/>
        <v>34291.450828800007</v>
      </c>
      <c r="M105" s="130">
        <f t="shared" si="398"/>
        <v>34977.279845376004</v>
      </c>
      <c r="N105" s="130">
        <f t="shared" si="398"/>
        <v>35676.825442283523</v>
      </c>
      <c r="O105" s="123">
        <f t="shared" ref="O105:AW105" si="406">N105*INDEX(SalInfl,O$1)</f>
        <v>36390.361951129198</v>
      </c>
      <c r="P105" s="123">
        <f t="shared" si="406"/>
        <v>37118.169190151784</v>
      </c>
      <c r="Q105" s="123">
        <f t="shared" si="406"/>
        <v>37860.532573954821</v>
      </c>
      <c r="R105" s="123">
        <f t="shared" si="406"/>
        <v>38617.743225433915</v>
      </c>
      <c r="S105" s="123">
        <f t="shared" si="406"/>
        <v>39390.098089942592</v>
      </c>
      <c r="T105" s="123">
        <f t="shared" si="406"/>
        <v>40177.900051741446</v>
      </c>
      <c r="U105" s="123">
        <f t="shared" si="406"/>
        <v>40981.458052776274</v>
      </c>
      <c r="V105" s="123">
        <f t="shared" si="406"/>
        <v>41801.087213831801</v>
      </c>
      <c r="W105" s="123">
        <f t="shared" si="406"/>
        <v>42637.108958108438</v>
      </c>
      <c r="X105" s="123">
        <f t="shared" si="406"/>
        <v>43489.851137270605</v>
      </c>
      <c r="Y105" s="123">
        <f t="shared" si="406"/>
        <v>44359.648160016019</v>
      </c>
      <c r="Z105" s="123">
        <f t="shared" si="406"/>
        <v>45246.841123216342</v>
      </c>
      <c r="AA105" s="123">
        <f t="shared" si="406"/>
        <v>46151.777945680667</v>
      </c>
      <c r="AB105" s="123">
        <f t="shared" si="406"/>
        <v>47074.813504594284</v>
      </c>
      <c r="AC105" s="123">
        <f t="shared" si="406"/>
        <v>48016.309774686168</v>
      </c>
      <c r="AD105" s="123">
        <f t="shared" si="406"/>
        <v>48976.635970179894</v>
      </c>
      <c r="AE105" s="123">
        <f t="shared" si="406"/>
        <v>49956.168689583494</v>
      </c>
      <c r="AF105" s="123">
        <f t="shared" si="406"/>
        <v>50955.292063375164</v>
      </c>
      <c r="AG105" s="123">
        <f t="shared" si="406"/>
        <v>51974.397904642668</v>
      </c>
      <c r="AH105" s="123">
        <f t="shared" si="406"/>
        <v>53013.885862735522</v>
      </c>
      <c r="AI105" s="123">
        <f t="shared" si="406"/>
        <v>54074.163579990236</v>
      </c>
      <c r="AJ105" s="123">
        <f t="shared" si="406"/>
        <v>55155.646851590041</v>
      </c>
      <c r="AK105" s="123">
        <f t="shared" si="406"/>
        <v>56258.759788621843</v>
      </c>
      <c r="AL105" s="123">
        <f t="shared" si="406"/>
        <v>57383.934984394284</v>
      </c>
      <c r="AM105" s="123">
        <f t="shared" si="406"/>
        <v>58531.613684082171</v>
      </c>
      <c r="AN105" s="123">
        <f t="shared" si="406"/>
        <v>59702.245957763815</v>
      </c>
      <c r="AO105" s="123">
        <f t="shared" si="406"/>
        <v>60896.290876919091</v>
      </c>
      <c r="AP105" s="123">
        <f t="shared" si="406"/>
        <v>62114.216694457471</v>
      </c>
      <c r="AQ105" s="123">
        <f t="shared" si="406"/>
        <v>63356.501028346618</v>
      </c>
      <c r="AR105" s="123">
        <f t="shared" si="406"/>
        <v>64623.63104891355</v>
      </c>
      <c r="AS105" s="123">
        <f t="shared" si="406"/>
        <v>65916.103669891818</v>
      </c>
      <c r="AT105" s="123">
        <f t="shared" si="406"/>
        <v>67234.425743289656</v>
      </c>
      <c r="AU105" s="123">
        <f t="shared" si="406"/>
        <v>68579.114258155445</v>
      </c>
      <c r="AV105" s="123">
        <f t="shared" si="406"/>
        <v>69950.696543318554</v>
      </c>
      <c r="AW105" s="123">
        <f t="shared" si="406"/>
        <v>71349.710474184933</v>
      </c>
    </row>
    <row r="106" spans="1:341" s="70" customFormat="1" ht="11.25" customHeight="1" x14ac:dyDescent="0.15">
      <c r="A106" s="125"/>
      <c r="B106" s="70" t="s">
        <v>238</v>
      </c>
      <c r="C106" s="70" t="s">
        <v>350</v>
      </c>
      <c r="D106" s="70" t="s">
        <v>359</v>
      </c>
      <c r="E106" s="548">
        <v>1</v>
      </c>
      <c r="G106" s="86">
        <v>10</v>
      </c>
      <c r="H106" s="122">
        <v>31230</v>
      </c>
      <c r="I106" s="123">
        <f t="shared" si="397"/>
        <v>31854.600000000002</v>
      </c>
      <c r="J106" s="130">
        <f t="shared" si="397"/>
        <v>32491.692000000003</v>
      </c>
      <c r="K106" s="130">
        <f t="shared" si="397"/>
        <v>33141.525840000002</v>
      </c>
      <c r="L106" s="130">
        <f t="shared" si="398"/>
        <v>33804.356356800003</v>
      </c>
      <c r="M106" s="130">
        <f t="shared" si="398"/>
        <v>34480.443483936004</v>
      </c>
      <c r="N106" s="130">
        <f t="shared" si="398"/>
        <v>35170.052353614723</v>
      </c>
      <c r="O106" s="123">
        <f t="shared" ref="O106:AW106" si="407">N106*INDEX(SalInfl,O$1)</f>
        <v>35873.453400687016</v>
      </c>
      <c r="P106" s="123">
        <f t="shared" si="407"/>
        <v>36590.922468700759</v>
      </c>
      <c r="Q106" s="123">
        <f t="shared" si="407"/>
        <v>37322.740918074778</v>
      </c>
      <c r="R106" s="123">
        <f t="shared" si="407"/>
        <v>38069.195736436275</v>
      </c>
      <c r="S106" s="123">
        <f t="shared" si="407"/>
        <v>38830.579651165004</v>
      </c>
      <c r="T106" s="123">
        <f t="shared" si="407"/>
        <v>39607.191244188303</v>
      </c>
      <c r="U106" s="123">
        <f t="shared" si="407"/>
        <v>40399.335069072069</v>
      </c>
      <c r="V106" s="123">
        <f t="shared" si="407"/>
        <v>41207.321770453513</v>
      </c>
      <c r="W106" s="123">
        <f t="shared" si="407"/>
        <v>42031.468205862584</v>
      </c>
      <c r="X106" s="123">
        <f t="shared" si="407"/>
        <v>42872.097569979836</v>
      </c>
      <c r="Y106" s="123">
        <f t="shared" si="407"/>
        <v>43729.539521379433</v>
      </c>
      <c r="Z106" s="123">
        <f t="shared" si="407"/>
        <v>44604.130311807021</v>
      </c>
      <c r="AA106" s="123">
        <f t="shared" si="407"/>
        <v>45496.212918043166</v>
      </c>
      <c r="AB106" s="123">
        <f t="shared" si="407"/>
        <v>46406.13717640403</v>
      </c>
      <c r="AC106" s="123">
        <f t="shared" si="407"/>
        <v>47334.259919932112</v>
      </c>
      <c r="AD106" s="123">
        <f t="shared" si="407"/>
        <v>48280.945118330754</v>
      </c>
      <c r="AE106" s="123">
        <f t="shared" si="407"/>
        <v>49246.564020697369</v>
      </c>
      <c r="AF106" s="123">
        <f t="shared" si="407"/>
        <v>50231.495301111318</v>
      </c>
      <c r="AG106" s="123">
        <f t="shared" si="407"/>
        <v>51236.125207133548</v>
      </c>
      <c r="AH106" s="123">
        <f t="shared" si="407"/>
        <v>52260.847711276219</v>
      </c>
      <c r="AI106" s="123">
        <f t="shared" si="407"/>
        <v>53306.064665501748</v>
      </c>
      <c r="AJ106" s="123">
        <f t="shared" si="407"/>
        <v>54372.18595881178</v>
      </c>
      <c r="AK106" s="123">
        <f t="shared" si="407"/>
        <v>55459.629677988014</v>
      </c>
      <c r="AL106" s="123">
        <f t="shared" si="407"/>
        <v>56568.822271547775</v>
      </c>
      <c r="AM106" s="123">
        <f t="shared" si="407"/>
        <v>57700.198716978732</v>
      </c>
      <c r="AN106" s="123">
        <f t="shared" si="407"/>
        <v>58854.202691318307</v>
      </c>
      <c r="AO106" s="123">
        <f t="shared" si="407"/>
        <v>60031.286745144673</v>
      </c>
      <c r="AP106" s="123">
        <f t="shared" si="407"/>
        <v>61231.912480047569</v>
      </c>
      <c r="AQ106" s="123">
        <f t="shared" si="407"/>
        <v>62456.550729648523</v>
      </c>
      <c r="AR106" s="123">
        <f t="shared" si="407"/>
        <v>63705.681744241498</v>
      </c>
      <c r="AS106" s="123">
        <f t="shared" si="407"/>
        <v>64979.795379126328</v>
      </c>
      <c r="AT106" s="123">
        <f t="shared" si="407"/>
        <v>66279.391286708851</v>
      </c>
      <c r="AU106" s="123">
        <f t="shared" si="407"/>
        <v>67604.979112443034</v>
      </c>
      <c r="AV106" s="123">
        <f t="shared" si="407"/>
        <v>68957.078694691896</v>
      </c>
      <c r="AW106" s="123">
        <f t="shared" si="407"/>
        <v>70336.220268585734</v>
      </c>
    </row>
    <row r="107" spans="1:341" s="70" customFormat="1" ht="11.25" customHeight="1" x14ac:dyDescent="0.15">
      <c r="A107" s="125"/>
      <c r="B107" s="70" t="s">
        <v>238</v>
      </c>
      <c r="C107" s="70" t="s">
        <v>350</v>
      </c>
      <c r="D107" s="70" t="s">
        <v>360</v>
      </c>
      <c r="E107" s="548">
        <v>1</v>
      </c>
      <c r="G107" s="86">
        <v>10</v>
      </c>
      <c r="H107" s="122">
        <v>34467.840000000004</v>
      </c>
      <c r="I107" s="123">
        <f t="shared" ref="I107:I137" si="408">H107*INDEX(SalInfl,I$1)</f>
        <v>35157.196800000005</v>
      </c>
      <c r="J107" s="130">
        <v>40000</v>
      </c>
      <c r="K107" s="130">
        <f t="shared" ref="K107:K137" si="409">J107*INDEX(SalInfl,K$1)</f>
        <v>40800</v>
      </c>
      <c r="L107" s="130">
        <f t="shared" si="398"/>
        <v>41616</v>
      </c>
      <c r="M107" s="130">
        <f t="shared" si="398"/>
        <v>42448.32</v>
      </c>
      <c r="N107" s="130">
        <f t="shared" si="398"/>
        <v>43297.286399999997</v>
      </c>
      <c r="O107" s="123">
        <f t="shared" ref="O107:AW107" si="410">N107*INDEX(SalInfl,O$1)</f>
        <v>44163.232127999996</v>
      </c>
      <c r="P107" s="123">
        <f t="shared" si="410"/>
        <v>45046.496770559999</v>
      </c>
      <c r="Q107" s="123">
        <f t="shared" si="410"/>
        <v>45947.4267059712</v>
      </c>
      <c r="R107" s="123">
        <f t="shared" si="410"/>
        <v>46866.375240090623</v>
      </c>
      <c r="S107" s="123">
        <f t="shared" si="410"/>
        <v>47803.702744892435</v>
      </c>
      <c r="T107" s="123">
        <f t="shared" si="410"/>
        <v>48759.776799790285</v>
      </c>
      <c r="U107" s="123">
        <f t="shared" si="410"/>
        <v>49734.972335786093</v>
      </c>
      <c r="V107" s="123">
        <f t="shared" si="410"/>
        <v>50729.671782501813</v>
      </c>
      <c r="W107" s="123">
        <f t="shared" si="410"/>
        <v>51744.26521815185</v>
      </c>
      <c r="X107" s="123">
        <f t="shared" si="410"/>
        <v>52779.150522514887</v>
      </c>
      <c r="Y107" s="123">
        <f t="shared" si="410"/>
        <v>53834.733532965183</v>
      </c>
      <c r="Z107" s="123">
        <f t="shared" si="410"/>
        <v>54911.428203624491</v>
      </c>
      <c r="AA107" s="123">
        <f t="shared" si="410"/>
        <v>56009.656767696979</v>
      </c>
      <c r="AB107" s="123">
        <f t="shared" si="410"/>
        <v>57129.849903050919</v>
      </c>
      <c r="AC107" s="123">
        <f t="shared" si="410"/>
        <v>58272.446901111936</v>
      </c>
      <c r="AD107" s="123">
        <f t="shared" si="410"/>
        <v>59437.895839134173</v>
      </c>
      <c r="AE107" s="123">
        <f t="shared" si="410"/>
        <v>60626.653755916857</v>
      </c>
      <c r="AF107" s="123">
        <f t="shared" si="410"/>
        <v>61839.186831035193</v>
      </c>
      <c r="AG107" s="123">
        <f t="shared" si="410"/>
        <v>63075.970567655895</v>
      </c>
      <c r="AH107" s="123">
        <f t="shared" si="410"/>
        <v>64337.489979009013</v>
      </c>
      <c r="AI107" s="123">
        <f t="shared" si="410"/>
        <v>65624.239778589195</v>
      </c>
      <c r="AJ107" s="123">
        <f t="shared" si="410"/>
        <v>66936.72457416098</v>
      </c>
      <c r="AK107" s="123">
        <f t="shared" si="410"/>
        <v>68275.459065644201</v>
      </c>
      <c r="AL107" s="123">
        <f t="shared" si="410"/>
        <v>69640.968246957083</v>
      </c>
      <c r="AM107" s="123">
        <f t="shared" si="410"/>
        <v>71033.78761189623</v>
      </c>
      <c r="AN107" s="123">
        <f t="shared" si="410"/>
        <v>72454.46336413415</v>
      </c>
      <c r="AO107" s="123">
        <f t="shared" si="410"/>
        <v>73903.552631416838</v>
      </c>
      <c r="AP107" s="123">
        <f t="shared" si="410"/>
        <v>75381.623684045175</v>
      </c>
      <c r="AQ107" s="123">
        <f t="shared" si="410"/>
        <v>76889.256157726079</v>
      </c>
      <c r="AR107" s="123">
        <f t="shared" si="410"/>
        <v>78427.0412808806</v>
      </c>
      <c r="AS107" s="123">
        <f t="shared" si="410"/>
        <v>79995.582106498216</v>
      </c>
      <c r="AT107" s="123">
        <f t="shared" si="410"/>
        <v>81595.493748628185</v>
      </c>
      <c r="AU107" s="123">
        <f t="shared" si="410"/>
        <v>83227.403623600752</v>
      </c>
      <c r="AV107" s="123">
        <f t="shared" si="410"/>
        <v>84891.951696072763</v>
      </c>
      <c r="AW107" s="123">
        <f t="shared" si="410"/>
        <v>86589.790729994216</v>
      </c>
    </row>
    <row r="108" spans="1:341" s="70" customFormat="1" ht="11.25" customHeight="1" x14ac:dyDescent="0.15">
      <c r="A108" s="125"/>
      <c r="B108" s="70" t="s">
        <v>238</v>
      </c>
      <c r="C108" s="70" t="s">
        <v>350</v>
      </c>
      <c r="D108" s="70" t="s">
        <v>361</v>
      </c>
      <c r="E108" s="548">
        <v>1</v>
      </c>
      <c r="G108" s="86">
        <v>10</v>
      </c>
      <c r="H108" s="122">
        <v>34860.959999999999</v>
      </c>
      <c r="I108" s="123">
        <f t="shared" si="408"/>
        <v>35558.179199999999</v>
      </c>
      <c r="J108" s="130">
        <f t="shared" ref="J108:J134" si="411">I108*INDEX(SalInfl,J$1)</f>
        <v>36269.342784</v>
      </c>
      <c r="K108" s="130">
        <f t="shared" si="409"/>
        <v>36994.729639680001</v>
      </c>
      <c r="L108" s="130">
        <f t="shared" si="398"/>
        <v>37734.624232473601</v>
      </c>
      <c r="M108" s="130">
        <f t="shared" si="398"/>
        <v>38489.316717123074</v>
      </c>
      <c r="N108" s="130">
        <f t="shared" si="398"/>
        <v>39259.103051465536</v>
      </c>
      <c r="O108" s="123">
        <f t="shared" ref="O108:AW108" si="412">N108*INDEX(SalInfl,O$1)</f>
        <v>40044.28511249485</v>
      </c>
      <c r="P108" s="123">
        <f t="shared" si="412"/>
        <v>40845.17081474475</v>
      </c>
      <c r="Q108" s="123">
        <f t="shared" si="412"/>
        <v>41662.074231039645</v>
      </c>
      <c r="R108" s="123">
        <f t="shared" si="412"/>
        <v>42495.315715660436</v>
      </c>
      <c r="S108" s="123">
        <f t="shared" si="412"/>
        <v>43345.222029973644</v>
      </c>
      <c r="T108" s="123">
        <f t="shared" si="412"/>
        <v>44212.126470573116</v>
      </c>
      <c r="U108" s="123">
        <f t="shared" si="412"/>
        <v>45096.368999984581</v>
      </c>
      <c r="V108" s="123">
        <f t="shared" si="412"/>
        <v>45998.296379984276</v>
      </c>
      <c r="W108" s="123">
        <f t="shared" si="412"/>
        <v>46918.262307583966</v>
      </c>
      <c r="X108" s="123">
        <f t="shared" si="412"/>
        <v>47856.627553735649</v>
      </c>
      <c r="Y108" s="123">
        <f t="shared" si="412"/>
        <v>48813.760104810361</v>
      </c>
      <c r="Z108" s="123">
        <f t="shared" si="412"/>
        <v>49790.035306906568</v>
      </c>
      <c r="AA108" s="123">
        <f t="shared" si="412"/>
        <v>50785.836013044704</v>
      </c>
      <c r="AB108" s="123">
        <f t="shared" si="412"/>
        <v>51801.552733305602</v>
      </c>
      <c r="AC108" s="123">
        <f t="shared" si="412"/>
        <v>52837.583787971715</v>
      </c>
      <c r="AD108" s="123">
        <f t="shared" si="412"/>
        <v>53894.33546373115</v>
      </c>
      <c r="AE108" s="123">
        <f t="shared" si="412"/>
        <v>54972.222173005772</v>
      </c>
      <c r="AF108" s="123">
        <f t="shared" si="412"/>
        <v>56071.666616465889</v>
      </c>
      <c r="AG108" s="123">
        <f t="shared" si="412"/>
        <v>57193.099948795207</v>
      </c>
      <c r="AH108" s="123">
        <f t="shared" si="412"/>
        <v>58336.961947771109</v>
      </c>
      <c r="AI108" s="123">
        <f t="shared" si="412"/>
        <v>59503.701186726532</v>
      </c>
      <c r="AJ108" s="123">
        <f t="shared" si="412"/>
        <v>60693.775210461063</v>
      </c>
      <c r="AK108" s="123">
        <f t="shared" si="412"/>
        <v>61907.650714670286</v>
      </c>
      <c r="AL108" s="123">
        <f t="shared" si="412"/>
        <v>63145.803728963692</v>
      </c>
      <c r="AM108" s="123">
        <f t="shared" si="412"/>
        <v>64408.719803542968</v>
      </c>
      <c r="AN108" s="123">
        <f t="shared" si="412"/>
        <v>65696.894199613831</v>
      </c>
      <c r="AO108" s="123">
        <f t="shared" si="412"/>
        <v>67010.832083606103</v>
      </c>
      <c r="AP108" s="123">
        <f t="shared" si="412"/>
        <v>68351.048725278233</v>
      </c>
      <c r="AQ108" s="123">
        <f t="shared" si="412"/>
        <v>69718.069699783795</v>
      </c>
      <c r="AR108" s="123">
        <f t="shared" si="412"/>
        <v>71112.431093779465</v>
      </c>
      <c r="AS108" s="123">
        <f t="shared" si="412"/>
        <v>72534.67971565506</v>
      </c>
      <c r="AT108" s="123">
        <f t="shared" si="412"/>
        <v>73985.373309968156</v>
      </c>
      <c r="AU108" s="123">
        <f t="shared" si="412"/>
        <v>75465.080776167524</v>
      </c>
      <c r="AV108" s="123">
        <f t="shared" si="412"/>
        <v>76974.382391690873</v>
      </c>
      <c r="AW108" s="123">
        <f t="shared" si="412"/>
        <v>78513.870039524685</v>
      </c>
    </row>
    <row r="109" spans="1:341" s="70" customFormat="1" ht="11.25" customHeight="1" x14ac:dyDescent="0.15">
      <c r="A109" s="125"/>
      <c r="B109" s="70" t="s">
        <v>238</v>
      </c>
      <c r="C109" s="70" t="s">
        <v>350</v>
      </c>
      <c r="D109" s="70" t="s">
        <v>362</v>
      </c>
      <c r="E109" s="548">
        <v>1</v>
      </c>
      <c r="G109" s="86">
        <v>10</v>
      </c>
      <c r="H109" s="122">
        <v>33782.399999999994</v>
      </c>
      <c r="I109" s="123">
        <f t="shared" si="408"/>
        <v>34458.047999999995</v>
      </c>
      <c r="J109" s="130">
        <f t="shared" si="411"/>
        <v>35147.208959999996</v>
      </c>
      <c r="K109" s="130">
        <f t="shared" si="409"/>
        <v>35850.153139199996</v>
      </c>
      <c r="L109" s="130">
        <f t="shared" si="398"/>
        <v>36567.156201983998</v>
      </c>
      <c r="M109" s="130">
        <f t="shared" si="398"/>
        <v>37298.499326023681</v>
      </c>
      <c r="N109" s="130">
        <f t="shared" si="398"/>
        <v>38044.469312544155</v>
      </c>
      <c r="O109" s="123">
        <f t="shared" ref="O109:AW109" si="413">N109*INDEX(SalInfl,O$1)</f>
        <v>38805.35869879504</v>
      </c>
      <c r="P109" s="123">
        <f t="shared" si="413"/>
        <v>39581.465872770939</v>
      </c>
      <c r="Q109" s="123">
        <f t="shared" si="413"/>
        <v>40373.095190226362</v>
      </c>
      <c r="R109" s="123">
        <f t="shared" si="413"/>
        <v>41180.55709403089</v>
      </c>
      <c r="S109" s="123">
        <f t="shared" si="413"/>
        <v>42004.168235911508</v>
      </c>
      <c r="T109" s="123">
        <f t="shared" si="413"/>
        <v>42844.251600629737</v>
      </c>
      <c r="U109" s="123">
        <f t="shared" si="413"/>
        <v>43701.13663264233</v>
      </c>
      <c r="V109" s="123">
        <f t="shared" si="413"/>
        <v>44575.159365295178</v>
      </c>
      <c r="W109" s="123">
        <f t="shared" si="413"/>
        <v>45466.662552601083</v>
      </c>
      <c r="X109" s="123">
        <f t="shared" si="413"/>
        <v>46375.995803653102</v>
      </c>
      <c r="Y109" s="123">
        <f t="shared" si="413"/>
        <v>47303.515719726165</v>
      </c>
      <c r="Z109" s="123">
        <f t="shared" si="413"/>
        <v>48249.586034120686</v>
      </c>
      <c r="AA109" s="123">
        <f t="shared" si="413"/>
        <v>49214.577754803104</v>
      </c>
      <c r="AB109" s="123">
        <f t="shared" si="413"/>
        <v>50198.869309899164</v>
      </c>
      <c r="AC109" s="123">
        <f t="shared" si="413"/>
        <v>51202.846696097149</v>
      </c>
      <c r="AD109" s="123">
        <f t="shared" si="413"/>
        <v>52226.903630019093</v>
      </c>
      <c r="AE109" s="123">
        <f t="shared" si="413"/>
        <v>53271.441702619479</v>
      </c>
      <c r="AF109" s="123">
        <f t="shared" si="413"/>
        <v>54336.870536671871</v>
      </c>
      <c r="AG109" s="123">
        <f t="shared" si="413"/>
        <v>55423.607947405311</v>
      </c>
      <c r="AH109" s="123">
        <f t="shared" si="413"/>
        <v>56532.080106353416</v>
      </c>
      <c r="AI109" s="123">
        <f t="shared" si="413"/>
        <v>57662.721708480487</v>
      </c>
      <c r="AJ109" s="123">
        <f t="shared" si="413"/>
        <v>58815.976142650099</v>
      </c>
      <c r="AK109" s="123">
        <f t="shared" si="413"/>
        <v>59992.295665503101</v>
      </c>
      <c r="AL109" s="123">
        <f t="shared" si="413"/>
        <v>61192.141578813164</v>
      </c>
      <c r="AM109" s="123">
        <f t="shared" si="413"/>
        <v>62415.984410389428</v>
      </c>
      <c r="AN109" s="123">
        <f t="shared" si="413"/>
        <v>63664.304098597218</v>
      </c>
      <c r="AO109" s="123">
        <f t="shared" si="413"/>
        <v>64937.590180569161</v>
      </c>
      <c r="AP109" s="123">
        <f t="shared" si="413"/>
        <v>66236.341984180544</v>
      </c>
      <c r="AQ109" s="123">
        <f t="shared" si="413"/>
        <v>67561.06882386416</v>
      </c>
      <c r="AR109" s="123">
        <f t="shared" si="413"/>
        <v>68912.290200341449</v>
      </c>
      <c r="AS109" s="123">
        <f t="shared" si="413"/>
        <v>70290.53600434828</v>
      </c>
      <c r="AT109" s="123">
        <f t="shared" si="413"/>
        <v>71696.346724435251</v>
      </c>
      <c r="AU109" s="123">
        <f t="shared" si="413"/>
        <v>73130.27365892395</v>
      </c>
      <c r="AV109" s="123">
        <f t="shared" si="413"/>
        <v>74592.879132102433</v>
      </c>
      <c r="AW109" s="123">
        <f t="shared" si="413"/>
        <v>76084.736714744489</v>
      </c>
    </row>
    <row r="110" spans="1:341" s="70" customFormat="1" ht="11.25" customHeight="1" x14ac:dyDescent="0.15">
      <c r="A110" s="125"/>
      <c r="B110" s="70" t="s">
        <v>238</v>
      </c>
      <c r="C110" s="70" t="s">
        <v>350</v>
      </c>
      <c r="D110" s="70" t="s">
        <v>363</v>
      </c>
      <c r="E110" s="548">
        <v>1</v>
      </c>
      <c r="G110" s="86">
        <v>10</v>
      </c>
      <c r="H110" s="122">
        <v>32408.639999999999</v>
      </c>
      <c r="I110" s="123">
        <f t="shared" si="408"/>
        <v>33056.8128</v>
      </c>
      <c r="J110" s="130">
        <f t="shared" si="411"/>
        <v>33717.949055999998</v>
      </c>
      <c r="K110" s="130">
        <f t="shared" si="409"/>
        <v>34392.308037119998</v>
      </c>
      <c r="L110" s="130">
        <f t="shared" si="398"/>
        <v>35080.154197862401</v>
      </c>
      <c r="M110" s="130">
        <f t="shared" si="398"/>
        <v>35781.75728181965</v>
      </c>
      <c r="N110" s="130">
        <f t="shared" si="398"/>
        <v>36497.392427456041</v>
      </c>
      <c r="O110" s="123">
        <f t="shared" ref="O110:AW110" si="414">N110*INDEX(SalInfl,O$1)</f>
        <v>37227.340276005161</v>
      </c>
      <c r="P110" s="123">
        <f t="shared" si="414"/>
        <v>37971.887081525267</v>
      </c>
      <c r="Q110" s="123">
        <f t="shared" si="414"/>
        <v>38731.324823155774</v>
      </c>
      <c r="R110" s="123">
        <f t="shared" si="414"/>
        <v>39505.951319618893</v>
      </c>
      <c r="S110" s="123">
        <f t="shared" si="414"/>
        <v>40296.070346011271</v>
      </c>
      <c r="T110" s="123">
        <f t="shared" si="414"/>
        <v>41101.991752931499</v>
      </c>
      <c r="U110" s="123">
        <f t="shared" si="414"/>
        <v>41924.031587990132</v>
      </c>
      <c r="V110" s="123">
        <f t="shared" si="414"/>
        <v>42762.512219749937</v>
      </c>
      <c r="W110" s="123">
        <f t="shared" si="414"/>
        <v>43617.762464144937</v>
      </c>
      <c r="X110" s="123">
        <f t="shared" si="414"/>
        <v>44490.117713427833</v>
      </c>
      <c r="Y110" s="123">
        <f t="shared" si="414"/>
        <v>45379.920067696388</v>
      </c>
      <c r="Z110" s="123">
        <f t="shared" si="414"/>
        <v>46287.518469050316</v>
      </c>
      <c r="AA110" s="123">
        <f t="shared" si="414"/>
        <v>47213.268838431322</v>
      </c>
      <c r="AB110" s="123">
        <f t="shared" si="414"/>
        <v>48157.53421519995</v>
      </c>
      <c r="AC110" s="123">
        <f t="shared" si="414"/>
        <v>49120.684899503947</v>
      </c>
      <c r="AD110" s="123">
        <f t="shared" si="414"/>
        <v>50103.098597494027</v>
      </c>
      <c r="AE110" s="123">
        <f t="shared" si="414"/>
        <v>51105.160569443906</v>
      </c>
      <c r="AF110" s="123">
        <f t="shared" si="414"/>
        <v>52127.263780832785</v>
      </c>
      <c r="AG110" s="123">
        <f t="shared" si="414"/>
        <v>53169.809056449441</v>
      </c>
      <c r="AH110" s="123">
        <f t="shared" si="414"/>
        <v>54233.205237578433</v>
      </c>
      <c r="AI110" s="123">
        <f t="shared" si="414"/>
        <v>55317.869342330006</v>
      </c>
      <c r="AJ110" s="123">
        <f t="shared" si="414"/>
        <v>56424.226729176611</v>
      </c>
      <c r="AK110" s="123">
        <f t="shared" si="414"/>
        <v>57552.711263760146</v>
      </c>
      <c r="AL110" s="123">
        <f t="shared" si="414"/>
        <v>58703.765489035351</v>
      </c>
      <c r="AM110" s="123">
        <f t="shared" si="414"/>
        <v>59877.840798816062</v>
      </c>
      <c r="AN110" s="123">
        <f t="shared" si="414"/>
        <v>61075.397614792382</v>
      </c>
      <c r="AO110" s="123">
        <f t="shared" si="414"/>
        <v>62296.90556708823</v>
      </c>
      <c r="AP110" s="123">
        <f t="shared" si="414"/>
        <v>63542.843678429992</v>
      </c>
      <c r="AQ110" s="123">
        <f t="shared" si="414"/>
        <v>64813.700551998591</v>
      </c>
      <c r="AR110" s="123">
        <f t="shared" si="414"/>
        <v>66109.974563038559</v>
      </c>
      <c r="AS110" s="123">
        <f t="shared" si="414"/>
        <v>67432.174054299336</v>
      </c>
      <c r="AT110" s="123">
        <f t="shared" si="414"/>
        <v>68780.817535385329</v>
      </c>
      <c r="AU110" s="123">
        <f t="shared" si="414"/>
        <v>70156.433886093044</v>
      </c>
      <c r="AV110" s="123">
        <f t="shared" si="414"/>
        <v>71559.562563814907</v>
      </c>
      <c r="AW110" s="123">
        <f t="shared" si="414"/>
        <v>72990.753815091201</v>
      </c>
    </row>
    <row r="111" spans="1:341" s="70" customFormat="1" ht="11.25" customHeight="1" x14ac:dyDescent="0.15">
      <c r="A111" s="125"/>
      <c r="B111" s="70" t="s">
        <v>238</v>
      </c>
      <c r="C111" s="70" t="s">
        <v>350</v>
      </c>
      <c r="D111" s="70" t="s">
        <v>364</v>
      </c>
      <c r="E111" s="548">
        <v>1</v>
      </c>
      <c r="G111" s="86">
        <v>10</v>
      </c>
      <c r="H111" s="122">
        <v>34974.720000000001</v>
      </c>
      <c r="I111" s="123">
        <f t="shared" si="408"/>
        <v>35674.214400000004</v>
      </c>
      <c r="J111" s="130">
        <f t="shared" si="411"/>
        <v>36387.698688000004</v>
      </c>
      <c r="K111" s="130">
        <f t="shared" si="409"/>
        <v>37115.452661760006</v>
      </c>
      <c r="L111" s="130">
        <f t="shared" si="398"/>
        <v>37857.761714995206</v>
      </c>
      <c r="M111" s="130">
        <f t="shared" si="398"/>
        <v>38614.916949295111</v>
      </c>
      <c r="N111" s="130">
        <f t="shared" si="398"/>
        <v>39387.215288281011</v>
      </c>
      <c r="O111" s="123">
        <f t="shared" ref="O111:AW111" si="415">N111*INDEX(SalInfl,O$1)</f>
        <v>40174.959594046632</v>
      </c>
      <c r="P111" s="123">
        <f t="shared" si="415"/>
        <v>40978.458785927563</v>
      </c>
      <c r="Q111" s="123">
        <f t="shared" si="415"/>
        <v>41798.027961646112</v>
      </c>
      <c r="R111" s="123">
        <f t="shared" si="415"/>
        <v>42633.988520879037</v>
      </c>
      <c r="S111" s="123">
        <f t="shared" si="415"/>
        <v>43486.668291296621</v>
      </c>
      <c r="T111" s="123">
        <f t="shared" si="415"/>
        <v>44356.401657122551</v>
      </c>
      <c r="U111" s="123">
        <f t="shared" si="415"/>
        <v>45243.529690265001</v>
      </c>
      <c r="V111" s="123">
        <f t="shared" si="415"/>
        <v>46148.400284070303</v>
      </c>
      <c r="W111" s="123">
        <f t="shared" si="415"/>
        <v>47071.368289751714</v>
      </c>
      <c r="X111" s="123">
        <f t="shared" si="415"/>
        <v>48012.795655546746</v>
      </c>
      <c r="Y111" s="123">
        <f t="shared" si="415"/>
        <v>48973.051568657684</v>
      </c>
      <c r="Z111" s="123">
        <f t="shared" si="415"/>
        <v>49952.512600030837</v>
      </c>
      <c r="AA111" s="123">
        <f t="shared" si="415"/>
        <v>50951.562852031457</v>
      </c>
      <c r="AB111" s="123">
        <f t="shared" si="415"/>
        <v>51970.594109072088</v>
      </c>
      <c r="AC111" s="123">
        <f t="shared" si="415"/>
        <v>53010.005991253529</v>
      </c>
      <c r="AD111" s="123">
        <f t="shared" si="415"/>
        <v>54070.206111078602</v>
      </c>
      <c r="AE111" s="123">
        <f t="shared" si="415"/>
        <v>55151.610233300176</v>
      </c>
      <c r="AF111" s="123">
        <f t="shared" si="415"/>
        <v>56254.642437966184</v>
      </c>
      <c r="AG111" s="123">
        <f t="shared" si="415"/>
        <v>57379.73528672551</v>
      </c>
      <c r="AH111" s="123">
        <f t="shared" si="415"/>
        <v>58527.329992460021</v>
      </c>
      <c r="AI111" s="123">
        <f t="shared" si="415"/>
        <v>59697.876592309221</v>
      </c>
      <c r="AJ111" s="123">
        <f t="shared" si="415"/>
        <v>60891.834124155408</v>
      </c>
      <c r="AK111" s="123">
        <f t="shared" si="415"/>
        <v>62109.670806638518</v>
      </c>
      <c r="AL111" s="123">
        <f t="shared" si="415"/>
        <v>63351.864222771292</v>
      </c>
      <c r="AM111" s="123">
        <f t="shared" si="415"/>
        <v>64618.901507226721</v>
      </c>
      <c r="AN111" s="123">
        <f t="shared" si="415"/>
        <v>65911.279537371258</v>
      </c>
      <c r="AO111" s="123">
        <f t="shared" si="415"/>
        <v>67229.50512811869</v>
      </c>
      <c r="AP111" s="123">
        <f t="shared" si="415"/>
        <v>68574.095230681065</v>
      </c>
      <c r="AQ111" s="123">
        <f t="shared" si="415"/>
        <v>69945.57713529469</v>
      </c>
      <c r="AR111" s="123">
        <f t="shared" si="415"/>
        <v>71344.488678000591</v>
      </c>
      <c r="AS111" s="123">
        <f t="shared" si="415"/>
        <v>72771.378451560609</v>
      </c>
      <c r="AT111" s="123">
        <f t="shared" si="415"/>
        <v>74226.80602059183</v>
      </c>
      <c r="AU111" s="123">
        <f t="shared" si="415"/>
        <v>75711.342141003668</v>
      </c>
      <c r="AV111" s="123">
        <f t="shared" si="415"/>
        <v>77225.568983823745</v>
      </c>
      <c r="AW111" s="123">
        <f t="shared" si="415"/>
        <v>78770.080363500223</v>
      </c>
    </row>
    <row r="112" spans="1:341" s="70" customFormat="1" ht="11.25" customHeight="1" x14ac:dyDescent="0.15">
      <c r="A112" s="125"/>
      <c r="B112" s="70" t="s">
        <v>238</v>
      </c>
      <c r="C112" s="70" t="s">
        <v>350</v>
      </c>
      <c r="D112" s="70" t="s">
        <v>365</v>
      </c>
      <c r="E112" s="548">
        <v>1</v>
      </c>
      <c r="G112" s="86">
        <v>10</v>
      </c>
      <c r="H112" s="122">
        <v>31000.32</v>
      </c>
      <c r="I112" s="123">
        <f t="shared" si="408"/>
        <v>31620.326400000002</v>
      </c>
      <c r="J112" s="130">
        <f t="shared" si="411"/>
        <v>32252.732928000001</v>
      </c>
      <c r="K112" s="130">
        <f t="shared" si="409"/>
        <v>32897.78758656</v>
      </c>
      <c r="L112" s="130">
        <f t="shared" si="398"/>
        <v>33555.743338291199</v>
      </c>
      <c r="M112" s="130">
        <f t="shared" si="398"/>
        <v>34226.858205057026</v>
      </c>
      <c r="N112" s="130">
        <f t="shared" si="398"/>
        <v>34911.39536915817</v>
      </c>
      <c r="O112" s="123">
        <f t="shared" ref="O112:AW112" si="416">N112*INDEX(SalInfl,O$1)</f>
        <v>35609.623276541337</v>
      </c>
      <c r="P112" s="123">
        <f t="shared" si="416"/>
        <v>36321.815742072162</v>
      </c>
      <c r="Q112" s="123">
        <f t="shared" si="416"/>
        <v>37048.252056913603</v>
      </c>
      <c r="R112" s="123">
        <f t="shared" si="416"/>
        <v>37789.217098051879</v>
      </c>
      <c r="S112" s="123">
        <f t="shared" si="416"/>
        <v>38545.001440012915</v>
      </c>
      <c r="T112" s="123">
        <f t="shared" si="416"/>
        <v>39315.901468813172</v>
      </c>
      <c r="U112" s="123">
        <f t="shared" si="416"/>
        <v>40102.219498189435</v>
      </c>
      <c r="V112" s="123">
        <f t="shared" si="416"/>
        <v>40904.263888153226</v>
      </c>
      <c r="W112" s="123">
        <f t="shared" si="416"/>
        <v>41722.34916591629</v>
      </c>
      <c r="X112" s="123">
        <f t="shared" si="416"/>
        <v>42556.796149234615</v>
      </c>
      <c r="Y112" s="123">
        <f t="shared" si="416"/>
        <v>43407.932072219308</v>
      </c>
      <c r="Z112" s="123">
        <f t="shared" si="416"/>
        <v>44276.090713663696</v>
      </c>
      <c r="AA112" s="123">
        <f t="shared" si="416"/>
        <v>45161.612527936973</v>
      </c>
      <c r="AB112" s="123">
        <f t="shared" si="416"/>
        <v>46064.844778495717</v>
      </c>
      <c r="AC112" s="123">
        <f t="shared" si="416"/>
        <v>46986.141674065635</v>
      </c>
      <c r="AD112" s="123">
        <f t="shared" si="416"/>
        <v>47925.864507546947</v>
      </c>
      <c r="AE112" s="123">
        <f t="shared" si="416"/>
        <v>48884.38179769789</v>
      </c>
      <c r="AF112" s="123">
        <f t="shared" si="416"/>
        <v>49862.06943365185</v>
      </c>
      <c r="AG112" s="123">
        <f t="shared" si="416"/>
        <v>50859.310822324886</v>
      </c>
      <c r="AH112" s="123">
        <f t="shared" si="416"/>
        <v>51876.497038771384</v>
      </c>
      <c r="AI112" s="123">
        <f t="shared" si="416"/>
        <v>52914.026979546812</v>
      </c>
      <c r="AJ112" s="123">
        <f t="shared" si="416"/>
        <v>53972.30751913775</v>
      </c>
      <c r="AK112" s="123">
        <f t="shared" si="416"/>
        <v>55051.753669520505</v>
      </c>
      <c r="AL112" s="123">
        <f t="shared" si="416"/>
        <v>56152.788742910918</v>
      </c>
      <c r="AM112" s="123">
        <f t="shared" si="416"/>
        <v>57275.844517769139</v>
      </c>
      <c r="AN112" s="123">
        <f t="shared" si="416"/>
        <v>58421.361408124525</v>
      </c>
      <c r="AO112" s="123">
        <f t="shared" si="416"/>
        <v>59589.788636287019</v>
      </c>
      <c r="AP112" s="123">
        <f t="shared" si="416"/>
        <v>60781.584409012758</v>
      </c>
      <c r="AQ112" s="123">
        <f t="shared" si="416"/>
        <v>61997.216097193013</v>
      </c>
      <c r="AR112" s="123">
        <f t="shared" si="416"/>
        <v>63237.160419136875</v>
      </c>
      <c r="AS112" s="123">
        <f t="shared" si="416"/>
        <v>64501.903627519612</v>
      </c>
      <c r="AT112" s="123">
        <f t="shared" si="416"/>
        <v>65791.941700070005</v>
      </c>
      <c r="AU112" s="123">
        <f t="shared" si="416"/>
        <v>67107.780534071411</v>
      </c>
      <c r="AV112" s="123">
        <f t="shared" si="416"/>
        <v>68449.936144752835</v>
      </c>
      <c r="AW112" s="123">
        <f t="shared" si="416"/>
        <v>69818.934867647898</v>
      </c>
    </row>
    <row r="113" spans="1:49" s="70" customFormat="1" ht="11.25" customHeight="1" x14ac:dyDescent="0.15">
      <c r="A113" s="125"/>
      <c r="B113" s="70" t="s">
        <v>238</v>
      </c>
      <c r="C113" s="70" t="s">
        <v>350</v>
      </c>
      <c r="D113" s="70" t="s">
        <v>366</v>
      </c>
      <c r="E113" s="548">
        <v>1</v>
      </c>
      <c r="G113" s="86">
        <v>10</v>
      </c>
      <c r="H113" s="122">
        <v>35469.120000000003</v>
      </c>
      <c r="I113" s="123">
        <f t="shared" si="408"/>
        <v>36178.502400000005</v>
      </c>
      <c r="J113" s="130">
        <f t="shared" si="411"/>
        <v>36902.072448000006</v>
      </c>
      <c r="K113" s="130">
        <f t="shared" si="409"/>
        <v>37640.113896960007</v>
      </c>
      <c r="L113" s="130">
        <f t="shared" si="398"/>
        <v>38392.916174899205</v>
      </c>
      <c r="M113" s="130">
        <f t="shared" si="398"/>
        <v>39160.774498397186</v>
      </c>
      <c r="N113" s="130">
        <f t="shared" si="398"/>
        <v>39943.989988365131</v>
      </c>
      <c r="O113" s="123">
        <f t="shared" ref="O113:AW113" si="417">N113*INDEX(SalInfl,O$1)</f>
        <v>40742.869788132433</v>
      </c>
      <c r="P113" s="123">
        <f t="shared" si="417"/>
        <v>41557.727183895084</v>
      </c>
      <c r="Q113" s="123">
        <f t="shared" si="417"/>
        <v>42388.881727572989</v>
      </c>
      <c r="R113" s="123">
        <f t="shared" si="417"/>
        <v>43236.659362124446</v>
      </c>
      <c r="S113" s="123">
        <f t="shared" si="417"/>
        <v>44101.392549366938</v>
      </c>
      <c r="T113" s="123">
        <f t="shared" si="417"/>
        <v>44983.420400354276</v>
      </c>
      <c r="U113" s="123">
        <f t="shared" si="417"/>
        <v>45883.088808361361</v>
      </c>
      <c r="V113" s="123">
        <f t="shared" si="417"/>
        <v>46800.750584528592</v>
      </c>
      <c r="W113" s="123">
        <f t="shared" si="417"/>
        <v>47736.765596219164</v>
      </c>
      <c r="X113" s="123">
        <f t="shared" si="417"/>
        <v>48691.500908143549</v>
      </c>
      <c r="Y113" s="123">
        <f t="shared" si="417"/>
        <v>49665.330926306422</v>
      </c>
      <c r="Z113" s="123">
        <f t="shared" si="417"/>
        <v>50658.637544832549</v>
      </c>
      <c r="AA113" s="123">
        <f t="shared" si="417"/>
        <v>51671.810295729199</v>
      </c>
      <c r="AB113" s="123">
        <f t="shared" si="417"/>
        <v>52705.246501643785</v>
      </c>
      <c r="AC113" s="123">
        <f t="shared" si="417"/>
        <v>53759.35143167666</v>
      </c>
      <c r="AD113" s="123">
        <f t="shared" si="417"/>
        <v>54834.538460310192</v>
      </c>
      <c r="AE113" s="123">
        <f t="shared" si="417"/>
        <v>55931.229229516393</v>
      </c>
      <c r="AF113" s="123">
        <f t="shared" si="417"/>
        <v>57049.853814106726</v>
      </c>
      <c r="AG113" s="123">
        <f t="shared" si="417"/>
        <v>58190.850890388858</v>
      </c>
      <c r="AH113" s="123">
        <f t="shared" si="417"/>
        <v>59354.667908196636</v>
      </c>
      <c r="AI113" s="123">
        <f t="shared" si="417"/>
        <v>60541.761266360569</v>
      </c>
      <c r="AJ113" s="123">
        <f t="shared" si="417"/>
        <v>61752.596491687778</v>
      </c>
      <c r="AK113" s="123">
        <f t="shared" si="417"/>
        <v>62987.648421521531</v>
      </c>
      <c r="AL113" s="123">
        <f t="shared" si="417"/>
        <v>64247.401389951963</v>
      </c>
      <c r="AM113" s="123">
        <f t="shared" si="417"/>
        <v>65532.349417751</v>
      </c>
      <c r="AN113" s="123">
        <f t="shared" si="417"/>
        <v>66842.996406106016</v>
      </c>
      <c r="AO113" s="123">
        <f t="shared" si="417"/>
        <v>68179.856334228141</v>
      </c>
      <c r="AP113" s="123">
        <f t="shared" si="417"/>
        <v>69543.4534609127</v>
      </c>
      <c r="AQ113" s="123">
        <f t="shared" si="417"/>
        <v>70934.322530130958</v>
      </c>
      <c r="AR113" s="123">
        <f t="shared" si="417"/>
        <v>72353.008980733575</v>
      </c>
      <c r="AS113" s="123">
        <f t="shared" si="417"/>
        <v>73800.069160348241</v>
      </c>
      <c r="AT113" s="123">
        <f t="shared" si="417"/>
        <v>75276.070543555208</v>
      </c>
      <c r="AU113" s="123">
        <f t="shared" si="417"/>
        <v>76781.591954426316</v>
      </c>
      <c r="AV113" s="123">
        <f t="shared" si="417"/>
        <v>78317.223793514844</v>
      </c>
      <c r="AW113" s="123">
        <f t="shared" si="417"/>
        <v>79883.568269385141</v>
      </c>
    </row>
    <row r="114" spans="1:49" s="70" customFormat="1" ht="11.25" customHeight="1" x14ac:dyDescent="0.15">
      <c r="A114" s="125"/>
      <c r="B114" s="70" t="s">
        <v>238</v>
      </c>
      <c r="C114" s="70" t="s">
        <v>350</v>
      </c>
      <c r="D114" s="70" t="s">
        <v>367</v>
      </c>
      <c r="E114" s="548">
        <v>1</v>
      </c>
      <c r="G114" s="86">
        <v>10</v>
      </c>
      <c r="H114" s="122">
        <v>31432.32</v>
      </c>
      <c r="I114" s="123">
        <f t="shared" si="408"/>
        <v>32060.966400000001</v>
      </c>
      <c r="J114" s="130">
        <f t="shared" si="411"/>
        <v>32702.185728</v>
      </c>
      <c r="K114" s="130">
        <f t="shared" si="409"/>
        <v>33356.229442559998</v>
      </c>
      <c r="L114" s="130">
        <f t="shared" si="398"/>
        <v>34023.354031411196</v>
      </c>
      <c r="M114" s="130">
        <f t="shared" si="398"/>
        <v>34703.821112039419</v>
      </c>
      <c r="N114" s="130">
        <f t="shared" si="398"/>
        <v>35397.897534280208</v>
      </c>
      <c r="O114" s="123">
        <f t="shared" ref="O114:AW114" si="418">N114*INDEX(SalInfl,O$1)</f>
        <v>36105.85548496581</v>
      </c>
      <c r="P114" s="123">
        <f t="shared" si="418"/>
        <v>36827.972594665131</v>
      </c>
      <c r="Q114" s="123">
        <f t="shared" si="418"/>
        <v>37564.532046558437</v>
      </c>
      <c r="R114" s="123">
        <f t="shared" si="418"/>
        <v>38315.822687489606</v>
      </c>
      <c r="S114" s="123">
        <f t="shared" si="418"/>
        <v>39082.1391412394</v>
      </c>
      <c r="T114" s="123">
        <f t="shared" si="418"/>
        <v>39863.781924064191</v>
      </c>
      <c r="U114" s="123">
        <f t="shared" si="418"/>
        <v>40661.057562545473</v>
      </c>
      <c r="V114" s="123">
        <f t="shared" si="418"/>
        <v>41474.278713796382</v>
      </c>
      <c r="W114" s="123">
        <f t="shared" si="418"/>
        <v>42303.764288072314</v>
      </c>
      <c r="X114" s="123">
        <f t="shared" si="418"/>
        <v>43149.839573833764</v>
      </c>
      <c r="Y114" s="123">
        <f t="shared" si="418"/>
        <v>44012.836365310439</v>
      </c>
      <c r="Z114" s="123">
        <f t="shared" si="418"/>
        <v>44893.093092616647</v>
      </c>
      <c r="AA114" s="123">
        <f t="shared" si="418"/>
        <v>45790.95495446898</v>
      </c>
      <c r="AB114" s="123">
        <f t="shared" si="418"/>
        <v>46706.774053558358</v>
      </c>
      <c r="AC114" s="123">
        <f t="shared" si="418"/>
        <v>47640.909534629529</v>
      </c>
      <c r="AD114" s="123">
        <f t="shared" si="418"/>
        <v>48593.727725322118</v>
      </c>
      <c r="AE114" s="123">
        <f t="shared" si="418"/>
        <v>49565.602279828563</v>
      </c>
      <c r="AF114" s="123">
        <f t="shared" si="418"/>
        <v>50556.914325425132</v>
      </c>
      <c r="AG114" s="123">
        <f t="shared" si="418"/>
        <v>51568.052611933635</v>
      </c>
      <c r="AH114" s="123">
        <f t="shared" si="418"/>
        <v>52599.413664172309</v>
      </c>
      <c r="AI114" s="123">
        <f t="shared" si="418"/>
        <v>53651.401937455754</v>
      </c>
      <c r="AJ114" s="123">
        <f t="shared" si="418"/>
        <v>54724.429976204869</v>
      </c>
      <c r="AK114" s="123">
        <f t="shared" si="418"/>
        <v>55818.918575728967</v>
      </c>
      <c r="AL114" s="123">
        <f t="shared" si="418"/>
        <v>56935.296947243551</v>
      </c>
      <c r="AM114" s="123">
        <f t="shared" si="418"/>
        <v>58074.00288618842</v>
      </c>
      <c r="AN114" s="123">
        <f t="shared" si="418"/>
        <v>59235.48294391219</v>
      </c>
      <c r="AO114" s="123">
        <f t="shared" si="418"/>
        <v>60420.192602790434</v>
      </c>
      <c r="AP114" s="123">
        <f t="shared" si="418"/>
        <v>61628.596454846243</v>
      </c>
      <c r="AQ114" s="123">
        <f t="shared" si="418"/>
        <v>62861.168383943172</v>
      </c>
      <c r="AR114" s="123">
        <f t="shared" si="418"/>
        <v>64118.391751622039</v>
      </c>
      <c r="AS114" s="123">
        <f t="shared" si="418"/>
        <v>65400.75958665448</v>
      </c>
      <c r="AT114" s="123">
        <f t="shared" si="418"/>
        <v>66708.774778387567</v>
      </c>
      <c r="AU114" s="123">
        <f t="shared" si="418"/>
        <v>68042.950273955314</v>
      </c>
      <c r="AV114" s="123">
        <f t="shared" si="418"/>
        <v>69403.809279434427</v>
      </c>
      <c r="AW114" s="123">
        <f t="shared" si="418"/>
        <v>70791.885465023122</v>
      </c>
    </row>
    <row r="115" spans="1:49" s="70" customFormat="1" ht="11.25" customHeight="1" x14ac:dyDescent="0.15">
      <c r="A115" s="125"/>
      <c r="B115" s="70" t="s">
        <v>238</v>
      </c>
      <c r="C115" s="70" t="s">
        <v>350</v>
      </c>
      <c r="D115" s="70" t="s">
        <v>368</v>
      </c>
      <c r="E115" s="548">
        <v>1</v>
      </c>
      <c r="G115" s="86">
        <v>10</v>
      </c>
      <c r="H115" s="122">
        <v>32630.399999999998</v>
      </c>
      <c r="I115" s="123">
        <f t="shared" si="408"/>
        <v>33283.008000000002</v>
      </c>
      <c r="J115" s="130">
        <f t="shared" si="411"/>
        <v>33948.668160000001</v>
      </c>
      <c r="K115" s="130">
        <f t="shared" si="409"/>
        <v>34627.6415232</v>
      </c>
      <c r="L115" s="130">
        <f t="shared" si="398"/>
        <v>35320.194353664003</v>
      </c>
      <c r="M115" s="130">
        <f t="shared" si="398"/>
        <v>36026.598240737287</v>
      </c>
      <c r="N115" s="130">
        <f t="shared" si="398"/>
        <v>36747.130205552035</v>
      </c>
      <c r="O115" s="123">
        <f t="shared" ref="O115:AW115" si="419">N115*INDEX(SalInfl,O$1)</f>
        <v>37482.072809663077</v>
      </c>
      <c r="P115" s="123">
        <f t="shared" si="419"/>
        <v>38231.714265856339</v>
      </c>
      <c r="Q115" s="123">
        <f t="shared" si="419"/>
        <v>38996.348551173469</v>
      </c>
      <c r="R115" s="123">
        <f t="shared" si="419"/>
        <v>39776.275522196942</v>
      </c>
      <c r="S115" s="123">
        <f t="shared" si="419"/>
        <v>40571.801032640884</v>
      </c>
      <c r="T115" s="123">
        <f t="shared" si="419"/>
        <v>41383.237053293706</v>
      </c>
      <c r="U115" s="123">
        <f t="shared" si="419"/>
        <v>42210.901794359583</v>
      </c>
      <c r="V115" s="123">
        <f t="shared" si="419"/>
        <v>43055.119830246775</v>
      </c>
      <c r="W115" s="123">
        <f t="shared" si="419"/>
        <v>43916.222226851714</v>
      </c>
      <c r="X115" s="123">
        <f t="shared" si="419"/>
        <v>44794.546671388751</v>
      </c>
      <c r="Y115" s="123">
        <f t="shared" si="419"/>
        <v>45690.437604816529</v>
      </c>
      <c r="Z115" s="123">
        <f t="shared" si="419"/>
        <v>46604.246356912859</v>
      </c>
      <c r="AA115" s="123">
        <f t="shared" si="419"/>
        <v>47536.331284051121</v>
      </c>
      <c r="AB115" s="123">
        <f t="shared" si="419"/>
        <v>48487.057909732146</v>
      </c>
      <c r="AC115" s="123">
        <f t="shared" si="419"/>
        <v>49456.79906792679</v>
      </c>
      <c r="AD115" s="123">
        <f t="shared" si="419"/>
        <v>50445.935049285326</v>
      </c>
      <c r="AE115" s="123">
        <f t="shared" si="419"/>
        <v>51454.853750271031</v>
      </c>
      <c r="AF115" s="123">
        <f t="shared" si="419"/>
        <v>52483.95082527645</v>
      </c>
      <c r="AG115" s="123">
        <f t="shared" si="419"/>
        <v>53533.629841781978</v>
      </c>
      <c r="AH115" s="123">
        <f t="shared" si="419"/>
        <v>54604.302438617618</v>
      </c>
      <c r="AI115" s="123">
        <f t="shared" si="419"/>
        <v>55696.388487389973</v>
      </c>
      <c r="AJ115" s="123">
        <f t="shared" si="419"/>
        <v>56810.316257137776</v>
      </c>
      <c r="AK115" s="123">
        <f t="shared" si="419"/>
        <v>57946.52258228053</v>
      </c>
      <c r="AL115" s="123">
        <f t="shared" si="419"/>
        <v>59105.45303392614</v>
      </c>
      <c r="AM115" s="123">
        <f t="shared" si="419"/>
        <v>60287.562094604662</v>
      </c>
      <c r="AN115" s="123">
        <f t="shared" si="419"/>
        <v>61493.313336496758</v>
      </c>
      <c r="AO115" s="123">
        <f t="shared" si="419"/>
        <v>62723.179603226694</v>
      </c>
      <c r="AP115" s="123">
        <f t="shared" si="419"/>
        <v>63977.643195291232</v>
      </c>
      <c r="AQ115" s="123">
        <f t="shared" si="419"/>
        <v>65257.196059197056</v>
      </c>
      <c r="AR115" s="123">
        <f t="shared" si="419"/>
        <v>66562.339980381003</v>
      </c>
      <c r="AS115" s="123">
        <f t="shared" si="419"/>
        <v>67893.586779988618</v>
      </c>
      <c r="AT115" s="123">
        <f t="shared" si="419"/>
        <v>69251.458515588398</v>
      </c>
      <c r="AU115" s="123">
        <f t="shared" si="419"/>
        <v>70636.487685900167</v>
      </c>
      <c r="AV115" s="123">
        <f t="shared" si="419"/>
        <v>72049.217439618165</v>
      </c>
      <c r="AW115" s="123">
        <f t="shared" si="419"/>
        <v>73490.20178841053</v>
      </c>
    </row>
    <row r="116" spans="1:49" s="70" customFormat="1" ht="11.25" customHeight="1" x14ac:dyDescent="0.15">
      <c r="A116" s="125"/>
      <c r="B116" s="70" t="s">
        <v>238</v>
      </c>
      <c r="C116" s="70" t="s">
        <v>369</v>
      </c>
      <c r="D116" s="70" t="s">
        <v>370</v>
      </c>
      <c r="E116" s="548">
        <v>1</v>
      </c>
      <c r="G116" s="86">
        <v>10</v>
      </c>
      <c r="H116" s="122">
        <v>35570</v>
      </c>
      <c r="I116" s="123">
        <f t="shared" si="408"/>
        <v>36281.4</v>
      </c>
      <c r="J116" s="130">
        <f t="shared" si="411"/>
        <v>37007.028000000006</v>
      </c>
      <c r="K116" s="130">
        <f t="shared" si="409"/>
        <v>37747.168560000006</v>
      </c>
      <c r="L116" s="130">
        <f t="shared" si="398"/>
        <v>38502.111931200008</v>
      </c>
      <c r="M116" s="130">
        <f t="shared" si="398"/>
        <v>39272.154169824011</v>
      </c>
      <c r="N116" s="130">
        <f t="shared" si="398"/>
        <v>40057.597253220491</v>
      </c>
      <c r="O116" s="123">
        <f t="shared" ref="O116:AW116" si="420">N116*INDEX(SalInfl,O$1)</f>
        <v>40858.749198284902</v>
      </c>
      <c r="P116" s="123">
        <f t="shared" si="420"/>
        <v>41675.924182250601</v>
      </c>
      <c r="Q116" s="123">
        <f t="shared" si="420"/>
        <v>42509.442665895614</v>
      </c>
      <c r="R116" s="123">
        <f t="shared" si="420"/>
        <v>43359.63151921353</v>
      </c>
      <c r="S116" s="123">
        <f t="shared" si="420"/>
        <v>44226.8241495978</v>
      </c>
      <c r="T116" s="123">
        <f t="shared" si="420"/>
        <v>45111.360632589756</v>
      </c>
      <c r="U116" s="123">
        <f t="shared" si="420"/>
        <v>46013.587845241549</v>
      </c>
      <c r="V116" s="123">
        <f t="shared" si="420"/>
        <v>46933.859602146382</v>
      </c>
      <c r="W116" s="123">
        <f t="shared" si="420"/>
        <v>47872.536794189313</v>
      </c>
      <c r="X116" s="123">
        <f t="shared" si="420"/>
        <v>48829.9875300731</v>
      </c>
      <c r="Y116" s="123">
        <f t="shared" si="420"/>
        <v>49806.587280674561</v>
      </c>
      <c r="Z116" s="123">
        <f t="shared" si="420"/>
        <v>50802.719026288054</v>
      </c>
      <c r="AA116" s="123">
        <f t="shared" si="420"/>
        <v>51818.773406813816</v>
      </c>
      <c r="AB116" s="123">
        <f t="shared" si="420"/>
        <v>52855.148874950093</v>
      </c>
      <c r="AC116" s="123">
        <f t="shared" si="420"/>
        <v>53912.251852449095</v>
      </c>
      <c r="AD116" s="123">
        <f t="shared" si="420"/>
        <v>54990.496889498078</v>
      </c>
      <c r="AE116" s="123">
        <f t="shared" si="420"/>
        <v>56090.306827288041</v>
      </c>
      <c r="AF116" s="123">
        <f t="shared" si="420"/>
        <v>57212.112963833802</v>
      </c>
      <c r="AG116" s="123">
        <f t="shared" si="420"/>
        <v>58356.355223110477</v>
      </c>
      <c r="AH116" s="123">
        <f t="shared" si="420"/>
        <v>59523.482327572689</v>
      </c>
      <c r="AI116" s="123">
        <f t="shared" si="420"/>
        <v>60713.951974124146</v>
      </c>
      <c r="AJ116" s="123">
        <f t="shared" si="420"/>
        <v>61928.23101360663</v>
      </c>
      <c r="AK116" s="123">
        <f t="shared" si="420"/>
        <v>63166.795633878763</v>
      </c>
      <c r="AL116" s="123">
        <f t="shared" si="420"/>
        <v>64430.131546556338</v>
      </c>
      <c r="AM116" s="123">
        <f t="shared" si="420"/>
        <v>65718.734177487466</v>
      </c>
      <c r="AN116" s="123">
        <f t="shared" si="420"/>
        <v>67033.10886103721</v>
      </c>
      <c r="AO116" s="123">
        <f t="shared" si="420"/>
        <v>68373.771038257953</v>
      </c>
      <c r="AP116" s="123">
        <f t="shared" si="420"/>
        <v>69741.24645902311</v>
      </c>
      <c r="AQ116" s="123">
        <f t="shared" si="420"/>
        <v>71136.071388203578</v>
      </c>
      <c r="AR116" s="123">
        <f t="shared" si="420"/>
        <v>72558.792815967652</v>
      </c>
      <c r="AS116" s="123">
        <f t="shared" si="420"/>
        <v>74009.96867228701</v>
      </c>
      <c r="AT116" s="123">
        <f t="shared" si="420"/>
        <v>75490.168045732746</v>
      </c>
      <c r="AU116" s="123">
        <f t="shared" si="420"/>
        <v>76999.971406647397</v>
      </c>
      <c r="AV116" s="123">
        <f t="shared" si="420"/>
        <v>78539.970834780353</v>
      </c>
      <c r="AW116" s="123">
        <f t="shared" si="420"/>
        <v>80110.770251475959</v>
      </c>
    </row>
    <row r="117" spans="1:49" s="70" customFormat="1" ht="11.25" customHeight="1" x14ac:dyDescent="0.15">
      <c r="A117" s="125"/>
      <c r="B117" s="70" t="s">
        <v>238</v>
      </c>
      <c r="C117" s="70" t="s">
        <v>369</v>
      </c>
      <c r="D117" s="70" t="s">
        <v>371</v>
      </c>
      <c r="E117" s="548">
        <v>1</v>
      </c>
      <c r="G117" s="86">
        <v>10</v>
      </c>
      <c r="H117" s="122">
        <v>35570</v>
      </c>
      <c r="I117" s="123">
        <f t="shared" si="408"/>
        <v>36281.4</v>
      </c>
      <c r="J117" s="130">
        <f t="shared" si="411"/>
        <v>37007.028000000006</v>
      </c>
      <c r="K117" s="130">
        <f t="shared" si="409"/>
        <v>37747.168560000006</v>
      </c>
      <c r="L117" s="130">
        <f t="shared" si="398"/>
        <v>38502.111931200008</v>
      </c>
      <c r="M117" s="130">
        <f t="shared" si="398"/>
        <v>39272.154169824011</v>
      </c>
      <c r="N117" s="130">
        <f t="shared" si="398"/>
        <v>40057.597253220491</v>
      </c>
      <c r="O117" s="123">
        <f t="shared" ref="O117:AW117" si="421">N117*INDEX(SalInfl,O$1)</f>
        <v>40858.749198284902</v>
      </c>
      <c r="P117" s="123">
        <f t="shared" si="421"/>
        <v>41675.924182250601</v>
      </c>
      <c r="Q117" s="123">
        <f t="shared" si="421"/>
        <v>42509.442665895614</v>
      </c>
      <c r="R117" s="123">
        <f t="shared" si="421"/>
        <v>43359.63151921353</v>
      </c>
      <c r="S117" s="123">
        <f t="shared" si="421"/>
        <v>44226.8241495978</v>
      </c>
      <c r="T117" s="123">
        <f t="shared" si="421"/>
        <v>45111.360632589756</v>
      </c>
      <c r="U117" s="123">
        <f t="shared" si="421"/>
        <v>46013.587845241549</v>
      </c>
      <c r="V117" s="123">
        <f t="shared" si="421"/>
        <v>46933.859602146382</v>
      </c>
      <c r="W117" s="123">
        <f t="shared" si="421"/>
        <v>47872.536794189313</v>
      </c>
      <c r="X117" s="123">
        <f t="shared" si="421"/>
        <v>48829.9875300731</v>
      </c>
      <c r="Y117" s="123">
        <f t="shared" si="421"/>
        <v>49806.587280674561</v>
      </c>
      <c r="Z117" s="123">
        <f t="shared" si="421"/>
        <v>50802.719026288054</v>
      </c>
      <c r="AA117" s="123">
        <f t="shared" si="421"/>
        <v>51818.773406813816</v>
      </c>
      <c r="AB117" s="123">
        <f t="shared" si="421"/>
        <v>52855.148874950093</v>
      </c>
      <c r="AC117" s="123">
        <f t="shared" si="421"/>
        <v>53912.251852449095</v>
      </c>
      <c r="AD117" s="123">
        <f t="shared" si="421"/>
        <v>54990.496889498078</v>
      </c>
      <c r="AE117" s="123">
        <f t="shared" si="421"/>
        <v>56090.306827288041</v>
      </c>
      <c r="AF117" s="123">
        <f t="shared" si="421"/>
        <v>57212.112963833802</v>
      </c>
      <c r="AG117" s="123">
        <f t="shared" si="421"/>
        <v>58356.355223110477</v>
      </c>
      <c r="AH117" s="123">
        <f t="shared" si="421"/>
        <v>59523.482327572689</v>
      </c>
      <c r="AI117" s="123">
        <f t="shared" si="421"/>
        <v>60713.951974124146</v>
      </c>
      <c r="AJ117" s="123">
        <f t="shared" si="421"/>
        <v>61928.23101360663</v>
      </c>
      <c r="AK117" s="123">
        <f t="shared" si="421"/>
        <v>63166.795633878763</v>
      </c>
      <c r="AL117" s="123">
        <f t="shared" si="421"/>
        <v>64430.131546556338</v>
      </c>
      <c r="AM117" s="123">
        <f t="shared" si="421"/>
        <v>65718.734177487466</v>
      </c>
      <c r="AN117" s="123">
        <f t="shared" si="421"/>
        <v>67033.10886103721</v>
      </c>
      <c r="AO117" s="123">
        <f t="shared" si="421"/>
        <v>68373.771038257953</v>
      </c>
      <c r="AP117" s="123">
        <f t="shared" si="421"/>
        <v>69741.24645902311</v>
      </c>
      <c r="AQ117" s="123">
        <f t="shared" si="421"/>
        <v>71136.071388203578</v>
      </c>
      <c r="AR117" s="123">
        <f t="shared" si="421"/>
        <v>72558.792815967652</v>
      </c>
      <c r="AS117" s="123">
        <f t="shared" si="421"/>
        <v>74009.96867228701</v>
      </c>
      <c r="AT117" s="123">
        <f t="shared" si="421"/>
        <v>75490.168045732746</v>
      </c>
      <c r="AU117" s="123">
        <f t="shared" si="421"/>
        <v>76999.971406647397</v>
      </c>
      <c r="AV117" s="123">
        <f t="shared" si="421"/>
        <v>78539.970834780353</v>
      </c>
      <c r="AW117" s="123">
        <f t="shared" si="421"/>
        <v>80110.770251475959</v>
      </c>
    </row>
    <row r="118" spans="1:49" s="70" customFormat="1" ht="11.25" customHeight="1" x14ac:dyDescent="0.15">
      <c r="A118" s="125"/>
      <c r="B118" s="70" t="s">
        <v>238</v>
      </c>
      <c r="C118" s="70" t="s">
        <v>369</v>
      </c>
      <c r="D118" s="70" t="s">
        <v>372</v>
      </c>
      <c r="E118" s="548">
        <v>1</v>
      </c>
      <c r="G118" s="86">
        <v>10</v>
      </c>
      <c r="H118" s="122">
        <v>35570</v>
      </c>
      <c r="I118" s="123">
        <f t="shared" si="408"/>
        <v>36281.4</v>
      </c>
      <c r="J118" s="130">
        <f t="shared" si="411"/>
        <v>37007.028000000006</v>
      </c>
      <c r="K118" s="130">
        <f t="shared" si="409"/>
        <v>37747.168560000006</v>
      </c>
      <c r="L118" s="130">
        <f t="shared" ref="L118:N137" si="422">K118*SalInfl</f>
        <v>38502.111931200008</v>
      </c>
      <c r="M118" s="130">
        <f t="shared" si="422"/>
        <v>39272.154169824011</v>
      </c>
      <c r="N118" s="130">
        <f t="shared" si="422"/>
        <v>40057.597253220491</v>
      </c>
      <c r="O118" s="123">
        <f t="shared" ref="O118:AW118" si="423">N118*INDEX(SalInfl,O$1)</f>
        <v>40858.749198284902</v>
      </c>
      <c r="P118" s="123">
        <f t="shared" si="423"/>
        <v>41675.924182250601</v>
      </c>
      <c r="Q118" s="123">
        <f t="shared" si="423"/>
        <v>42509.442665895614</v>
      </c>
      <c r="R118" s="123">
        <f t="shared" si="423"/>
        <v>43359.63151921353</v>
      </c>
      <c r="S118" s="123">
        <f t="shared" si="423"/>
        <v>44226.8241495978</v>
      </c>
      <c r="T118" s="123">
        <f t="shared" si="423"/>
        <v>45111.360632589756</v>
      </c>
      <c r="U118" s="123">
        <f t="shared" si="423"/>
        <v>46013.587845241549</v>
      </c>
      <c r="V118" s="123">
        <f t="shared" si="423"/>
        <v>46933.859602146382</v>
      </c>
      <c r="W118" s="123">
        <f t="shared" si="423"/>
        <v>47872.536794189313</v>
      </c>
      <c r="X118" s="123">
        <f t="shared" si="423"/>
        <v>48829.9875300731</v>
      </c>
      <c r="Y118" s="123">
        <f t="shared" si="423"/>
        <v>49806.587280674561</v>
      </c>
      <c r="Z118" s="123">
        <f t="shared" si="423"/>
        <v>50802.719026288054</v>
      </c>
      <c r="AA118" s="123">
        <f t="shared" si="423"/>
        <v>51818.773406813816</v>
      </c>
      <c r="AB118" s="123">
        <f t="shared" si="423"/>
        <v>52855.148874950093</v>
      </c>
      <c r="AC118" s="123">
        <f t="shared" si="423"/>
        <v>53912.251852449095</v>
      </c>
      <c r="AD118" s="123">
        <f t="shared" si="423"/>
        <v>54990.496889498078</v>
      </c>
      <c r="AE118" s="123">
        <f t="shared" si="423"/>
        <v>56090.306827288041</v>
      </c>
      <c r="AF118" s="123">
        <f t="shared" si="423"/>
        <v>57212.112963833802</v>
      </c>
      <c r="AG118" s="123">
        <f t="shared" si="423"/>
        <v>58356.355223110477</v>
      </c>
      <c r="AH118" s="123">
        <f t="shared" si="423"/>
        <v>59523.482327572689</v>
      </c>
      <c r="AI118" s="123">
        <f t="shared" si="423"/>
        <v>60713.951974124146</v>
      </c>
      <c r="AJ118" s="123">
        <f t="shared" si="423"/>
        <v>61928.23101360663</v>
      </c>
      <c r="AK118" s="123">
        <f t="shared" si="423"/>
        <v>63166.795633878763</v>
      </c>
      <c r="AL118" s="123">
        <f t="shared" si="423"/>
        <v>64430.131546556338</v>
      </c>
      <c r="AM118" s="123">
        <f t="shared" si="423"/>
        <v>65718.734177487466</v>
      </c>
      <c r="AN118" s="123">
        <f t="shared" si="423"/>
        <v>67033.10886103721</v>
      </c>
      <c r="AO118" s="123">
        <f t="shared" si="423"/>
        <v>68373.771038257953</v>
      </c>
      <c r="AP118" s="123">
        <f t="shared" si="423"/>
        <v>69741.24645902311</v>
      </c>
      <c r="AQ118" s="123">
        <f t="shared" si="423"/>
        <v>71136.071388203578</v>
      </c>
      <c r="AR118" s="123">
        <f t="shared" si="423"/>
        <v>72558.792815967652</v>
      </c>
      <c r="AS118" s="123">
        <f t="shared" si="423"/>
        <v>74009.96867228701</v>
      </c>
      <c r="AT118" s="123">
        <f t="shared" si="423"/>
        <v>75490.168045732746</v>
      </c>
      <c r="AU118" s="123">
        <f t="shared" si="423"/>
        <v>76999.971406647397</v>
      </c>
      <c r="AV118" s="123">
        <f t="shared" si="423"/>
        <v>78539.970834780353</v>
      </c>
      <c r="AW118" s="123">
        <f t="shared" si="423"/>
        <v>80110.770251475959</v>
      </c>
    </row>
    <row r="119" spans="1:49" s="70" customFormat="1" ht="11.25" customHeight="1" x14ac:dyDescent="0.15">
      <c r="A119" s="125"/>
      <c r="B119" s="70" t="s">
        <v>238</v>
      </c>
      <c r="C119" s="70" t="s">
        <v>369</v>
      </c>
      <c r="D119" s="70" t="s">
        <v>373</v>
      </c>
      <c r="E119" s="548">
        <v>1</v>
      </c>
      <c r="G119" s="86">
        <v>10</v>
      </c>
      <c r="H119" s="122">
        <v>37500</v>
      </c>
      <c r="I119" s="123">
        <f t="shared" si="408"/>
        <v>38250</v>
      </c>
      <c r="J119" s="130">
        <f t="shared" si="411"/>
        <v>39015</v>
      </c>
      <c r="K119" s="130">
        <f t="shared" si="409"/>
        <v>39795.300000000003</v>
      </c>
      <c r="L119" s="130">
        <f t="shared" si="422"/>
        <v>40591.206000000006</v>
      </c>
      <c r="M119" s="130">
        <f t="shared" si="422"/>
        <v>41403.030120000003</v>
      </c>
      <c r="N119" s="130">
        <f t="shared" si="422"/>
        <v>42231.090722400004</v>
      </c>
      <c r="O119" s="123">
        <f t="shared" ref="O119:AW119" si="424">N119*INDEX(SalInfl,O$1)</f>
        <v>43075.712536848005</v>
      </c>
      <c r="P119" s="123">
        <f t="shared" si="424"/>
        <v>43937.226787584965</v>
      </c>
      <c r="Q119" s="123">
        <f t="shared" si="424"/>
        <v>44815.971323336664</v>
      </c>
      <c r="R119" s="123">
        <f t="shared" si="424"/>
        <v>45712.290749803396</v>
      </c>
      <c r="S119" s="123">
        <f t="shared" si="424"/>
        <v>46626.536564799462</v>
      </c>
      <c r="T119" s="123">
        <f t="shared" si="424"/>
        <v>47559.067296095454</v>
      </c>
      <c r="U119" s="123">
        <f t="shared" si="424"/>
        <v>48510.248642017366</v>
      </c>
      <c r="V119" s="123">
        <f t="shared" si="424"/>
        <v>49480.453614857717</v>
      </c>
      <c r="W119" s="123">
        <f t="shared" si="424"/>
        <v>50470.062687154874</v>
      </c>
      <c r="X119" s="123">
        <f t="shared" si="424"/>
        <v>51479.463940897971</v>
      </c>
      <c r="Y119" s="123">
        <f t="shared" si="424"/>
        <v>52509.053219715934</v>
      </c>
      <c r="Z119" s="123">
        <f t="shared" si="424"/>
        <v>53559.234284110251</v>
      </c>
      <c r="AA119" s="123">
        <f t="shared" si="424"/>
        <v>54630.418969792459</v>
      </c>
      <c r="AB119" s="123">
        <f t="shared" si="424"/>
        <v>55723.027349188313</v>
      </c>
      <c r="AC119" s="123">
        <f t="shared" si="424"/>
        <v>56837.487896172082</v>
      </c>
      <c r="AD119" s="123">
        <f t="shared" si="424"/>
        <v>57974.237654095523</v>
      </c>
      <c r="AE119" s="123">
        <f t="shared" si="424"/>
        <v>59133.722407177433</v>
      </c>
      <c r="AF119" s="123">
        <f t="shared" si="424"/>
        <v>60316.396855320985</v>
      </c>
      <c r="AG119" s="123">
        <f t="shared" si="424"/>
        <v>61522.724792427405</v>
      </c>
      <c r="AH119" s="123">
        <f t="shared" si="424"/>
        <v>62753.179288275955</v>
      </c>
      <c r="AI119" s="123">
        <f t="shared" si="424"/>
        <v>64008.242874041476</v>
      </c>
      <c r="AJ119" s="123">
        <f t="shared" si="424"/>
        <v>65288.407731522304</v>
      </c>
      <c r="AK119" s="123">
        <f t="shared" si="424"/>
        <v>66594.175886152749</v>
      </c>
      <c r="AL119" s="123">
        <f t="shared" si="424"/>
        <v>67926.059403875799</v>
      </c>
      <c r="AM119" s="123">
        <f t="shared" si="424"/>
        <v>69284.580591953316</v>
      </c>
      <c r="AN119" s="123">
        <f t="shared" si="424"/>
        <v>70670.272203792381</v>
      </c>
      <c r="AO119" s="123">
        <f t="shared" si="424"/>
        <v>72083.67764786823</v>
      </c>
      <c r="AP119" s="123">
        <f t="shared" si="424"/>
        <v>73525.351200825593</v>
      </c>
      <c r="AQ119" s="123">
        <f t="shared" si="424"/>
        <v>74995.858224842101</v>
      </c>
      <c r="AR119" s="123">
        <f t="shared" si="424"/>
        <v>76495.775389338945</v>
      </c>
      <c r="AS119" s="123">
        <f t="shared" si="424"/>
        <v>78025.690897125722</v>
      </c>
      <c r="AT119" s="123">
        <f t="shared" si="424"/>
        <v>79586.204715068234</v>
      </c>
      <c r="AU119" s="123">
        <f t="shared" si="424"/>
        <v>81177.928809369594</v>
      </c>
      <c r="AV119" s="123">
        <f t="shared" si="424"/>
        <v>82801.487385556989</v>
      </c>
      <c r="AW119" s="123">
        <f t="shared" si="424"/>
        <v>84457.517133268135</v>
      </c>
    </row>
    <row r="120" spans="1:49" s="70" customFormat="1" ht="11.25" customHeight="1" x14ac:dyDescent="0.15">
      <c r="A120" s="125"/>
      <c r="B120" s="70" t="s">
        <v>238</v>
      </c>
      <c r="C120" s="70" t="s">
        <v>369</v>
      </c>
      <c r="D120" s="70" t="s">
        <v>374</v>
      </c>
      <c r="E120" s="548">
        <v>1</v>
      </c>
      <c r="G120" s="86">
        <v>10</v>
      </c>
      <c r="H120" s="122">
        <v>35570</v>
      </c>
      <c r="I120" s="123">
        <f t="shared" si="408"/>
        <v>36281.4</v>
      </c>
      <c r="J120" s="130">
        <f t="shared" si="411"/>
        <v>37007.028000000006</v>
      </c>
      <c r="K120" s="130">
        <f t="shared" si="409"/>
        <v>37747.168560000006</v>
      </c>
      <c r="L120" s="130">
        <f t="shared" si="422"/>
        <v>38502.111931200008</v>
      </c>
      <c r="M120" s="130">
        <f t="shared" si="422"/>
        <v>39272.154169824011</v>
      </c>
      <c r="N120" s="130">
        <f t="shared" si="422"/>
        <v>40057.597253220491</v>
      </c>
      <c r="O120" s="123">
        <f t="shared" ref="O120:AW120" si="425">N120*INDEX(SalInfl,O$1)</f>
        <v>40858.749198284902</v>
      </c>
      <c r="P120" s="123">
        <f t="shared" si="425"/>
        <v>41675.924182250601</v>
      </c>
      <c r="Q120" s="123">
        <f t="shared" si="425"/>
        <v>42509.442665895614</v>
      </c>
      <c r="R120" s="123">
        <f t="shared" si="425"/>
        <v>43359.63151921353</v>
      </c>
      <c r="S120" s="123">
        <f t="shared" si="425"/>
        <v>44226.8241495978</v>
      </c>
      <c r="T120" s="123">
        <f t="shared" si="425"/>
        <v>45111.360632589756</v>
      </c>
      <c r="U120" s="123">
        <f t="shared" si="425"/>
        <v>46013.587845241549</v>
      </c>
      <c r="V120" s="123">
        <f t="shared" si="425"/>
        <v>46933.859602146382</v>
      </c>
      <c r="W120" s="123">
        <f t="shared" si="425"/>
        <v>47872.536794189313</v>
      </c>
      <c r="X120" s="123">
        <f t="shared" si="425"/>
        <v>48829.9875300731</v>
      </c>
      <c r="Y120" s="123">
        <f t="shared" si="425"/>
        <v>49806.587280674561</v>
      </c>
      <c r="Z120" s="123">
        <f t="shared" si="425"/>
        <v>50802.719026288054</v>
      </c>
      <c r="AA120" s="123">
        <f t="shared" si="425"/>
        <v>51818.773406813816</v>
      </c>
      <c r="AB120" s="123">
        <f t="shared" si="425"/>
        <v>52855.148874950093</v>
      </c>
      <c r="AC120" s="123">
        <f t="shared" si="425"/>
        <v>53912.251852449095</v>
      </c>
      <c r="AD120" s="123">
        <f t="shared" si="425"/>
        <v>54990.496889498078</v>
      </c>
      <c r="AE120" s="123">
        <f t="shared" si="425"/>
        <v>56090.306827288041</v>
      </c>
      <c r="AF120" s="123">
        <f t="shared" si="425"/>
        <v>57212.112963833802</v>
      </c>
      <c r="AG120" s="123">
        <f t="shared" si="425"/>
        <v>58356.355223110477</v>
      </c>
      <c r="AH120" s="123">
        <f t="shared" si="425"/>
        <v>59523.482327572689</v>
      </c>
      <c r="AI120" s="123">
        <f t="shared" si="425"/>
        <v>60713.951974124146</v>
      </c>
      <c r="AJ120" s="123">
        <f t="shared" si="425"/>
        <v>61928.23101360663</v>
      </c>
      <c r="AK120" s="123">
        <f t="shared" si="425"/>
        <v>63166.795633878763</v>
      </c>
      <c r="AL120" s="123">
        <f t="shared" si="425"/>
        <v>64430.131546556338</v>
      </c>
      <c r="AM120" s="123">
        <f t="shared" si="425"/>
        <v>65718.734177487466</v>
      </c>
      <c r="AN120" s="123">
        <f t="shared" si="425"/>
        <v>67033.10886103721</v>
      </c>
      <c r="AO120" s="123">
        <f t="shared" si="425"/>
        <v>68373.771038257953</v>
      </c>
      <c r="AP120" s="123">
        <f t="shared" si="425"/>
        <v>69741.24645902311</v>
      </c>
      <c r="AQ120" s="123">
        <f t="shared" si="425"/>
        <v>71136.071388203578</v>
      </c>
      <c r="AR120" s="123">
        <f t="shared" si="425"/>
        <v>72558.792815967652</v>
      </c>
      <c r="AS120" s="123">
        <f t="shared" si="425"/>
        <v>74009.96867228701</v>
      </c>
      <c r="AT120" s="123">
        <f t="shared" si="425"/>
        <v>75490.168045732746</v>
      </c>
      <c r="AU120" s="123">
        <f t="shared" si="425"/>
        <v>76999.971406647397</v>
      </c>
      <c r="AV120" s="123">
        <f t="shared" si="425"/>
        <v>78539.970834780353</v>
      </c>
      <c r="AW120" s="123">
        <f t="shared" si="425"/>
        <v>80110.770251475959</v>
      </c>
    </row>
    <row r="121" spans="1:49" s="70" customFormat="1" ht="11.25" customHeight="1" x14ac:dyDescent="0.15">
      <c r="A121" s="125"/>
      <c r="B121" s="70" t="s">
        <v>238</v>
      </c>
      <c r="C121" s="70" t="s">
        <v>369</v>
      </c>
      <c r="D121" s="70" t="s">
        <v>375</v>
      </c>
      <c r="E121" s="548">
        <v>1</v>
      </c>
      <c r="G121" s="86">
        <v>10</v>
      </c>
      <c r="H121" s="122">
        <v>35708.639999999999</v>
      </c>
      <c r="I121" s="123">
        <f t="shared" si="408"/>
        <v>36422.8128</v>
      </c>
      <c r="J121" s="130">
        <f t="shared" si="411"/>
        <v>37151.269055999997</v>
      </c>
      <c r="K121" s="130">
        <f t="shared" si="409"/>
        <v>37894.294437119999</v>
      </c>
      <c r="L121" s="130">
        <f t="shared" si="422"/>
        <v>38652.180325862399</v>
      </c>
      <c r="M121" s="130">
        <f t="shared" si="422"/>
        <v>39425.223932379646</v>
      </c>
      <c r="N121" s="130">
        <f t="shared" si="422"/>
        <v>40213.728411027238</v>
      </c>
      <c r="O121" s="123">
        <f t="shared" ref="O121:AW121" si="426">N121*INDEX(SalInfl,O$1)</f>
        <v>41018.00297924778</v>
      </c>
      <c r="P121" s="123">
        <f t="shared" si="426"/>
        <v>41838.363038832736</v>
      </c>
      <c r="Q121" s="123">
        <f t="shared" si="426"/>
        <v>42675.130299609395</v>
      </c>
      <c r="R121" s="123">
        <f t="shared" si="426"/>
        <v>43528.632905601582</v>
      </c>
      <c r="S121" s="123">
        <f t="shared" si="426"/>
        <v>44399.205563713615</v>
      </c>
      <c r="T121" s="123">
        <f t="shared" si="426"/>
        <v>45287.189674987887</v>
      </c>
      <c r="U121" s="123">
        <f t="shared" si="426"/>
        <v>46192.933468487645</v>
      </c>
      <c r="V121" s="123">
        <f t="shared" si="426"/>
        <v>47116.792137857396</v>
      </c>
      <c r="W121" s="123">
        <f t="shared" si="426"/>
        <v>48059.127980614547</v>
      </c>
      <c r="X121" s="123">
        <f t="shared" si="426"/>
        <v>49020.310540226841</v>
      </c>
      <c r="Y121" s="123">
        <f t="shared" si="426"/>
        <v>50000.716751031381</v>
      </c>
      <c r="Z121" s="123">
        <f t="shared" si="426"/>
        <v>51000.731086052008</v>
      </c>
      <c r="AA121" s="123">
        <f t="shared" si="426"/>
        <v>52020.745707773051</v>
      </c>
      <c r="AB121" s="123">
        <f t="shared" si="426"/>
        <v>53061.160621928509</v>
      </c>
      <c r="AC121" s="123">
        <f t="shared" si="426"/>
        <v>54122.38383436708</v>
      </c>
      <c r="AD121" s="123">
        <f t="shared" si="426"/>
        <v>55204.831511054421</v>
      </c>
      <c r="AE121" s="123">
        <f t="shared" si="426"/>
        <v>56308.928141275508</v>
      </c>
      <c r="AF121" s="123">
        <f t="shared" si="426"/>
        <v>57435.106704101017</v>
      </c>
      <c r="AG121" s="123">
        <f t="shared" si="426"/>
        <v>58583.808838183038</v>
      </c>
      <c r="AH121" s="123">
        <f t="shared" si="426"/>
        <v>59755.485014946702</v>
      </c>
      <c r="AI121" s="123">
        <f t="shared" si="426"/>
        <v>60950.594715245636</v>
      </c>
      <c r="AJ121" s="123">
        <f t="shared" si="426"/>
        <v>62169.606609550552</v>
      </c>
      <c r="AK121" s="123">
        <f t="shared" si="426"/>
        <v>63412.998741741561</v>
      </c>
      <c r="AL121" s="123">
        <f t="shared" si="426"/>
        <v>64681.258716576391</v>
      </c>
      <c r="AM121" s="123">
        <f t="shared" si="426"/>
        <v>65974.88389090792</v>
      </c>
      <c r="AN121" s="123">
        <f t="shared" si="426"/>
        <v>67294.381568726079</v>
      </c>
      <c r="AO121" s="123">
        <f t="shared" si="426"/>
        <v>68640.269200100607</v>
      </c>
      <c r="AP121" s="123">
        <f t="shared" si="426"/>
        <v>70013.074584102622</v>
      </c>
      <c r="AQ121" s="123">
        <f t="shared" si="426"/>
        <v>71413.336075784682</v>
      </c>
      <c r="AR121" s="123">
        <f t="shared" si="426"/>
        <v>72841.60279730038</v>
      </c>
      <c r="AS121" s="123">
        <f t="shared" si="426"/>
        <v>74298.434853246392</v>
      </c>
      <c r="AT121" s="123">
        <f t="shared" si="426"/>
        <v>75784.403550311326</v>
      </c>
      <c r="AU121" s="123">
        <f t="shared" si="426"/>
        <v>77300.091621317551</v>
      </c>
      <c r="AV121" s="123">
        <f t="shared" si="426"/>
        <v>78846.093453743903</v>
      </c>
      <c r="AW121" s="123">
        <f t="shared" si="426"/>
        <v>80423.015322818785</v>
      </c>
    </row>
    <row r="122" spans="1:49" s="70" customFormat="1" ht="11.25" customHeight="1" x14ac:dyDescent="0.15">
      <c r="A122" s="125"/>
      <c r="B122" s="70" t="s">
        <v>238</v>
      </c>
      <c r="C122" s="70" t="s">
        <v>369</v>
      </c>
      <c r="D122" s="70" t="s">
        <v>376</v>
      </c>
      <c r="E122" s="548">
        <v>1</v>
      </c>
      <c r="G122" s="86">
        <v>10</v>
      </c>
      <c r="H122" s="122">
        <v>35570</v>
      </c>
      <c r="I122" s="123">
        <f t="shared" si="408"/>
        <v>36281.4</v>
      </c>
      <c r="J122" s="130">
        <f t="shared" si="411"/>
        <v>37007.028000000006</v>
      </c>
      <c r="K122" s="130">
        <f t="shared" si="409"/>
        <v>37747.168560000006</v>
      </c>
      <c r="L122" s="130">
        <f t="shared" si="422"/>
        <v>38502.111931200008</v>
      </c>
      <c r="M122" s="130">
        <f t="shared" si="422"/>
        <v>39272.154169824011</v>
      </c>
      <c r="N122" s="130">
        <f t="shared" si="422"/>
        <v>40057.597253220491</v>
      </c>
      <c r="O122" s="123">
        <f t="shared" ref="O122:AW122" si="427">N122*INDEX(SalInfl,O$1)</f>
        <v>40858.749198284902</v>
      </c>
      <c r="P122" s="123">
        <f t="shared" si="427"/>
        <v>41675.924182250601</v>
      </c>
      <c r="Q122" s="123">
        <f t="shared" si="427"/>
        <v>42509.442665895614</v>
      </c>
      <c r="R122" s="123">
        <f t="shared" si="427"/>
        <v>43359.63151921353</v>
      </c>
      <c r="S122" s="123">
        <f t="shared" si="427"/>
        <v>44226.8241495978</v>
      </c>
      <c r="T122" s="123">
        <f t="shared" si="427"/>
        <v>45111.360632589756</v>
      </c>
      <c r="U122" s="123">
        <f t="shared" si="427"/>
        <v>46013.587845241549</v>
      </c>
      <c r="V122" s="123">
        <f t="shared" si="427"/>
        <v>46933.859602146382</v>
      </c>
      <c r="W122" s="123">
        <f t="shared" si="427"/>
        <v>47872.536794189313</v>
      </c>
      <c r="X122" s="123">
        <f t="shared" si="427"/>
        <v>48829.9875300731</v>
      </c>
      <c r="Y122" s="123">
        <f t="shared" si="427"/>
        <v>49806.587280674561</v>
      </c>
      <c r="Z122" s="123">
        <f t="shared" si="427"/>
        <v>50802.719026288054</v>
      </c>
      <c r="AA122" s="123">
        <f t="shared" si="427"/>
        <v>51818.773406813816</v>
      </c>
      <c r="AB122" s="123">
        <f t="shared" si="427"/>
        <v>52855.148874950093</v>
      </c>
      <c r="AC122" s="123">
        <f t="shared" si="427"/>
        <v>53912.251852449095</v>
      </c>
      <c r="AD122" s="123">
        <f t="shared" si="427"/>
        <v>54990.496889498078</v>
      </c>
      <c r="AE122" s="123">
        <f t="shared" si="427"/>
        <v>56090.306827288041</v>
      </c>
      <c r="AF122" s="123">
        <f t="shared" si="427"/>
        <v>57212.112963833802</v>
      </c>
      <c r="AG122" s="123">
        <f t="shared" si="427"/>
        <v>58356.355223110477</v>
      </c>
      <c r="AH122" s="123">
        <f t="shared" si="427"/>
        <v>59523.482327572689</v>
      </c>
      <c r="AI122" s="123">
        <f t="shared" si="427"/>
        <v>60713.951974124146</v>
      </c>
      <c r="AJ122" s="123">
        <f t="shared" si="427"/>
        <v>61928.23101360663</v>
      </c>
      <c r="AK122" s="123">
        <f t="shared" si="427"/>
        <v>63166.795633878763</v>
      </c>
      <c r="AL122" s="123">
        <f t="shared" si="427"/>
        <v>64430.131546556338</v>
      </c>
      <c r="AM122" s="123">
        <f t="shared" si="427"/>
        <v>65718.734177487466</v>
      </c>
      <c r="AN122" s="123">
        <f t="shared" si="427"/>
        <v>67033.10886103721</v>
      </c>
      <c r="AO122" s="123">
        <f t="shared" si="427"/>
        <v>68373.771038257953</v>
      </c>
      <c r="AP122" s="123">
        <f t="shared" si="427"/>
        <v>69741.24645902311</v>
      </c>
      <c r="AQ122" s="123">
        <f t="shared" si="427"/>
        <v>71136.071388203578</v>
      </c>
      <c r="AR122" s="123">
        <f t="shared" si="427"/>
        <v>72558.792815967652</v>
      </c>
      <c r="AS122" s="123">
        <f t="shared" si="427"/>
        <v>74009.96867228701</v>
      </c>
      <c r="AT122" s="123">
        <f t="shared" si="427"/>
        <v>75490.168045732746</v>
      </c>
      <c r="AU122" s="123">
        <f t="shared" si="427"/>
        <v>76999.971406647397</v>
      </c>
      <c r="AV122" s="123">
        <f t="shared" si="427"/>
        <v>78539.970834780353</v>
      </c>
      <c r="AW122" s="123">
        <f t="shared" si="427"/>
        <v>80110.770251475959</v>
      </c>
    </row>
    <row r="123" spans="1:49" s="70" customFormat="1" ht="11.25" customHeight="1" x14ac:dyDescent="0.15">
      <c r="A123" s="125"/>
      <c r="B123" s="70" t="s">
        <v>238</v>
      </c>
      <c r="C123" s="70" t="s">
        <v>369</v>
      </c>
      <c r="D123" s="70" t="s">
        <v>377</v>
      </c>
      <c r="E123" s="548">
        <v>1</v>
      </c>
      <c r="G123" s="86">
        <v>10</v>
      </c>
      <c r="H123" s="122">
        <v>38603.520000000004</v>
      </c>
      <c r="I123" s="123">
        <f t="shared" si="408"/>
        <v>39375.590400000008</v>
      </c>
      <c r="J123" s="130">
        <f t="shared" si="411"/>
        <v>40163.102208000011</v>
      </c>
      <c r="K123" s="130">
        <f t="shared" si="409"/>
        <v>40966.364252160012</v>
      </c>
      <c r="L123" s="130">
        <f t="shared" si="422"/>
        <v>41785.691537203216</v>
      </c>
      <c r="M123" s="130">
        <f t="shared" si="422"/>
        <v>42621.405367947278</v>
      </c>
      <c r="N123" s="130">
        <f t="shared" si="422"/>
        <v>43473.833475306223</v>
      </c>
      <c r="O123" s="123">
        <f t="shared" ref="O123:AW123" si="428">N123*INDEX(SalInfl,O$1)</f>
        <v>44343.310144812349</v>
      </c>
      <c r="P123" s="123">
        <f t="shared" si="428"/>
        <v>45230.176347708599</v>
      </c>
      <c r="Q123" s="123">
        <f t="shared" si="428"/>
        <v>46134.779874662774</v>
      </c>
      <c r="R123" s="123">
        <f t="shared" si="428"/>
        <v>47057.475472156031</v>
      </c>
      <c r="S123" s="123">
        <f t="shared" si="428"/>
        <v>47998.624981599154</v>
      </c>
      <c r="T123" s="123">
        <f t="shared" si="428"/>
        <v>48958.59748123114</v>
      </c>
      <c r="U123" s="123">
        <f t="shared" si="428"/>
        <v>49937.769430855762</v>
      </c>
      <c r="V123" s="123">
        <f t="shared" si="428"/>
        <v>50936.524819472877</v>
      </c>
      <c r="W123" s="123">
        <f t="shared" si="428"/>
        <v>51955.255315862334</v>
      </c>
      <c r="X123" s="123">
        <f t="shared" si="428"/>
        <v>52994.360422179583</v>
      </c>
      <c r="Y123" s="123">
        <f t="shared" si="428"/>
        <v>54054.247630623177</v>
      </c>
      <c r="Z123" s="123">
        <f t="shared" si="428"/>
        <v>55135.332583235642</v>
      </c>
      <c r="AA123" s="123">
        <f t="shared" si="428"/>
        <v>56238.03923490036</v>
      </c>
      <c r="AB123" s="123">
        <f t="shared" si="428"/>
        <v>57362.80001959837</v>
      </c>
      <c r="AC123" s="123">
        <f t="shared" si="428"/>
        <v>58510.056019990341</v>
      </c>
      <c r="AD123" s="123">
        <f t="shared" si="428"/>
        <v>59680.257140390146</v>
      </c>
      <c r="AE123" s="123">
        <f t="shared" si="428"/>
        <v>60873.862283197952</v>
      </c>
      <c r="AF123" s="123">
        <f t="shared" si="428"/>
        <v>62091.339528861914</v>
      </c>
      <c r="AG123" s="123">
        <f t="shared" si="428"/>
        <v>63333.166319439151</v>
      </c>
      <c r="AH123" s="123">
        <f t="shared" si="428"/>
        <v>64599.829645827936</v>
      </c>
      <c r="AI123" s="123">
        <f t="shared" si="428"/>
        <v>65891.826238744499</v>
      </c>
      <c r="AJ123" s="123">
        <f t="shared" si="428"/>
        <v>67209.662763519387</v>
      </c>
      <c r="AK123" s="123">
        <f t="shared" si="428"/>
        <v>68553.856018789782</v>
      </c>
      <c r="AL123" s="123">
        <f t="shared" si="428"/>
        <v>69924.933139165572</v>
      </c>
      <c r="AM123" s="123">
        <f t="shared" si="428"/>
        <v>71323.431801948886</v>
      </c>
      <c r="AN123" s="123">
        <f t="shared" si="428"/>
        <v>72749.900437987861</v>
      </c>
      <c r="AO123" s="123">
        <f t="shared" si="428"/>
        <v>74204.898446747626</v>
      </c>
      <c r="AP123" s="123">
        <f t="shared" si="428"/>
        <v>75688.996415682574</v>
      </c>
      <c r="AQ123" s="123">
        <f t="shared" si="428"/>
        <v>77202.776343996229</v>
      </c>
      <c r="AR123" s="123">
        <f t="shared" si="428"/>
        <v>78746.831870876151</v>
      </c>
      <c r="AS123" s="123">
        <f t="shared" si="428"/>
        <v>80321.76850829368</v>
      </c>
      <c r="AT123" s="123">
        <f t="shared" si="428"/>
        <v>81928.20387845955</v>
      </c>
      <c r="AU123" s="123">
        <f t="shared" si="428"/>
        <v>83566.767956028736</v>
      </c>
      <c r="AV123" s="123">
        <f t="shared" si="428"/>
        <v>85238.103315149317</v>
      </c>
      <c r="AW123" s="123">
        <f t="shared" si="428"/>
        <v>86942.865381452299</v>
      </c>
    </row>
    <row r="124" spans="1:49" s="70" customFormat="1" ht="11.25" customHeight="1" x14ac:dyDescent="0.15">
      <c r="A124" s="125"/>
      <c r="B124" s="70" t="s">
        <v>238</v>
      </c>
      <c r="C124" s="70" t="s">
        <v>369</v>
      </c>
      <c r="D124" s="70" t="s">
        <v>378</v>
      </c>
      <c r="E124" s="548">
        <v>1</v>
      </c>
      <c r="G124" s="86">
        <v>10</v>
      </c>
      <c r="H124" s="122">
        <v>39958.080000000002</v>
      </c>
      <c r="I124" s="123">
        <f t="shared" si="408"/>
        <v>40757.241600000001</v>
      </c>
      <c r="J124" s="130">
        <f t="shared" si="411"/>
        <v>41572.386431999999</v>
      </c>
      <c r="K124" s="130">
        <f t="shared" si="409"/>
        <v>42403.834160639999</v>
      </c>
      <c r="L124" s="130">
        <f t="shared" si="422"/>
        <v>43251.910843852798</v>
      </c>
      <c r="M124" s="130">
        <f t="shared" si="422"/>
        <v>44116.949060729858</v>
      </c>
      <c r="N124" s="130">
        <f t="shared" si="422"/>
        <v>44999.288041944455</v>
      </c>
      <c r="O124" s="123">
        <f t="shared" ref="O124:AW124" si="429">N124*INDEX(SalInfl,O$1)</f>
        <v>45899.273802783347</v>
      </c>
      <c r="P124" s="123">
        <f t="shared" si="429"/>
        <v>46817.259278839017</v>
      </c>
      <c r="Q124" s="123">
        <f t="shared" si="429"/>
        <v>47753.604464415796</v>
      </c>
      <c r="R124" s="123">
        <f t="shared" si="429"/>
        <v>48708.676553704114</v>
      </c>
      <c r="S124" s="123">
        <f t="shared" si="429"/>
        <v>49682.850084778198</v>
      </c>
      <c r="T124" s="123">
        <f t="shared" si="429"/>
        <v>50676.507086473765</v>
      </c>
      <c r="U124" s="123">
        <f t="shared" si="429"/>
        <v>51690.03722820324</v>
      </c>
      <c r="V124" s="123">
        <f t="shared" si="429"/>
        <v>52723.837972767309</v>
      </c>
      <c r="W124" s="123">
        <f t="shared" si="429"/>
        <v>53778.314732222658</v>
      </c>
      <c r="X124" s="123">
        <f t="shared" si="429"/>
        <v>54853.881026867115</v>
      </c>
      <c r="Y124" s="123">
        <f t="shared" si="429"/>
        <v>55950.958647404455</v>
      </c>
      <c r="Z124" s="123">
        <f t="shared" si="429"/>
        <v>57069.977820352542</v>
      </c>
      <c r="AA124" s="123">
        <f t="shared" si="429"/>
        <v>58211.377376759592</v>
      </c>
      <c r="AB124" s="123">
        <f t="shared" si="429"/>
        <v>59375.604924294785</v>
      </c>
      <c r="AC124" s="123">
        <f t="shared" si="429"/>
        <v>60563.11702278068</v>
      </c>
      <c r="AD124" s="123">
        <f t="shared" si="429"/>
        <v>61774.379363236294</v>
      </c>
      <c r="AE124" s="123">
        <f t="shared" si="429"/>
        <v>63009.866950501018</v>
      </c>
      <c r="AF124" s="123">
        <f t="shared" si="429"/>
        <v>64270.064289511043</v>
      </c>
      <c r="AG124" s="123">
        <f t="shared" si="429"/>
        <v>65555.465575301263</v>
      </c>
      <c r="AH124" s="123">
        <f t="shared" si="429"/>
        <v>66866.574886807284</v>
      </c>
      <c r="AI124" s="123">
        <f t="shared" si="429"/>
        <v>68203.906384543428</v>
      </c>
      <c r="AJ124" s="123">
        <f t="shared" si="429"/>
        <v>69567.984512234296</v>
      </c>
      <c r="AK124" s="123">
        <f t="shared" si="429"/>
        <v>70959.344202478984</v>
      </c>
      <c r="AL124" s="123">
        <f t="shared" si="429"/>
        <v>72378.531086528572</v>
      </c>
      <c r="AM124" s="123">
        <f t="shared" si="429"/>
        <v>73826.101708259142</v>
      </c>
      <c r="AN124" s="123">
        <f t="shared" si="429"/>
        <v>75302.62374242433</v>
      </c>
      <c r="AO124" s="123">
        <f t="shared" si="429"/>
        <v>76808.676217272819</v>
      </c>
      <c r="AP124" s="123">
        <f t="shared" si="429"/>
        <v>78344.84974161828</v>
      </c>
      <c r="AQ124" s="123">
        <f t="shared" si="429"/>
        <v>79911.746736450645</v>
      </c>
      <c r="AR124" s="123">
        <f t="shared" si="429"/>
        <v>81509.981671179659</v>
      </c>
      <c r="AS124" s="123">
        <f t="shared" si="429"/>
        <v>83140.181304603248</v>
      </c>
      <c r="AT124" s="123">
        <f t="shared" si="429"/>
        <v>84802.984930695311</v>
      </c>
      <c r="AU124" s="123">
        <f t="shared" si="429"/>
        <v>86499.044629309225</v>
      </c>
      <c r="AV124" s="123">
        <f t="shared" si="429"/>
        <v>88229.025521895412</v>
      </c>
      <c r="AW124" s="123">
        <f t="shared" si="429"/>
        <v>89993.606032333322</v>
      </c>
    </row>
    <row r="125" spans="1:49" s="70" customFormat="1" ht="11.25" customHeight="1" x14ac:dyDescent="0.15">
      <c r="A125" s="125"/>
      <c r="B125" s="70" t="s">
        <v>238</v>
      </c>
      <c r="C125" s="70" t="s">
        <v>369</v>
      </c>
      <c r="D125" s="70" t="s">
        <v>379</v>
      </c>
      <c r="E125" s="548">
        <v>1</v>
      </c>
      <c r="G125" s="86">
        <v>10</v>
      </c>
      <c r="H125" s="122">
        <v>37320.479999999996</v>
      </c>
      <c r="I125" s="123">
        <f t="shared" si="408"/>
        <v>38066.889599999995</v>
      </c>
      <c r="J125" s="130">
        <f t="shared" si="411"/>
        <v>38828.227391999993</v>
      </c>
      <c r="K125" s="130">
        <f t="shared" si="409"/>
        <v>39604.791939839997</v>
      </c>
      <c r="L125" s="130">
        <f t="shared" si="422"/>
        <v>40396.887778636796</v>
      </c>
      <c r="M125" s="130">
        <f t="shared" si="422"/>
        <v>41204.825534209529</v>
      </c>
      <c r="N125" s="130">
        <f t="shared" si="422"/>
        <v>42028.922044893719</v>
      </c>
      <c r="O125" s="123">
        <f t="shared" ref="O125:AW125" si="430">N125*INDEX(SalInfl,O$1)</f>
        <v>42869.500485791592</v>
      </c>
      <c r="P125" s="123">
        <f t="shared" si="430"/>
        <v>43726.890495507425</v>
      </c>
      <c r="Q125" s="123">
        <f t="shared" si="430"/>
        <v>44601.428305417576</v>
      </c>
      <c r="R125" s="123">
        <f t="shared" si="430"/>
        <v>45493.45687152593</v>
      </c>
      <c r="S125" s="123">
        <f t="shared" si="430"/>
        <v>46403.32600895645</v>
      </c>
      <c r="T125" s="123">
        <f t="shared" si="430"/>
        <v>47331.392529135577</v>
      </c>
      <c r="U125" s="123">
        <f t="shared" si="430"/>
        <v>48278.020379718291</v>
      </c>
      <c r="V125" s="123">
        <f t="shared" si="430"/>
        <v>49243.580787312661</v>
      </c>
      <c r="W125" s="123">
        <f t="shared" si="430"/>
        <v>50228.452403058916</v>
      </c>
      <c r="X125" s="123">
        <f t="shared" si="430"/>
        <v>51233.021451120097</v>
      </c>
      <c r="Y125" s="123">
        <f t="shared" si="430"/>
        <v>52257.681880142503</v>
      </c>
      <c r="Z125" s="123">
        <f t="shared" si="430"/>
        <v>53302.835517745356</v>
      </c>
      <c r="AA125" s="123">
        <f t="shared" si="430"/>
        <v>54368.892228100267</v>
      </c>
      <c r="AB125" s="123">
        <f t="shared" si="430"/>
        <v>55456.270072662272</v>
      </c>
      <c r="AC125" s="123">
        <f t="shared" si="430"/>
        <v>56565.395474115518</v>
      </c>
      <c r="AD125" s="123">
        <f t="shared" si="430"/>
        <v>57696.703383597829</v>
      </c>
      <c r="AE125" s="123">
        <f t="shared" si="430"/>
        <v>58850.637451269788</v>
      </c>
      <c r="AF125" s="123">
        <f t="shared" si="430"/>
        <v>60027.650200295182</v>
      </c>
      <c r="AG125" s="123">
        <f t="shared" si="430"/>
        <v>61228.203204301084</v>
      </c>
      <c r="AH125" s="123">
        <f t="shared" si="430"/>
        <v>62452.767268387106</v>
      </c>
      <c r="AI125" s="123">
        <f t="shared" si="430"/>
        <v>63701.822613754848</v>
      </c>
      <c r="AJ125" s="123">
        <f t="shared" si="430"/>
        <v>64975.859066029945</v>
      </c>
      <c r="AK125" s="123">
        <f t="shared" si="430"/>
        <v>66275.376247350549</v>
      </c>
      <c r="AL125" s="123">
        <f t="shared" si="430"/>
        <v>67600.883772297559</v>
      </c>
      <c r="AM125" s="123">
        <f t="shared" si="430"/>
        <v>68952.901447743512</v>
      </c>
      <c r="AN125" s="123">
        <f t="shared" si="430"/>
        <v>70331.959476698379</v>
      </c>
      <c r="AO125" s="123">
        <f t="shared" si="430"/>
        <v>71738.598666232341</v>
      </c>
      <c r="AP125" s="123">
        <f t="shared" si="430"/>
        <v>73173.37063955699</v>
      </c>
      <c r="AQ125" s="123">
        <f t="shared" si="430"/>
        <v>74636.838052348132</v>
      </c>
      <c r="AR125" s="123">
        <f t="shared" si="430"/>
        <v>76129.574813395098</v>
      </c>
      <c r="AS125" s="123">
        <f t="shared" si="430"/>
        <v>77652.166309663007</v>
      </c>
      <c r="AT125" s="123">
        <f t="shared" si="430"/>
        <v>79205.20963585627</v>
      </c>
      <c r="AU125" s="123">
        <f t="shared" si="430"/>
        <v>80789.313828573402</v>
      </c>
      <c r="AV125" s="123">
        <f t="shared" si="430"/>
        <v>82405.100105144869</v>
      </c>
      <c r="AW125" s="123">
        <f t="shared" si="430"/>
        <v>84053.202107247766</v>
      </c>
    </row>
    <row r="126" spans="1:49" s="70" customFormat="1" ht="11.25" customHeight="1" x14ac:dyDescent="0.15">
      <c r="A126" s="125"/>
      <c r="B126" s="70" t="s">
        <v>238</v>
      </c>
      <c r="C126" s="70" t="s">
        <v>369</v>
      </c>
      <c r="D126" s="70" t="s">
        <v>380</v>
      </c>
      <c r="E126" s="548">
        <v>1</v>
      </c>
      <c r="G126" s="86">
        <v>10</v>
      </c>
      <c r="H126" s="122">
        <v>37320.479999999996</v>
      </c>
      <c r="I126" s="123">
        <f t="shared" ref="I126" si="431">H126*INDEX(SalInfl,I$1)</f>
        <v>38066.889599999995</v>
      </c>
      <c r="J126" s="130">
        <f t="shared" ref="J126" si="432">I126*INDEX(SalInfl,J$1)</f>
        <v>38828.227391999993</v>
      </c>
      <c r="K126" s="130">
        <f t="shared" ref="K126" si="433">J126*INDEX(SalInfl,K$1)</f>
        <v>39604.791939839997</v>
      </c>
      <c r="L126" s="130">
        <f t="shared" ref="L126" si="434">K126*SalInfl</f>
        <v>40396.887778636796</v>
      </c>
      <c r="M126" s="130">
        <f t="shared" ref="M126" si="435">L126*SalInfl</f>
        <v>41204.825534209529</v>
      </c>
      <c r="N126" s="130">
        <f t="shared" ref="N126" si="436">M126*SalInfl</f>
        <v>42028.922044893719</v>
      </c>
      <c r="O126" s="123">
        <f t="shared" ref="O126" si="437">N126*INDEX(SalInfl,O$1)</f>
        <v>42869.500485791592</v>
      </c>
      <c r="P126" s="123">
        <f t="shared" ref="P126" si="438">O126*INDEX(SalInfl,P$1)</f>
        <v>43726.890495507425</v>
      </c>
      <c r="Q126" s="123">
        <f t="shared" ref="Q126" si="439">P126*INDEX(SalInfl,Q$1)</f>
        <v>44601.428305417576</v>
      </c>
      <c r="R126" s="123">
        <f t="shared" ref="R126" si="440">Q126*INDEX(SalInfl,R$1)</f>
        <v>45493.45687152593</v>
      </c>
      <c r="S126" s="123">
        <f t="shared" ref="S126" si="441">R126*INDEX(SalInfl,S$1)</f>
        <v>46403.32600895645</v>
      </c>
      <c r="T126" s="123">
        <f t="shared" ref="T126" si="442">S126*INDEX(SalInfl,T$1)</f>
        <v>47331.392529135577</v>
      </c>
      <c r="U126" s="123">
        <f t="shared" ref="U126" si="443">T126*INDEX(SalInfl,U$1)</f>
        <v>48278.020379718291</v>
      </c>
      <c r="V126" s="123">
        <f t="shared" ref="V126" si="444">U126*INDEX(SalInfl,V$1)</f>
        <v>49243.580787312661</v>
      </c>
      <c r="W126" s="123">
        <f t="shared" ref="W126" si="445">V126*INDEX(SalInfl,W$1)</f>
        <v>50228.452403058916</v>
      </c>
      <c r="X126" s="123">
        <f t="shared" ref="X126" si="446">W126*INDEX(SalInfl,X$1)</f>
        <v>51233.021451120097</v>
      </c>
      <c r="Y126" s="123">
        <f t="shared" ref="Y126" si="447">X126*INDEX(SalInfl,Y$1)</f>
        <v>52257.681880142503</v>
      </c>
      <c r="Z126" s="123">
        <f t="shared" ref="Z126" si="448">Y126*INDEX(SalInfl,Z$1)</f>
        <v>53302.835517745356</v>
      </c>
      <c r="AA126" s="123">
        <f t="shared" ref="AA126" si="449">Z126*INDEX(SalInfl,AA$1)</f>
        <v>54368.892228100267</v>
      </c>
      <c r="AB126" s="123">
        <f t="shared" ref="AB126" si="450">AA126*INDEX(SalInfl,AB$1)</f>
        <v>55456.270072662272</v>
      </c>
      <c r="AC126" s="123">
        <f t="shared" ref="AC126" si="451">AB126*INDEX(SalInfl,AC$1)</f>
        <v>56565.395474115518</v>
      </c>
      <c r="AD126" s="123">
        <f t="shared" ref="AD126" si="452">AC126*INDEX(SalInfl,AD$1)</f>
        <v>57696.703383597829</v>
      </c>
      <c r="AE126" s="123">
        <f t="shared" ref="AE126" si="453">AD126*INDEX(SalInfl,AE$1)</f>
        <v>58850.637451269788</v>
      </c>
      <c r="AF126" s="123">
        <f t="shared" ref="AF126" si="454">AE126*INDEX(SalInfl,AF$1)</f>
        <v>60027.650200295182</v>
      </c>
      <c r="AG126" s="123">
        <f t="shared" ref="AG126" si="455">AF126*INDEX(SalInfl,AG$1)</f>
        <v>61228.203204301084</v>
      </c>
      <c r="AH126" s="123">
        <f t="shared" ref="AH126" si="456">AG126*INDEX(SalInfl,AH$1)</f>
        <v>62452.767268387106</v>
      </c>
      <c r="AI126" s="123">
        <f t="shared" ref="AI126" si="457">AH126*INDEX(SalInfl,AI$1)</f>
        <v>63701.822613754848</v>
      </c>
      <c r="AJ126" s="123">
        <f t="shared" ref="AJ126" si="458">AI126*INDEX(SalInfl,AJ$1)</f>
        <v>64975.859066029945</v>
      </c>
      <c r="AK126" s="123">
        <f t="shared" ref="AK126" si="459">AJ126*INDEX(SalInfl,AK$1)</f>
        <v>66275.376247350549</v>
      </c>
      <c r="AL126" s="123">
        <f t="shared" ref="AL126" si="460">AK126*INDEX(SalInfl,AL$1)</f>
        <v>67600.883772297559</v>
      </c>
      <c r="AM126" s="123">
        <f t="shared" ref="AM126" si="461">AL126*INDEX(SalInfl,AM$1)</f>
        <v>68952.901447743512</v>
      </c>
      <c r="AN126" s="123">
        <f t="shared" ref="AN126" si="462">AM126*INDEX(SalInfl,AN$1)</f>
        <v>70331.959476698379</v>
      </c>
      <c r="AO126" s="123">
        <f t="shared" ref="AO126" si="463">AN126*INDEX(SalInfl,AO$1)</f>
        <v>71738.598666232341</v>
      </c>
      <c r="AP126" s="123">
        <f t="shared" ref="AP126" si="464">AO126*INDEX(SalInfl,AP$1)</f>
        <v>73173.37063955699</v>
      </c>
      <c r="AQ126" s="123">
        <f t="shared" ref="AQ126" si="465">AP126*INDEX(SalInfl,AQ$1)</f>
        <v>74636.838052348132</v>
      </c>
      <c r="AR126" s="123">
        <f t="shared" ref="AR126" si="466">AQ126*INDEX(SalInfl,AR$1)</f>
        <v>76129.574813395098</v>
      </c>
      <c r="AS126" s="123">
        <f t="shared" ref="AS126" si="467">AR126*INDEX(SalInfl,AS$1)</f>
        <v>77652.166309663007</v>
      </c>
      <c r="AT126" s="123">
        <f t="shared" ref="AT126" si="468">AS126*INDEX(SalInfl,AT$1)</f>
        <v>79205.20963585627</v>
      </c>
      <c r="AU126" s="123">
        <f t="shared" ref="AU126" si="469">AT126*INDEX(SalInfl,AU$1)</f>
        <v>80789.313828573402</v>
      </c>
      <c r="AV126" s="123">
        <f t="shared" ref="AV126" si="470">AU126*INDEX(SalInfl,AV$1)</f>
        <v>82405.100105144869</v>
      </c>
      <c r="AW126" s="123">
        <f t="shared" ref="AW126" si="471">AV126*INDEX(SalInfl,AW$1)</f>
        <v>84053.202107247766</v>
      </c>
    </row>
    <row r="127" spans="1:49" s="70" customFormat="1" ht="11.25" customHeight="1" x14ac:dyDescent="0.15">
      <c r="A127" s="125"/>
      <c r="B127" s="70" t="s">
        <v>238</v>
      </c>
      <c r="C127" s="70" t="s">
        <v>369</v>
      </c>
      <c r="D127" s="70" t="s">
        <v>381</v>
      </c>
      <c r="E127" s="548">
        <v>1</v>
      </c>
      <c r="G127" s="86">
        <v>10</v>
      </c>
      <c r="H127" s="122">
        <v>35570</v>
      </c>
      <c r="I127" s="123">
        <f t="shared" ref="I127" si="472">H127*INDEX(SalInfl,I$1)</f>
        <v>36281.4</v>
      </c>
      <c r="J127" s="130">
        <f t="shared" ref="J127" si="473">I127*INDEX(SalInfl,J$1)</f>
        <v>37007.028000000006</v>
      </c>
      <c r="K127" s="130">
        <f t="shared" ref="K127" si="474">J127*INDEX(SalInfl,K$1)</f>
        <v>37747.168560000006</v>
      </c>
      <c r="L127" s="130">
        <f t="shared" ref="L127" si="475">K127*SalInfl</f>
        <v>38502.111931200008</v>
      </c>
      <c r="M127" s="130">
        <f t="shared" ref="M127" si="476">L127*SalInfl</f>
        <v>39272.154169824011</v>
      </c>
      <c r="N127" s="130">
        <f t="shared" ref="N127" si="477">M127*SalInfl</f>
        <v>40057.597253220491</v>
      </c>
      <c r="O127" s="123">
        <f t="shared" ref="O127" si="478">N127*INDEX(SalInfl,O$1)</f>
        <v>40858.749198284902</v>
      </c>
      <c r="P127" s="123">
        <f t="shared" ref="P127" si="479">O127*INDEX(SalInfl,P$1)</f>
        <v>41675.924182250601</v>
      </c>
      <c r="Q127" s="123">
        <f t="shared" ref="Q127" si="480">P127*INDEX(SalInfl,Q$1)</f>
        <v>42509.442665895614</v>
      </c>
      <c r="R127" s="123">
        <f t="shared" ref="R127" si="481">Q127*INDEX(SalInfl,R$1)</f>
        <v>43359.63151921353</v>
      </c>
      <c r="S127" s="123">
        <f t="shared" ref="S127" si="482">R127*INDEX(SalInfl,S$1)</f>
        <v>44226.8241495978</v>
      </c>
      <c r="T127" s="123">
        <f t="shared" ref="T127" si="483">S127*INDEX(SalInfl,T$1)</f>
        <v>45111.360632589756</v>
      </c>
      <c r="U127" s="123">
        <f t="shared" ref="U127" si="484">T127*INDEX(SalInfl,U$1)</f>
        <v>46013.587845241549</v>
      </c>
      <c r="V127" s="123">
        <f t="shared" ref="V127" si="485">U127*INDEX(SalInfl,V$1)</f>
        <v>46933.859602146382</v>
      </c>
      <c r="W127" s="123">
        <f t="shared" ref="W127" si="486">V127*INDEX(SalInfl,W$1)</f>
        <v>47872.536794189313</v>
      </c>
      <c r="X127" s="123">
        <f t="shared" ref="X127" si="487">W127*INDEX(SalInfl,X$1)</f>
        <v>48829.9875300731</v>
      </c>
      <c r="Y127" s="123">
        <f t="shared" ref="Y127" si="488">X127*INDEX(SalInfl,Y$1)</f>
        <v>49806.587280674561</v>
      </c>
      <c r="Z127" s="123">
        <f t="shared" ref="Z127" si="489">Y127*INDEX(SalInfl,Z$1)</f>
        <v>50802.719026288054</v>
      </c>
      <c r="AA127" s="123">
        <f t="shared" ref="AA127" si="490">Z127*INDEX(SalInfl,AA$1)</f>
        <v>51818.773406813816</v>
      </c>
      <c r="AB127" s="123">
        <f t="shared" ref="AB127" si="491">AA127*INDEX(SalInfl,AB$1)</f>
        <v>52855.148874950093</v>
      </c>
      <c r="AC127" s="123">
        <f t="shared" ref="AC127" si="492">AB127*INDEX(SalInfl,AC$1)</f>
        <v>53912.251852449095</v>
      </c>
      <c r="AD127" s="123">
        <f t="shared" ref="AD127" si="493">AC127*INDEX(SalInfl,AD$1)</f>
        <v>54990.496889498078</v>
      </c>
      <c r="AE127" s="123">
        <f t="shared" ref="AE127" si="494">AD127*INDEX(SalInfl,AE$1)</f>
        <v>56090.306827288041</v>
      </c>
      <c r="AF127" s="123">
        <f t="shared" ref="AF127" si="495">AE127*INDEX(SalInfl,AF$1)</f>
        <v>57212.112963833802</v>
      </c>
      <c r="AG127" s="123">
        <f t="shared" ref="AG127" si="496">AF127*INDEX(SalInfl,AG$1)</f>
        <v>58356.355223110477</v>
      </c>
      <c r="AH127" s="123">
        <f t="shared" ref="AH127" si="497">AG127*INDEX(SalInfl,AH$1)</f>
        <v>59523.482327572689</v>
      </c>
      <c r="AI127" s="123">
        <f t="shared" ref="AI127" si="498">AH127*INDEX(SalInfl,AI$1)</f>
        <v>60713.951974124146</v>
      </c>
      <c r="AJ127" s="123">
        <f t="shared" ref="AJ127" si="499">AI127*INDEX(SalInfl,AJ$1)</f>
        <v>61928.23101360663</v>
      </c>
      <c r="AK127" s="123">
        <f t="shared" ref="AK127" si="500">AJ127*INDEX(SalInfl,AK$1)</f>
        <v>63166.795633878763</v>
      </c>
      <c r="AL127" s="123">
        <f t="shared" ref="AL127" si="501">AK127*INDEX(SalInfl,AL$1)</f>
        <v>64430.131546556338</v>
      </c>
      <c r="AM127" s="123">
        <f t="shared" ref="AM127" si="502">AL127*INDEX(SalInfl,AM$1)</f>
        <v>65718.734177487466</v>
      </c>
      <c r="AN127" s="123">
        <f t="shared" ref="AN127" si="503">AM127*INDEX(SalInfl,AN$1)</f>
        <v>67033.10886103721</v>
      </c>
      <c r="AO127" s="123">
        <f t="shared" ref="AO127" si="504">AN127*INDEX(SalInfl,AO$1)</f>
        <v>68373.771038257953</v>
      </c>
      <c r="AP127" s="123">
        <f t="shared" ref="AP127" si="505">AO127*INDEX(SalInfl,AP$1)</f>
        <v>69741.24645902311</v>
      </c>
      <c r="AQ127" s="123">
        <f t="shared" ref="AQ127" si="506">AP127*INDEX(SalInfl,AQ$1)</f>
        <v>71136.071388203578</v>
      </c>
      <c r="AR127" s="123">
        <f t="shared" ref="AR127" si="507">AQ127*INDEX(SalInfl,AR$1)</f>
        <v>72558.792815967652</v>
      </c>
      <c r="AS127" s="123">
        <f t="shared" ref="AS127" si="508">AR127*INDEX(SalInfl,AS$1)</f>
        <v>74009.96867228701</v>
      </c>
      <c r="AT127" s="123">
        <f t="shared" ref="AT127" si="509">AS127*INDEX(SalInfl,AT$1)</f>
        <v>75490.168045732746</v>
      </c>
      <c r="AU127" s="123">
        <f t="shared" ref="AU127" si="510">AT127*INDEX(SalInfl,AU$1)</f>
        <v>76999.971406647397</v>
      </c>
      <c r="AV127" s="123">
        <f t="shared" ref="AV127" si="511">AU127*INDEX(SalInfl,AV$1)</f>
        <v>78539.970834780353</v>
      </c>
      <c r="AW127" s="123">
        <f t="shared" ref="AW127" si="512">AV127*INDEX(SalInfl,AW$1)</f>
        <v>80110.770251475959</v>
      </c>
    </row>
    <row r="128" spans="1:49" s="70" customFormat="1" ht="11.25" customHeight="1" x14ac:dyDescent="0.15">
      <c r="A128" s="125"/>
      <c r="B128" s="70" t="s">
        <v>238</v>
      </c>
      <c r="C128" s="70" t="s">
        <v>369</v>
      </c>
      <c r="D128" s="70" t="s">
        <v>382</v>
      </c>
      <c r="E128" s="548">
        <v>1</v>
      </c>
      <c r="G128" s="86">
        <v>10</v>
      </c>
      <c r="H128" s="122"/>
      <c r="I128" s="123">
        <v>35570</v>
      </c>
      <c r="J128" s="130">
        <f t="shared" si="411"/>
        <v>36281.4</v>
      </c>
      <c r="K128" s="130">
        <f t="shared" si="409"/>
        <v>37007.028000000006</v>
      </c>
      <c r="L128" s="130">
        <f t="shared" ref="L128:N128" si="513">K128*SalInfl</f>
        <v>37747.168560000006</v>
      </c>
      <c r="M128" s="130">
        <f t="shared" si="513"/>
        <v>38502.111931200008</v>
      </c>
      <c r="N128" s="130">
        <f t="shared" si="513"/>
        <v>39272.154169824011</v>
      </c>
      <c r="O128" s="123">
        <f t="shared" ref="O128:AW128" si="514">N128*INDEX(SalInfl,O$1)</f>
        <v>40057.597253220491</v>
      </c>
      <c r="P128" s="123">
        <f t="shared" si="514"/>
        <v>40858.749198284902</v>
      </c>
      <c r="Q128" s="123">
        <f t="shared" si="514"/>
        <v>41675.924182250601</v>
      </c>
      <c r="R128" s="123">
        <f t="shared" si="514"/>
        <v>42509.442665895614</v>
      </c>
      <c r="S128" s="123">
        <f t="shared" si="514"/>
        <v>43359.63151921353</v>
      </c>
      <c r="T128" s="123">
        <f t="shared" si="514"/>
        <v>44226.8241495978</v>
      </c>
      <c r="U128" s="123">
        <f t="shared" si="514"/>
        <v>45111.360632589756</v>
      </c>
      <c r="V128" s="123">
        <f t="shared" si="514"/>
        <v>46013.587845241549</v>
      </c>
      <c r="W128" s="123">
        <f t="shared" si="514"/>
        <v>46933.859602146382</v>
      </c>
      <c r="X128" s="123">
        <f t="shared" si="514"/>
        <v>47872.536794189313</v>
      </c>
      <c r="Y128" s="123">
        <f t="shared" si="514"/>
        <v>48829.9875300731</v>
      </c>
      <c r="Z128" s="123">
        <f t="shared" si="514"/>
        <v>49806.587280674561</v>
      </c>
      <c r="AA128" s="123">
        <f t="shared" si="514"/>
        <v>50802.719026288054</v>
      </c>
      <c r="AB128" s="123">
        <f t="shared" si="514"/>
        <v>51818.773406813816</v>
      </c>
      <c r="AC128" s="123">
        <f t="shared" si="514"/>
        <v>52855.148874950093</v>
      </c>
      <c r="AD128" s="123">
        <f t="shared" si="514"/>
        <v>53912.251852449095</v>
      </c>
      <c r="AE128" s="123">
        <f t="shared" si="514"/>
        <v>54990.496889498078</v>
      </c>
      <c r="AF128" s="123">
        <f t="shared" si="514"/>
        <v>56090.306827288041</v>
      </c>
      <c r="AG128" s="123">
        <f t="shared" si="514"/>
        <v>57212.112963833802</v>
      </c>
      <c r="AH128" s="123">
        <f t="shared" si="514"/>
        <v>58356.355223110477</v>
      </c>
      <c r="AI128" s="123">
        <f t="shared" si="514"/>
        <v>59523.482327572689</v>
      </c>
      <c r="AJ128" s="123">
        <f t="shared" si="514"/>
        <v>60713.951974124146</v>
      </c>
      <c r="AK128" s="123">
        <f t="shared" si="514"/>
        <v>61928.23101360663</v>
      </c>
      <c r="AL128" s="123">
        <f t="shared" si="514"/>
        <v>63166.795633878763</v>
      </c>
      <c r="AM128" s="123">
        <f t="shared" si="514"/>
        <v>64430.131546556338</v>
      </c>
      <c r="AN128" s="123">
        <f t="shared" si="514"/>
        <v>65718.734177487466</v>
      </c>
      <c r="AO128" s="123">
        <f t="shared" si="514"/>
        <v>67033.10886103721</v>
      </c>
      <c r="AP128" s="123">
        <f t="shared" si="514"/>
        <v>68373.771038257953</v>
      </c>
      <c r="AQ128" s="123">
        <f t="shared" si="514"/>
        <v>69741.24645902311</v>
      </c>
      <c r="AR128" s="123">
        <f t="shared" si="514"/>
        <v>71136.071388203578</v>
      </c>
      <c r="AS128" s="123">
        <f t="shared" si="514"/>
        <v>72558.792815967652</v>
      </c>
      <c r="AT128" s="123">
        <f t="shared" si="514"/>
        <v>74009.96867228701</v>
      </c>
      <c r="AU128" s="123">
        <f t="shared" si="514"/>
        <v>75490.168045732746</v>
      </c>
      <c r="AV128" s="123">
        <f t="shared" si="514"/>
        <v>76999.971406647397</v>
      </c>
      <c r="AW128" s="123">
        <f t="shared" si="514"/>
        <v>78539.970834780353</v>
      </c>
    </row>
    <row r="129" spans="1:341" s="70" customFormat="1" ht="11.25" customHeight="1" x14ac:dyDescent="0.15">
      <c r="A129" s="125"/>
      <c r="B129" s="70" t="s">
        <v>238</v>
      </c>
      <c r="C129" s="70" t="s">
        <v>369</v>
      </c>
      <c r="D129" s="70" t="s">
        <v>382</v>
      </c>
      <c r="E129" s="548">
        <v>1</v>
      </c>
      <c r="G129" s="86">
        <v>10</v>
      </c>
      <c r="H129" s="122"/>
      <c r="I129" s="123">
        <v>35570</v>
      </c>
      <c r="J129" s="130">
        <f t="shared" si="411"/>
        <v>36281.4</v>
      </c>
      <c r="K129" s="130">
        <f t="shared" si="409"/>
        <v>37007.028000000006</v>
      </c>
      <c r="L129" s="130">
        <f t="shared" ref="L129:N129" si="515">K129*SalInfl</f>
        <v>37747.168560000006</v>
      </c>
      <c r="M129" s="130">
        <f t="shared" si="515"/>
        <v>38502.111931200008</v>
      </c>
      <c r="N129" s="130">
        <f t="shared" si="515"/>
        <v>39272.154169824011</v>
      </c>
      <c r="O129" s="123">
        <f t="shared" ref="O129:AW129" si="516">N129*INDEX(SalInfl,O$1)</f>
        <v>40057.597253220491</v>
      </c>
      <c r="P129" s="123">
        <f t="shared" si="516"/>
        <v>40858.749198284902</v>
      </c>
      <c r="Q129" s="123">
        <f t="shared" si="516"/>
        <v>41675.924182250601</v>
      </c>
      <c r="R129" s="123">
        <f t="shared" si="516"/>
        <v>42509.442665895614</v>
      </c>
      <c r="S129" s="123">
        <f t="shared" si="516"/>
        <v>43359.63151921353</v>
      </c>
      <c r="T129" s="123">
        <f t="shared" si="516"/>
        <v>44226.8241495978</v>
      </c>
      <c r="U129" s="123">
        <f t="shared" si="516"/>
        <v>45111.360632589756</v>
      </c>
      <c r="V129" s="123">
        <f t="shared" si="516"/>
        <v>46013.587845241549</v>
      </c>
      <c r="W129" s="123">
        <f t="shared" si="516"/>
        <v>46933.859602146382</v>
      </c>
      <c r="X129" s="123">
        <f t="shared" si="516"/>
        <v>47872.536794189313</v>
      </c>
      <c r="Y129" s="123">
        <f t="shared" si="516"/>
        <v>48829.9875300731</v>
      </c>
      <c r="Z129" s="123">
        <f t="shared" si="516"/>
        <v>49806.587280674561</v>
      </c>
      <c r="AA129" s="123">
        <f t="shared" si="516"/>
        <v>50802.719026288054</v>
      </c>
      <c r="AB129" s="123">
        <f t="shared" si="516"/>
        <v>51818.773406813816</v>
      </c>
      <c r="AC129" s="123">
        <f t="shared" si="516"/>
        <v>52855.148874950093</v>
      </c>
      <c r="AD129" s="123">
        <f t="shared" si="516"/>
        <v>53912.251852449095</v>
      </c>
      <c r="AE129" s="123">
        <f t="shared" si="516"/>
        <v>54990.496889498078</v>
      </c>
      <c r="AF129" s="123">
        <f t="shared" si="516"/>
        <v>56090.306827288041</v>
      </c>
      <c r="AG129" s="123">
        <f t="shared" si="516"/>
        <v>57212.112963833802</v>
      </c>
      <c r="AH129" s="123">
        <f t="shared" si="516"/>
        <v>58356.355223110477</v>
      </c>
      <c r="AI129" s="123">
        <f t="shared" si="516"/>
        <v>59523.482327572689</v>
      </c>
      <c r="AJ129" s="123">
        <f t="shared" si="516"/>
        <v>60713.951974124146</v>
      </c>
      <c r="AK129" s="123">
        <f t="shared" si="516"/>
        <v>61928.23101360663</v>
      </c>
      <c r="AL129" s="123">
        <f t="shared" si="516"/>
        <v>63166.795633878763</v>
      </c>
      <c r="AM129" s="123">
        <f t="shared" si="516"/>
        <v>64430.131546556338</v>
      </c>
      <c r="AN129" s="123">
        <f t="shared" si="516"/>
        <v>65718.734177487466</v>
      </c>
      <c r="AO129" s="123">
        <f t="shared" si="516"/>
        <v>67033.10886103721</v>
      </c>
      <c r="AP129" s="123">
        <f t="shared" si="516"/>
        <v>68373.771038257953</v>
      </c>
      <c r="AQ129" s="123">
        <f t="shared" si="516"/>
        <v>69741.24645902311</v>
      </c>
      <c r="AR129" s="123">
        <f t="shared" si="516"/>
        <v>71136.071388203578</v>
      </c>
      <c r="AS129" s="123">
        <f t="shared" si="516"/>
        <v>72558.792815967652</v>
      </c>
      <c r="AT129" s="123">
        <f t="shared" si="516"/>
        <v>74009.96867228701</v>
      </c>
      <c r="AU129" s="123">
        <f t="shared" si="516"/>
        <v>75490.168045732746</v>
      </c>
      <c r="AV129" s="123">
        <f t="shared" si="516"/>
        <v>76999.971406647397</v>
      </c>
      <c r="AW129" s="123">
        <f t="shared" si="516"/>
        <v>78539.970834780353</v>
      </c>
    </row>
    <row r="130" spans="1:341" s="70" customFormat="1" ht="11.25" customHeight="1" x14ac:dyDescent="0.15">
      <c r="A130" s="125"/>
      <c r="B130" s="70" t="s">
        <v>238</v>
      </c>
      <c r="C130" s="70" t="s">
        <v>369</v>
      </c>
      <c r="D130" s="70" t="s">
        <v>382</v>
      </c>
      <c r="E130" s="548">
        <v>1</v>
      </c>
      <c r="G130" s="86">
        <v>10</v>
      </c>
      <c r="H130" s="122"/>
      <c r="I130" s="123">
        <v>35570</v>
      </c>
      <c r="J130" s="130">
        <f t="shared" si="411"/>
        <v>36281.4</v>
      </c>
      <c r="K130" s="130">
        <f t="shared" si="409"/>
        <v>37007.028000000006</v>
      </c>
      <c r="L130" s="130">
        <f t="shared" ref="L130:N130" si="517">K130*SalInfl</f>
        <v>37747.168560000006</v>
      </c>
      <c r="M130" s="130">
        <f t="shared" si="517"/>
        <v>38502.111931200008</v>
      </c>
      <c r="N130" s="130">
        <f t="shared" si="517"/>
        <v>39272.154169824011</v>
      </c>
      <c r="O130" s="123">
        <f t="shared" ref="O130:AW130" si="518">N130*INDEX(SalInfl,O$1)</f>
        <v>40057.597253220491</v>
      </c>
      <c r="P130" s="123">
        <f t="shared" si="518"/>
        <v>40858.749198284902</v>
      </c>
      <c r="Q130" s="123">
        <f t="shared" si="518"/>
        <v>41675.924182250601</v>
      </c>
      <c r="R130" s="123">
        <f t="shared" si="518"/>
        <v>42509.442665895614</v>
      </c>
      <c r="S130" s="123">
        <f t="shared" si="518"/>
        <v>43359.63151921353</v>
      </c>
      <c r="T130" s="123">
        <f t="shared" si="518"/>
        <v>44226.8241495978</v>
      </c>
      <c r="U130" s="123">
        <f t="shared" si="518"/>
        <v>45111.360632589756</v>
      </c>
      <c r="V130" s="123">
        <f t="shared" si="518"/>
        <v>46013.587845241549</v>
      </c>
      <c r="W130" s="123">
        <f t="shared" si="518"/>
        <v>46933.859602146382</v>
      </c>
      <c r="X130" s="123">
        <f t="shared" si="518"/>
        <v>47872.536794189313</v>
      </c>
      <c r="Y130" s="123">
        <f t="shared" si="518"/>
        <v>48829.9875300731</v>
      </c>
      <c r="Z130" s="123">
        <f t="shared" si="518"/>
        <v>49806.587280674561</v>
      </c>
      <c r="AA130" s="123">
        <f t="shared" si="518"/>
        <v>50802.719026288054</v>
      </c>
      <c r="AB130" s="123">
        <f t="shared" si="518"/>
        <v>51818.773406813816</v>
      </c>
      <c r="AC130" s="123">
        <f t="shared" si="518"/>
        <v>52855.148874950093</v>
      </c>
      <c r="AD130" s="123">
        <f t="shared" si="518"/>
        <v>53912.251852449095</v>
      </c>
      <c r="AE130" s="123">
        <f t="shared" si="518"/>
        <v>54990.496889498078</v>
      </c>
      <c r="AF130" s="123">
        <f t="shared" si="518"/>
        <v>56090.306827288041</v>
      </c>
      <c r="AG130" s="123">
        <f t="shared" si="518"/>
        <v>57212.112963833802</v>
      </c>
      <c r="AH130" s="123">
        <f t="shared" si="518"/>
        <v>58356.355223110477</v>
      </c>
      <c r="AI130" s="123">
        <f t="shared" si="518"/>
        <v>59523.482327572689</v>
      </c>
      <c r="AJ130" s="123">
        <f t="shared" si="518"/>
        <v>60713.951974124146</v>
      </c>
      <c r="AK130" s="123">
        <f t="shared" si="518"/>
        <v>61928.23101360663</v>
      </c>
      <c r="AL130" s="123">
        <f t="shared" si="518"/>
        <v>63166.795633878763</v>
      </c>
      <c r="AM130" s="123">
        <f t="shared" si="518"/>
        <v>64430.131546556338</v>
      </c>
      <c r="AN130" s="123">
        <f t="shared" si="518"/>
        <v>65718.734177487466</v>
      </c>
      <c r="AO130" s="123">
        <f t="shared" si="518"/>
        <v>67033.10886103721</v>
      </c>
      <c r="AP130" s="123">
        <f t="shared" si="518"/>
        <v>68373.771038257953</v>
      </c>
      <c r="AQ130" s="123">
        <f t="shared" si="518"/>
        <v>69741.24645902311</v>
      </c>
      <c r="AR130" s="123">
        <f t="shared" si="518"/>
        <v>71136.071388203578</v>
      </c>
      <c r="AS130" s="123">
        <f t="shared" si="518"/>
        <v>72558.792815967652</v>
      </c>
      <c r="AT130" s="123">
        <f t="shared" si="518"/>
        <v>74009.96867228701</v>
      </c>
      <c r="AU130" s="123">
        <f t="shared" si="518"/>
        <v>75490.168045732746</v>
      </c>
      <c r="AV130" s="123">
        <f t="shared" si="518"/>
        <v>76999.971406647397</v>
      </c>
      <c r="AW130" s="123">
        <f t="shared" si="518"/>
        <v>78539.970834780353</v>
      </c>
    </row>
    <row r="131" spans="1:341" s="70" customFormat="1" ht="11.25" customHeight="1" x14ac:dyDescent="0.15">
      <c r="A131" s="125"/>
      <c r="B131" s="70" t="s">
        <v>238</v>
      </c>
      <c r="C131" s="70" t="s">
        <v>369</v>
      </c>
      <c r="D131" s="70" t="s">
        <v>382</v>
      </c>
      <c r="E131" s="548">
        <v>1</v>
      </c>
      <c r="G131" s="86">
        <v>10</v>
      </c>
      <c r="H131" s="122"/>
      <c r="I131" s="123">
        <v>35570</v>
      </c>
      <c r="J131" s="130">
        <f t="shared" si="411"/>
        <v>36281.4</v>
      </c>
      <c r="K131" s="130">
        <f t="shared" si="409"/>
        <v>37007.028000000006</v>
      </c>
      <c r="L131" s="130">
        <f t="shared" ref="L131:N132" si="519">K131*SalInfl</f>
        <v>37747.168560000006</v>
      </c>
      <c r="M131" s="130">
        <f t="shared" si="519"/>
        <v>38502.111931200008</v>
      </c>
      <c r="N131" s="130">
        <f t="shared" si="519"/>
        <v>39272.154169824011</v>
      </c>
      <c r="O131" s="123">
        <f t="shared" ref="O131:AD131" si="520">N131*INDEX(SalInfl,O$1)</f>
        <v>40057.597253220491</v>
      </c>
      <c r="P131" s="123">
        <f t="shared" si="520"/>
        <v>40858.749198284902</v>
      </c>
      <c r="Q131" s="123">
        <f t="shared" si="520"/>
        <v>41675.924182250601</v>
      </c>
      <c r="R131" s="123">
        <f t="shared" si="520"/>
        <v>42509.442665895614</v>
      </c>
      <c r="S131" s="123">
        <f t="shared" si="520"/>
        <v>43359.63151921353</v>
      </c>
      <c r="T131" s="123">
        <f t="shared" si="520"/>
        <v>44226.8241495978</v>
      </c>
      <c r="U131" s="123">
        <f t="shared" si="520"/>
        <v>45111.360632589756</v>
      </c>
      <c r="V131" s="123">
        <f t="shared" si="520"/>
        <v>46013.587845241549</v>
      </c>
      <c r="W131" s="123">
        <f t="shared" si="520"/>
        <v>46933.859602146382</v>
      </c>
      <c r="X131" s="123">
        <f t="shared" si="520"/>
        <v>47872.536794189313</v>
      </c>
      <c r="Y131" s="123">
        <f t="shared" si="520"/>
        <v>48829.9875300731</v>
      </c>
      <c r="Z131" s="123">
        <f t="shared" si="520"/>
        <v>49806.587280674561</v>
      </c>
      <c r="AA131" s="123">
        <f t="shared" si="520"/>
        <v>50802.719026288054</v>
      </c>
      <c r="AB131" s="123">
        <f t="shared" si="520"/>
        <v>51818.773406813816</v>
      </c>
      <c r="AC131" s="123">
        <f t="shared" si="520"/>
        <v>52855.148874950093</v>
      </c>
      <c r="AD131" s="123">
        <f t="shared" si="520"/>
        <v>53912.251852449095</v>
      </c>
      <c r="AE131" s="123">
        <f t="shared" ref="AE131:AT131" si="521">AD131*INDEX(SalInfl,AE$1)</f>
        <v>54990.496889498078</v>
      </c>
      <c r="AF131" s="123">
        <f t="shared" si="521"/>
        <v>56090.306827288041</v>
      </c>
      <c r="AG131" s="123">
        <f t="shared" si="521"/>
        <v>57212.112963833802</v>
      </c>
      <c r="AH131" s="123">
        <f t="shared" si="521"/>
        <v>58356.355223110477</v>
      </c>
      <c r="AI131" s="123">
        <f t="shared" si="521"/>
        <v>59523.482327572689</v>
      </c>
      <c r="AJ131" s="123">
        <f t="shared" si="521"/>
        <v>60713.951974124146</v>
      </c>
      <c r="AK131" s="123">
        <f t="shared" si="521"/>
        <v>61928.23101360663</v>
      </c>
      <c r="AL131" s="123">
        <f t="shared" si="521"/>
        <v>63166.795633878763</v>
      </c>
      <c r="AM131" s="123">
        <f t="shared" si="521"/>
        <v>64430.131546556338</v>
      </c>
      <c r="AN131" s="123">
        <f t="shared" si="521"/>
        <v>65718.734177487466</v>
      </c>
      <c r="AO131" s="123">
        <f t="shared" si="521"/>
        <v>67033.10886103721</v>
      </c>
      <c r="AP131" s="123">
        <f t="shared" si="521"/>
        <v>68373.771038257953</v>
      </c>
      <c r="AQ131" s="123">
        <f t="shared" si="521"/>
        <v>69741.24645902311</v>
      </c>
      <c r="AR131" s="123">
        <f t="shared" si="521"/>
        <v>71136.071388203578</v>
      </c>
      <c r="AS131" s="123">
        <f t="shared" si="521"/>
        <v>72558.792815967652</v>
      </c>
      <c r="AT131" s="123">
        <f t="shared" si="521"/>
        <v>74009.96867228701</v>
      </c>
      <c r="AU131" s="123">
        <f t="shared" ref="AU131:AW131" si="522">AT131*INDEX(SalInfl,AU$1)</f>
        <v>75490.168045732746</v>
      </c>
      <c r="AV131" s="123">
        <f t="shared" si="522"/>
        <v>76999.971406647397</v>
      </c>
      <c r="AW131" s="123">
        <f t="shared" si="522"/>
        <v>78539.970834780353</v>
      </c>
    </row>
    <row r="132" spans="1:341" s="70" customFormat="1" ht="11.25" customHeight="1" x14ac:dyDescent="0.15">
      <c r="A132" s="125"/>
      <c r="B132" s="70" t="s">
        <v>238</v>
      </c>
      <c r="C132" s="70" t="s">
        <v>369</v>
      </c>
      <c r="D132" s="70" t="s">
        <v>383</v>
      </c>
      <c r="E132" s="548">
        <v>1</v>
      </c>
      <c r="G132" s="86">
        <v>10</v>
      </c>
      <c r="H132" s="122"/>
      <c r="I132" s="123">
        <v>27000</v>
      </c>
      <c r="J132" s="130">
        <f t="shared" si="411"/>
        <v>27540</v>
      </c>
      <c r="K132" s="130">
        <f t="shared" si="409"/>
        <v>28090.799999999999</v>
      </c>
      <c r="L132" s="130">
        <f t="shared" si="519"/>
        <v>28652.615999999998</v>
      </c>
      <c r="M132" s="130">
        <f t="shared" si="519"/>
        <v>29225.668319999997</v>
      </c>
      <c r="N132" s="130">
        <f t="shared" si="519"/>
        <v>29810.181686399999</v>
      </c>
      <c r="O132" s="123">
        <f t="shared" ref="O132:AD132" si="523">N132*INDEX(SalInfl,O$1)</f>
        <v>30406.385320128</v>
      </c>
      <c r="P132" s="123">
        <f t="shared" si="523"/>
        <v>31014.51302653056</v>
      </c>
      <c r="Q132" s="123">
        <f t="shared" si="523"/>
        <v>31634.803287061171</v>
      </c>
      <c r="R132" s="123">
        <f t="shared" si="523"/>
        <v>32267.499352802395</v>
      </c>
      <c r="S132" s="123">
        <f t="shared" si="523"/>
        <v>32912.849339858447</v>
      </c>
      <c r="T132" s="123">
        <f t="shared" si="523"/>
        <v>33571.106326655616</v>
      </c>
      <c r="U132" s="123">
        <f t="shared" si="523"/>
        <v>34242.52845318873</v>
      </c>
      <c r="V132" s="123">
        <f t="shared" si="523"/>
        <v>34927.379022252506</v>
      </c>
      <c r="W132" s="123">
        <f t="shared" si="523"/>
        <v>35625.92660269756</v>
      </c>
      <c r="X132" s="123">
        <f t="shared" si="523"/>
        <v>36338.445134751513</v>
      </c>
      <c r="Y132" s="123">
        <f t="shared" si="523"/>
        <v>37065.214037446545</v>
      </c>
      <c r="Z132" s="123">
        <f t="shared" si="523"/>
        <v>37806.518318195478</v>
      </c>
      <c r="AA132" s="123">
        <f t="shared" si="523"/>
        <v>38562.64868455939</v>
      </c>
      <c r="AB132" s="123">
        <f t="shared" si="523"/>
        <v>39333.901658250579</v>
      </c>
      <c r="AC132" s="123">
        <f t="shared" si="523"/>
        <v>40120.579691415594</v>
      </c>
      <c r="AD132" s="123">
        <f t="shared" si="523"/>
        <v>40922.991285243908</v>
      </c>
      <c r="AE132" s="123">
        <f t="shared" ref="AE132:AT132" si="524">AD132*INDEX(SalInfl,AE$1)</f>
        <v>41741.451110948787</v>
      </c>
      <c r="AF132" s="123">
        <f t="shared" si="524"/>
        <v>42576.280133167762</v>
      </c>
      <c r="AG132" s="123">
        <f t="shared" si="524"/>
        <v>43427.80573583112</v>
      </c>
      <c r="AH132" s="123">
        <f t="shared" si="524"/>
        <v>44296.361850547743</v>
      </c>
      <c r="AI132" s="123">
        <f t="shared" si="524"/>
        <v>45182.289087558696</v>
      </c>
      <c r="AJ132" s="123">
        <f t="shared" si="524"/>
        <v>46085.934869309873</v>
      </c>
      <c r="AK132" s="123">
        <f t="shared" si="524"/>
        <v>47007.65356669607</v>
      </c>
      <c r="AL132" s="123">
        <f t="shared" si="524"/>
        <v>47947.806638029993</v>
      </c>
      <c r="AM132" s="123">
        <f t="shared" si="524"/>
        <v>48906.762770790592</v>
      </c>
      <c r="AN132" s="123">
        <f t="shared" si="524"/>
        <v>49884.898026206407</v>
      </c>
      <c r="AO132" s="123">
        <f t="shared" si="524"/>
        <v>50882.595986730536</v>
      </c>
      <c r="AP132" s="123">
        <f t="shared" si="524"/>
        <v>51900.247906465149</v>
      </c>
      <c r="AQ132" s="123">
        <f t="shared" si="524"/>
        <v>52938.252864594455</v>
      </c>
      <c r="AR132" s="123">
        <f t="shared" si="524"/>
        <v>53997.017921886341</v>
      </c>
      <c r="AS132" s="123">
        <f t="shared" si="524"/>
        <v>55076.95828032407</v>
      </c>
      <c r="AT132" s="123">
        <f t="shared" si="524"/>
        <v>56178.497445930552</v>
      </c>
      <c r="AU132" s="123">
        <f t="shared" ref="AU132:AW132" si="525">AT132*INDEX(SalInfl,AU$1)</f>
        <v>57302.067394849168</v>
      </c>
      <c r="AV132" s="123">
        <f t="shared" si="525"/>
        <v>58448.108742746153</v>
      </c>
      <c r="AW132" s="123">
        <f t="shared" si="525"/>
        <v>59617.070917601079</v>
      </c>
    </row>
    <row r="133" spans="1:341" s="70" customFormat="1" ht="11.25" customHeight="1" x14ac:dyDescent="0.15">
      <c r="A133" s="125"/>
      <c r="B133" s="70" t="s">
        <v>238</v>
      </c>
      <c r="C133" s="70" t="s">
        <v>384</v>
      </c>
      <c r="D133" s="70" t="s">
        <v>385</v>
      </c>
      <c r="E133" s="548">
        <v>1</v>
      </c>
      <c r="G133" s="86">
        <v>10</v>
      </c>
      <c r="H133" s="122">
        <v>41199.840000000004</v>
      </c>
      <c r="I133" s="123">
        <f t="shared" si="408"/>
        <v>42023.836800000005</v>
      </c>
      <c r="J133" s="130">
        <f t="shared" si="411"/>
        <v>42864.313536000009</v>
      </c>
      <c r="K133" s="130">
        <f t="shared" si="409"/>
        <v>43721.599806720013</v>
      </c>
      <c r="L133" s="130">
        <f t="shared" si="422"/>
        <v>44596.031802854413</v>
      </c>
      <c r="M133" s="130">
        <f t="shared" si="422"/>
        <v>45487.952438911503</v>
      </c>
      <c r="N133" s="130">
        <f t="shared" si="422"/>
        <v>46397.711487689732</v>
      </c>
      <c r="O133" s="123">
        <f t="shared" ref="O133:AW133" si="526">N133*INDEX(SalInfl,O$1)</f>
        <v>47325.665717443524</v>
      </c>
      <c r="P133" s="123">
        <f t="shared" si="526"/>
        <v>48272.179031792395</v>
      </c>
      <c r="Q133" s="123">
        <f t="shared" si="526"/>
        <v>49237.62261242824</v>
      </c>
      <c r="R133" s="123">
        <f t="shared" si="526"/>
        <v>50222.375064676809</v>
      </c>
      <c r="S133" s="123">
        <f t="shared" si="526"/>
        <v>51226.822565970346</v>
      </c>
      <c r="T133" s="123">
        <f t="shared" si="526"/>
        <v>52251.359017289753</v>
      </c>
      <c r="U133" s="123">
        <f t="shared" si="526"/>
        <v>53296.386197635547</v>
      </c>
      <c r="V133" s="123">
        <f t="shared" si="526"/>
        <v>54362.313921588262</v>
      </c>
      <c r="W133" s="123">
        <f t="shared" si="526"/>
        <v>55449.560200020031</v>
      </c>
      <c r="X133" s="123">
        <f t="shared" si="526"/>
        <v>56558.551404020429</v>
      </c>
      <c r="Y133" s="123">
        <f t="shared" si="526"/>
        <v>57689.72243210084</v>
      </c>
      <c r="Z133" s="123">
        <f t="shared" si="526"/>
        <v>58843.516880742856</v>
      </c>
      <c r="AA133" s="123">
        <f t="shared" si="526"/>
        <v>60020.387218357711</v>
      </c>
      <c r="AB133" s="123">
        <f t="shared" si="526"/>
        <v>61220.794962724867</v>
      </c>
      <c r="AC133" s="123">
        <f t="shared" si="526"/>
        <v>62445.210861979365</v>
      </c>
      <c r="AD133" s="123">
        <f t="shared" si="526"/>
        <v>63694.115079218951</v>
      </c>
      <c r="AE133" s="123">
        <f t="shared" si="526"/>
        <v>64967.997380803332</v>
      </c>
      <c r="AF133" s="123">
        <f t="shared" si="526"/>
        <v>66267.357328419399</v>
      </c>
      <c r="AG133" s="123">
        <f t="shared" si="526"/>
        <v>67592.704474987782</v>
      </c>
      <c r="AH133" s="123">
        <f t="shared" si="526"/>
        <v>68944.558564487539</v>
      </c>
      <c r="AI133" s="123">
        <f t="shared" si="526"/>
        <v>70323.449735777293</v>
      </c>
      <c r="AJ133" s="123">
        <f t="shared" si="526"/>
        <v>71729.918730492835</v>
      </c>
      <c r="AK133" s="123">
        <f t="shared" si="526"/>
        <v>73164.517105102699</v>
      </c>
      <c r="AL133" s="123">
        <f t="shared" si="526"/>
        <v>74627.807447204759</v>
      </c>
      <c r="AM133" s="123">
        <f t="shared" si="526"/>
        <v>76120.363596148862</v>
      </c>
      <c r="AN133" s="123">
        <f t="shared" si="526"/>
        <v>77642.770868071835</v>
      </c>
      <c r="AO133" s="123">
        <f t="shared" si="526"/>
        <v>79195.626285433274</v>
      </c>
      <c r="AP133" s="123">
        <f t="shared" si="526"/>
        <v>80779.538811141945</v>
      </c>
      <c r="AQ133" s="123">
        <f t="shared" si="526"/>
        <v>82395.12958736479</v>
      </c>
      <c r="AR133" s="123">
        <f t="shared" si="526"/>
        <v>84043.032179112095</v>
      </c>
      <c r="AS133" s="123">
        <f t="shared" si="526"/>
        <v>85723.892822694339</v>
      </c>
      <c r="AT133" s="123">
        <f t="shared" si="526"/>
        <v>87438.370679148225</v>
      </c>
      <c r="AU133" s="123">
        <f t="shared" si="526"/>
        <v>89187.138092731198</v>
      </c>
      <c r="AV133" s="123">
        <f t="shared" si="526"/>
        <v>90970.880854585819</v>
      </c>
      <c r="AW133" s="123">
        <f t="shared" si="526"/>
        <v>92790.298471677539</v>
      </c>
    </row>
    <row r="134" spans="1:341" s="70" customFormat="1" ht="11.25" customHeight="1" x14ac:dyDescent="0.15">
      <c r="A134" s="125"/>
      <c r="B134" s="70" t="s">
        <v>238</v>
      </c>
      <c r="C134" s="70" t="s">
        <v>341</v>
      </c>
      <c r="E134" s="548"/>
      <c r="G134" s="86">
        <v>10</v>
      </c>
      <c r="H134" s="122">
        <v>500</v>
      </c>
      <c r="I134" s="123">
        <f t="shared" si="408"/>
        <v>510</v>
      </c>
      <c r="J134" s="130">
        <f t="shared" si="411"/>
        <v>520.20000000000005</v>
      </c>
      <c r="K134" s="130">
        <f t="shared" si="409"/>
        <v>530.60400000000004</v>
      </c>
      <c r="L134" s="130">
        <f t="shared" si="422"/>
        <v>541.21608000000003</v>
      </c>
      <c r="M134" s="130">
        <f t="shared" si="422"/>
        <v>552.0404016</v>
      </c>
      <c r="N134" s="130">
        <f t="shared" si="422"/>
        <v>563.08120963199997</v>
      </c>
      <c r="O134" s="123">
        <f t="shared" ref="O134:AW134" si="527">N134*INDEX(SalInfl,O$1)</f>
        <v>574.34283382464002</v>
      </c>
      <c r="P134" s="123">
        <f t="shared" si="527"/>
        <v>585.82969050113286</v>
      </c>
      <c r="Q134" s="123">
        <f t="shared" si="527"/>
        <v>597.54628431115555</v>
      </c>
      <c r="R134" s="123">
        <f t="shared" si="527"/>
        <v>609.49720999737872</v>
      </c>
      <c r="S134" s="123">
        <f t="shared" si="527"/>
        <v>621.68715419732632</v>
      </c>
      <c r="T134" s="123">
        <f t="shared" si="527"/>
        <v>634.12089728127285</v>
      </c>
      <c r="U134" s="123">
        <f t="shared" si="527"/>
        <v>646.80331522689835</v>
      </c>
      <c r="V134" s="123">
        <f t="shared" si="527"/>
        <v>659.73938153143638</v>
      </c>
      <c r="W134" s="123">
        <f t="shared" si="527"/>
        <v>672.93416916206513</v>
      </c>
      <c r="X134" s="123">
        <f t="shared" si="527"/>
        <v>686.39285254530648</v>
      </c>
      <c r="Y134" s="123">
        <f t="shared" si="527"/>
        <v>700.12070959621258</v>
      </c>
      <c r="Z134" s="123">
        <f t="shared" si="527"/>
        <v>714.12312378813681</v>
      </c>
      <c r="AA134" s="123">
        <f t="shared" si="527"/>
        <v>728.40558626389952</v>
      </c>
      <c r="AB134" s="123">
        <f t="shared" si="527"/>
        <v>742.97369798917748</v>
      </c>
      <c r="AC134" s="123">
        <f t="shared" si="527"/>
        <v>757.83317194896108</v>
      </c>
      <c r="AD134" s="123">
        <f t="shared" si="527"/>
        <v>772.98983538794027</v>
      </c>
      <c r="AE134" s="123">
        <f t="shared" si="527"/>
        <v>788.44963209569914</v>
      </c>
      <c r="AF134" s="123">
        <f t="shared" si="527"/>
        <v>804.21862473761314</v>
      </c>
      <c r="AG134" s="123">
        <f t="shared" si="527"/>
        <v>820.30299723236544</v>
      </c>
      <c r="AH134" s="123">
        <f t="shared" si="527"/>
        <v>836.70905717701271</v>
      </c>
      <c r="AI134" s="123">
        <f t="shared" si="527"/>
        <v>853.44323832055295</v>
      </c>
      <c r="AJ134" s="123">
        <f t="shared" si="527"/>
        <v>870.51210308696398</v>
      </c>
      <c r="AK134" s="123">
        <f t="shared" si="527"/>
        <v>887.92234514870324</v>
      </c>
      <c r="AL134" s="123">
        <f t="shared" si="527"/>
        <v>905.68079205167737</v>
      </c>
      <c r="AM134" s="123">
        <f t="shared" si="527"/>
        <v>923.79440789271098</v>
      </c>
      <c r="AN134" s="123">
        <f t="shared" si="527"/>
        <v>942.27029605056521</v>
      </c>
      <c r="AO134" s="123">
        <f t="shared" si="527"/>
        <v>961.11570197157653</v>
      </c>
      <c r="AP134" s="123">
        <f t="shared" si="527"/>
        <v>980.33801601100811</v>
      </c>
      <c r="AQ134" s="123">
        <f t="shared" si="527"/>
        <v>999.94477633122824</v>
      </c>
      <c r="AR134" s="123">
        <f t="shared" si="527"/>
        <v>1019.9436718578528</v>
      </c>
      <c r="AS134" s="123">
        <f t="shared" si="527"/>
        <v>1040.3425452950098</v>
      </c>
      <c r="AT134" s="123">
        <f t="shared" si="527"/>
        <v>1061.1493962009101</v>
      </c>
      <c r="AU134" s="123">
        <f t="shared" si="527"/>
        <v>1082.3723841249284</v>
      </c>
      <c r="AV134" s="123">
        <f t="shared" si="527"/>
        <v>1104.019831807427</v>
      </c>
      <c r="AW134" s="123">
        <f t="shared" si="527"/>
        <v>1126.1002284435756</v>
      </c>
    </row>
    <row r="135" spans="1:341" s="70" customFormat="1" ht="11.25" customHeight="1" x14ac:dyDescent="0.15">
      <c r="A135" s="125"/>
      <c r="B135" s="70" t="s">
        <v>238</v>
      </c>
      <c r="E135" s="548"/>
      <c r="G135" s="86">
        <v>10</v>
      </c>
      <c r="H135" s="122"/>
      <c r="I135" s="123">
        <f t="shared" si="408"/>
        <v>0</v>
      </c>
      <c r="J135" s="130">
        <v>40000</v>
      </c>
      <c r="K135" s="130">
        <f t="shared" si="409"/>
        <v>40800</v>
      </c>
      <c r="L135" s="130">
        <f t="shared" si="422"/>
        <v>41616</v>
      </c>
      <c r="M135" s="130">
        <f t="shared" si="422"/>
        <v>42448.32</v>
      </c>
      <c r="N135" s="130">
        <f t="shared" si="422"/>
        <v>43297.286399999997</v>
      </c>
      <c r="O135" s="123">
        <f t="shared" ref="O135:AW135" si="528">N135*INDEX(SalInfl,O$1)</f>
        <v>44163.232127999996</v>
      </c>
      <c r="P135" s="123">
        <f t="shared" si="528"/>
        <v>45046.496770559999</v>
      </c>
      <c r="Q135" s="123">
        <f t="shared" si="528"/>
        <v>45947.4267059712</v>
      </c>
      <c r="R135" s="123">
        <f t="shared" si="528"/>
        <v>46866.375240090623</v>
      </c>
      <c r="S135" s="123">
        <f t="shared" si="528"/>
        <v>47803.702744892435</v>
      </c>
      <c r="T135" s="123">
        <f t="shared" si="528"/>
        <v>48759.776799790285</v>
      </c>
      <c r="U135" s="123">
        <f t="shared" si="528"/>
        <v>49734.972335786093</v>
      </c>
      <c r="V135" s="123">
        <f t="shared" si="528"/>
        <v>50729.671782501813</v>
      </c>
      <c r="W135" s="123">
        <f t="shared" si="528"/>
        <v>51744.26521815185</v>
      </c>
      <c r="X135" s="123">
        <f t="shared" si="528"/>
        <v>52779.150522514887</v>
      </c>
      <c r="Y135" s="123">
        <f t="shared" si="528"/>
        <v>53834.733532965183</v>
      </c>
      <c r="Z135" s="123">
        <f t="shared" si="528"/>
        <v>54911.428203624491</v>
      </c>
      <c r="AA135" s="123">
        <f t="shared" si="528"/>
        <v>56009.656767696979</v>
      </c>
      <c r="AB135" s="123">
        <f t="shared" si="528"/>
        <v>57129.849903050919</v>
      </c>
      <c r="AC135" s="123">
        <f t="shared" si="528"/>
        <v>58272.446901111936</v>
      </c>
      <c r="AD135" s="123">
        <f t="shared" si="528"/>
        <v>59437.895839134173</v>
      </c>
      <c r="AE135" s="123">
        <f t="shared" si="528"/>
        <v>60626.653755916857</v>
      </c>
      <c r="AF135" s="123">
        <f t="shared" si="528"/>
        <v>61839.186831035193</v>
      </c>
      <c r="AG135" s="123">
        <f t="shared" si="528"/>
        <v>63075.970567655895</v>
      </c>
      <c r="AH135" s="123">
        <f t="shared" si="528"/>
        <v>64337.489979009013</v>
      </c>
      <c r="AI135" s="123">
        <f t="shared" si="528"/>
        <v>65624.239778589195</v>
      </c>
      <c r="AJ135" s="123">
        <f t="shared" si="528"/>
        <v>66936.72457416098</v>
      </c>
      <c r="AK135" s="123">
        <f t="shared" si="528"/>
        <v>68275.459065644201</v>
      </c>
      <c r="AL135" s="123">
        <f t="shared" si="528"/>
        <v>69640.968246957083</v>
      </c>
      <c r="AM135" s="123">
        <f t="shared" si="528"/>
        <v>71033.78761189623</v>
      </c>
      <c r="AN135" s="123">
        <f t="shared" si="528"/>
        <v>72454.46336413415</v>
      </c>
      <c r="AO135" s="123">
        <f t="shared" si="528"/>
        <v>73903.552631416838</v>
      </c>
      <c r="AP135" s="123">
        <f t="shared" si="528"/>
        <v>75381.623684045175</v>
      </c>
      <c r="AQ135" s="123">
        <f t="shared" si="528"/>
        <v>76889.256157726079</v>
      </c>
      <c r="AR135" s="123">
        <f t="shared" si="528"/>
        <v>78427.0412808806</v>
      </c>
      <c r="AS135" s="123">
        <f t="shared" si="528"/>
        <v>79995.582106498216</v>
      </c>
      <c r="AT135" s="123">
        <f t="shared" si="528"/>
        <v>81595.493748628185</v>
      </c>
      <c r="AU135" s="123">
        <f t="shared" si="528"/>
        <v>83227.403623600752</v>
      </c>
      <c r="AV135" s="123">
        <f t="shared" si="528"/>
        <v>84891.951696072763</v>
      </c>
      <c r="AW135" s="123">
        <f t="shared" si="528"/>
        <v>86589.790729994216</v>
      </c>
    </row>
    <row r="136" spans="1:341" s="70" customFormat="1" ht="11.25" customHeight="1" x14ac:dyDescent="0.15">
      <c r="A136" s="125"/>
      <c r="B136" s="70" t="s">
        <v>238</v>
      </c>
      <c r="E136" s="548"/>
      <c r="G136" s="86">
        <v>10</v>
      </c>
      <c r="H136" s="122"/>
      <c r="I136" s="123">
        <f t="shared" si="408"/>
        <v>0</v>
      </c>
      <c r="J136" s="130">
        <f>I136*INDEX(SalInfl,J$1)</f>
        <v>0</v>
      </c>
      <c r="K136" s="130">
        <f t="shared" si="409"/>
        <v>0</v>
      </c>
      <c r="L136" s="130">
        <f t="shared" si="422"/>
        <v>0</v>
      </c>
      <c r="M136" s="130">
        <f t="shared" si="422"/>
        <v>0</v>
      </c>
      <c r="N136" s="130">
        <f t="shared" si="422"/>
        <v>0</v>
      </c>
      <c r="O136" s="123">
        <f t="shared" ref="O136:AW136" si="529">N136*INDEX(SalInfl,O$1)</f>
        <v>0</v>
      </c>
      <c r="P136" s="123">
        <f t="shared" si="529"/>
        <v>0</v>
      </c>
      <c r="Q136" s="123">
        <f t="shared" si="529"/>
        <v>0</v>
      </c>
      <c r="R136" s="123">
        <f t="shared" si="529"/>
        <v>0</v>
      </c>
      <c r="S136" s="123">
        <f t="shared" si="529"/>
        <v>0</v>
      </c>
      <c r="T136" s="123">
        <f t="shared" si="529"/>
        <v>0</v>
      </c>
      <c r="U136" s="123">
        <f t="shared" si="529"/>
        <v>0</v>
      </c>
      <c r="V136" s="123">
        <f t="shared" si="529"/>
        <v>0</v>
      </c>
      <c r="W136" s="123">
        <f t="shared" si="529"/>
        <v>0</v>
      </c>
      <c r="X136" s="123">
        <f t="shared" si="529"/>
        <v>0</v>
      </c>
      <c r="Y136" s="123">
        <f t="shared" si="529"/>
        <v>0</v>
      </c>
      <c r="Z136" s="123">
        <f t="shared" si="529"/>
        <v>0</v>
      </c>
      <c r="AA136" s="123">
        <f t="shared" si="529"/>
        <v>0</v>
      </c>
      <c r="AB136" s="123">
        <f t="shared" si="529"/>
        <v>0</v>
      </c>
      <c r="AC136" s="123">
        <f t="shared" si="529"/>
        <v>0</v>
      </c>
      <c r="AD136" s="123">
        <f t="shared" si="529"/>
        <v>0</v>
      </c>
      <c r="AE136" s="123">
        <f t="shared" si="529"/>
        <v>0</v>
      </c>
      <c r="AF136" s="123">
        <f t="shared" si="529"/>
        <v>0</v>
      </c>
      <c r="AG136" s="123">
        <f t="shared" si="529"/>
        <v>0</v>
      </c>
      <c r="AH136" s="123">
        <f t="shared" si="529"/>
        <v>0</v>
      </c>
      <c r="AI136" s="123">
        <f t="shared" si="529"/>
        <v>0</v>
      </c>
      <c r="AJ136" s="123">
        <f t="shared" si="529"/>
        <v>0</v>
      </c>
      <c r="AK136" s="123">
        <f t="shared" si="529"/>
        <v>0</v>
      </c>
      <c r="AL136" s="123">
        <f t="shared" si="529"/>
        <v>0</v>
      </c>
      <c r="AM136" s="123">
        <f t="shared" si="529"/>
        <v>0</v>
      </c>
      <c r="AN136" s="123">
        <f t="shared" si="529"/>
        <v>0</v>
      </c>
      <c r="AO136" s="123">
        <f t="shared" si="529"/>
        <v>0</v>
      </c>
      <c r="AP136" s="123">
        <f t="shared" si="529"/>
        <v>0</v>
      </c>
      <c r="AQ136" s="123">
        <f t="shared" si="529"/>
        <v>0</v>
      </c>
      <c r="AR136" s="123">
        <f t="shared" si="529"/>
        <v>0</v>
      </c>
      <c r="AS136" s="123">
        <f t="shared" si="529"/>
        <v>0</v>
      </c>
      <c r="AT136" s="123">
        <f t="shared" si="529"/>
        <v>0</v>
      </c>
      <c r="AU136" s="123">
        <f t="shared" si="529"/>
        <v>0</v>
      </c>
      <c r="AV136" s="123">
        <f t="shared" si="529"/>
        <v>0</v>
      </c>
      <c r="AW136" s="123">
        <f t="shared" si="529"/>
        <v>0</v>
      </c>
    </row>
    <row r="137" spans="1:341" s="70" customFormat="1" ht="11.25" customHeight="1" x14ac:dyDescent="0.15">
      <c r="A137" s="125"/>
      <c r="B137" s="70" t="s">
        <v>238</v>
      </c>
      <c r="E137" s="548"/>
      <c r="G137" s="86">
        <v>10</v>
      </c>
      <c r="H137" s="122"/>
      <c r="I137" s="123">
        <f t="shared" si="408"/>
        <v>0</v>
      </c>
      <c r="J137" s="130">
        <f>I137*INDEX(SalInfl,J$1)</f>
        <v>0</v>
      </c>
      <c r="K137" s="130">
        <f t="shared" si="409"/>
        <v>0</v>
      </c>
      <c r="L137" s="130">
        <f t="shared" si="422"/>
        <v>0</v>
      </c>
      <c r="M137" s="130">
        <f t="shared" si="422"/>
        <v>0</v>
      </c>
      <c r="N137" s="130">
        <f t="shared" si="422"/>
        <v>0</v>
      </c>
      <c r="O137" s="123">
        <f t="shared" ref="O137:AW137" si="530">N137*INDEX(SalInfl,O$1)</f>
        <v>0</v>
      </c>
      <c r="P137" s="123">
        <f t="shared" si="530"/>
        <v>0</v>
      </c>
      <c r="Q137" s="123">
        <f t="shared" si="530"/>
        <v>0</v>
      </c>
      <c r="R137" s="123">
        <f t="shared" si="530"/>
        <v>0</v>
      </c>
      <c r="S137" s="123">
        <f t="shared" si="530"/>
        <v>0</v>
      </c>
      <c r="T137" s="123">
        <f t="shared" si="530"/>
        <v>0</v>
      </c>
      <c r="U137" s="123">
        <f t="shared" si="530"/>
        <v>0</v>
      </c>
      <c r="V137" s="123">
        <f t="shared" si="530"/>
        <v>0</v>
      </c>
      <c r="W137" s="123">
        <f t="shared" si="530"/>
        <v>0</v>
      </c>
      <c r="X137" s="123">
        <f t="shared" si="530"/>
        <v>0</v>
      </c>
      <c r="Y137" s="123">
        <f t="shared" si="530"/>
        <v>0</v>
      </c>
      <c r="Z137" s="123">
        <f t="shared" si="530"/>
        <v>0</v>
      </c>
      <c r="AA137" s="123">
        <f t="shared" si="530"/>
        <v>0</v>
      </c>
      <c r="AB137" s="123">
        <f t="shared" si="530"/>
        <v>0</v>
      </c>
      <c r="AC137" s="123">
        <f t="shared" si="530"/>
        <v>0</v>
      </c>
      <c r="AD137" s="123">
        <f t="shared" si="530"/>
        <v>0</v>
      </c>
      <c r="AE137" s="123">
        <f t="shared" si="530"/>
        <v>0</v>
      </c>
      <c r="AF137" s="123">
        <f t="shared" si="530"/>
        <v>0</v>
      </c>
      <c r="AG137" s="123">
        <f t="shared" si="530"/>
        <v>0</v>
      </c>
      <c r="AH137" s="123">
        <f t="shared" si="530"/>
        <v>0</v>
      </c>
      <c r="AI137" s="123">
        <f t="shared" si="530"/>
        <v>0</v>
      </c>
      <c r="AJ137" s="123">
        <f t="shared" si="530"/>
        <v>0</v>
      </c>
      <c r="AK137" s="123">
        <f t="shared" si="530"/>
        <v>0</v>
      </c>
      <c r="AL137" s="123">
        <f t="shared" si="530"/>
        <v>0</v>
      </c>
      <c r="AM137" s="123">
        <f t="shared" si="530"/>
        <v>0</v>
      </c>
      <c r="AN137" s="123">
        <f t="shared" si="530"/>
        <v>0</v>
      </c>
      <c r="AO137" s="123">
        <f t="shared" si="530"/>
        <v>0</v>
      </c>
      <c r="AP137" s="123">
        <f t="shared" si="530"/>
        <v>0</v>
      </c>
      <c r="AQ137" s="123">
        <f t="shared" si="530"/>
        <v>0</v>
      </c>
      <c r="AR137" s="123">
        <f t="shared" si="530"/>
        <v>0</v>
      </c>
      <c r="AS137" s="123">
        <f t="shared" si="530"/>
        <v>0</v>
      </c>
      <c r="AT137" s="123">
        <f t="shared" si="530"/>
        <v>0</v>
      </c>
      <c r="AU137" s="123">
        <f t="shared" si="530"/>
        <v>0</v>
      </c>
      <c r="AV137" s="123">
        <f t="shared" si="530"/>
        <v>0</v>
      </c>
      <c r="AW137" s="123">
        <f t="shared" si="530"/>
        <v>0</v>
      </c>
    </row>
    <row r="138" spans="1:341" s="70" customFormat="1" ht="11.25" customHeight="1" x14ac:dyDescent="0.15">
      <c r="A138" s="125"/>
      <c r="B138" s="87" t="s">
        <v>283</v>
      </c>
      <c r="C138" s="87"/>
      <c r="D138" s="87"/>
      <c r="E138" s="549"/>
      <c r="F138" s="87"/>
      <c r="G138" s="91"/>
      <c r="H138" s="383"/>
      <c r="I138" s="384"/>
      <c r="J138" s="384"/>
      <c r="K138" s="384"/>
      <c r="L138" s="384"/>
      <c r="M138" s="384"/>
      <c r="N138" s="384"/>
      <c r="O138" s="384"/>
      <c r="P138" s="384"/>
      <c r="Q138" s="384"/>
      <c r="R138" s="384"/>
      <c r="S138" s="384"/>
      <c r="T138" s="384"/>
      <c r="U138" s="384"/>
      <c r="V138" s="384"/>
      <c r="W138" s="384"/>
      <c r="X138" s="384"/>
      <c r="Y138" s="384"/>
      <c r="Z138" s="384"/>
      <c r="AA138" s="384"/>
      <c r="AB138" s="384"/>
      <c r="AC138" s="384"/>
      <c r="AD138" s="384"/>
      <c r="AE138" s="384"/>
      <c r="AF138" s="384"/>
      <c r="AG138" s="384"/>
      <c r="AH138" s="384"/>
      <c r="AI138" s="384"/>
      <c r="AJ138" s="384"/>
      <c r="AK138" s="384"/>
      <c r="AL138" s="384"/>
      <c r="AM138" s="384"/>
      <c r="AN138" s="384"/>
      <c r="AO138" s="384"/>
      <c r="AP138" s="384"/>
      <c r="AQ138" s="384"/>
      <c r="AR138" s="384"/>
      <c r="AS138" s="384"/>
      <c r="AT138" s="384"/>
      <c r="AU138" s="384"/>
      <c r="AV138" s="384"/>
      <c r="AW138" s="384"/>
    </row>
    <row r="139" spans="1:341" s="70" customFormat="1" ht="11.25" customHeight="1" x14ac:dyDescent="0.15">
      <c r="A139" s="125"/>
      <c r="B139" s="550" t="s">
        <v>284</v>
      </c>
      <c r="C139" s="550"/>
      <c r="D139" s="550"/>
      <c r="E139" s="551"/>
      <c r="F139" s="550"/>
      <c r="G139" s="552"/>
      <c r="H139" s="553">
        <f t="shared" ref="H139:AW139" si="531">SUMIF(H96:H138, "&gt;0",$E96:$E138)</f>
        <v>31</v>
      </c>
      <c r="I139" s="554">
        <f t="shared" si="531"/>
        <v>36</v>
      </c>
      <c r="J139" s="554">
        <f t="shared" si="531"/>
        <v>36</v>
      </c>
      <c r="K139" s="554">
        <f t="shared" si="531"/>
        <v>36</v>
      </c>
      <c r="L139" s="554">
        <f t="shared" si="531"/>
        <v>36</v>
      </c>
      <c r="M139" s="554">
        <f t="shared" si="531"/>
        <v>36</v>
      </c>
      <c r="N139" s="554">
        <f t="shared" si="531"/>
        <v>36</v>
      </c>
      <c r="O139" s="554">
        <f t="shared" si="531"/>
        <v>36</v>
      </c>
      <c r="P139" s="554">
        <f t="shared" si="531"/>
        <v>36</v>
      </c>
      <c r="Q139" s="554">
        <f t="shared" si="531"/>
        <v>36</v>
      </c>
      <c r="R139" s="554">
        <f t="shared" si="531"/>
        <v>36</v>
      </c>
      <c r="S139" s="554">
        <f t="shared" si="531"/>
        <v>36</v>
      </c>
      <c r="T139" s="554">
        <f t="shared" si="531"/>
        <v>36</v>
      </c>
      <c r="U139" s="554">
        <f t="shared" si="531"/>
        <v>36</v>
      </c>
      <c r="V139" s="554">
        <f t="shared" si="531"/>
        <v>36</v>
      </c>
      <c r="W139" s="554">
        <f t="shared" si="531"/>
        <v>36</v>
      </c>
      <c r="X139" s="554">
        <f t="shared" si="531"/>
        <v>36</v>
      </c>
      <c r="Y139" s="554">
        <f t="shared" si="531"/>
        <v>36</v>
      </c>
      <c r="Z139" s="554">
        <f t="shared" si="531"/>
        <v>36</v>
      </c>
      <c r="AA139" s="554">
        <f t="shared" si="531"/>
        <v>36</v>
      </c>
      <c r="AB139" s="554">
        <f t="shared" si="531"/>
        <v>36</v>
      </c>
      <c r="AC139" s="554">
        <f t="shared" si="531"/>
        <v>36</v>
      </c>
      <c r="AD139" s="554">
        <f t="shared" si="531"/>
        <v>36</v>
      </c>
      <c r="AE139" s="554">
        <f t="shared" si="531"/>
        <v>36</v>
      </c>
      <c r="AF139" s="554">
        <f t="shared" si="531"/>
        <v>36</v>
      </c>
      <c r="AG139" s="554">
        <f t="shared" si="531"/>
        <v>36</v>
      </c>
      <c r="AH139" s="554">
        <f t="shared" si="531"/>
        <v>36</v>
      </c>
      <c r="AI139" s="554">
        <f t="shared" si="531"/>
        <v>36</v>
      </c>
      <c r="AJ139" s="554">
        <f t="shared" si="531"/>
        <v>36</v>
      </c>
      <c r="AK139" s="554">
        <f t="shared" si="531"/>
        <v>36</v>
      </c>
      <c r="AL139" s="554">
        <f t="shared" si="531"/>
        <v>36</v>
      </c>
      <c r="AM139" s="554">
        <f t="shared" si="531"/>
        <v>36</v>
      </c>
      <c r="AN139" s="554">
        <f t="shared" si="531"/>
        <v>36</v>
      </c>
      <c r="AO139" s="554">
        <f t="shared" si="531"/>
        <v>36</v>
      </c>
      <c r="AP139" s="554">
        <f t="shared" si="531"/>
        <v>36</v>
      </c>
      <c r="AQ139" s="554">
        <f t="shared" si="531"/>
        <v>36</v>
      </c>
      <c r="AR139" s="554">
        <f t="shared" si="531"/>
        <v>36</v>
      </c>
      <c r="AS139" s="554">
        <f t="shared" si="531"/>
        <v>36</v>
      </c>
      <c r="AT139" s="554">
        <f t="shared" si="531"/>
        <v>36</v>
      </c>
      <c r="AU139" s="554">
        <f t="shared" si="531"/>
        <v>36</v>
      </c>
      <c r="AV139" s="554">
        <f t="shared" si="531"/>
        <v>36</v>
      </c>
      <c r="AW139" s="554">
        <f t="shared" si="531"/>
        <v>36</v>
      </c>
    </row>
    <row r="140" spans="1:341" s="70" customFormat="1" ht="11.25" customHeight="1" x14ac:dyDescent="0.15">
      <c r="A140" s="125"/>
      <c r="B140" s="87" t="s">
        <v>285</v>
      </c>
      <c r="C140" s="87"/>
      <c r="D140" s="87"/>
      <c r="E140" s="549"/>
      <c r="F140" s="87"/>
      <c r="G140" s="91"/>
      <c r="H140" s="389">
        <f t="shared" ref="H140:AW140" si="532">IF(H139=0, "N/A", H$6/H139)</f>
        <v>11.67741935483871</v>
      </c>
      <c r="I140" s="313">
        <f t="shared" si="532"/>
        <v>11.805555555555555</v>
      </c>
      <c r="J140" s="313">
        <f t="shared" si="532"/>
        <v>18.805555555555557</v>
      </c>
      <c r="K140" s="313">
        <f t="shared" si="532"/>
        <v>20</v>
      </c>
      <c r="L140" s="313">
        <f t="shared" si="532"/>
        <v>20.805555555555557</v>
      </c>
      <c r="M140" s="313">
        <f t="shared" si="532"/>
        <v>21.861111111111111</v>
      </c>
      <c r="N140" s="313">
        <f t="shared" si="532"/>
        <v>22.944444444444443</v>
      </c>
      <c r="O140" s="313">
        <f t="shared" si="532"/>
        <v>23.944444444444443</v>
      </c>
      <c r="P140" s="313">
        <f t="shared" si="532"/>
        <v>24.944444444444443</v>
      </c>
      <c r="Q140" s="313">
        <f t="shared" si="532"/>
        <v>24.916666666666668</v>
      </c>
      <c r="R140" s="313">
        <f t="shared" si="532"/>
        <v>24.888888888888889</v>
      </c>
      <c r="S140" s="313">
        <f t="shared" si="532"/>
        <v>24.888888888888889</v>
      </c>
      <c r="T140" s="313">
        <f t="shared" si="532"/>
        <v>24.888888888888889</v>
      </c>
      <c r="U140" s="313">
        <f t="shared" si="532"/>
        <v>24.888888888888889</v>
      </c>
      <c r="V140" s="313">
        <f t="shared" si="532"/>
        <v>24.888888888888889</v>
      </c>
      <c r="W140" s="313">
        <f t="shared" si="532"/>
        <v>24.888888888888889</v>
      </c>
      <c r="X140" s="313">
        <f t="shared" si="532"/>
        <v>24.888888888888889</v>
      </c>
      <c r="Y140" s="313">
        <f t="shared" si="532"/>
        <v>24.888888888888889</v>
      </c>
      <c r="Z140" s="313">
        <f t="shared" si="532"/>
        <v>24.888888888888889</v>
      </c>
      <c r="AA140" s="313">
        <f t="shared" si="532"/>
        <v>24.888888888888889</v>
      </c>
      <c r="AB140" s="313">
        <f t="shared" si="532"/>
        <v>24.888888888888889</v>
      </c>
      <c r="AC140" s="313">
        <f t="shared" si="532"/>
        <v>24.888888888888889</v>
      </c>
      <c r="AD140" s="313">
        <f t="shared" si="532"/>
        <v>24.888888888888889</v>
      </c>
      <c r="AE140" s="313">
        <f t="shared" si="532"/>
        <v>24.888888888888889</v>
      </c>
      <c r="AF140" s="313">
        <f t="shared" si="532"/>
        <v>24.888888888888889</v>
      </c>
      <c r="AG140" s="313">
        <f t="shared" si="532"/>
        <v>24.888888888888889</v>
      </c>
      <c r="AH140" s="313">
        <f t="shared" si="532"/>
        <v>24.888888888888889</v>
      </c>
      <c r="AI140" s="313">
        <f t="shared" si="532"/>
        <v>24.888888888888889</v>
      </c>
      <c r="AJ140" s="313">
        <f t="shared" si="532"/>
        <v>24.888888888888889</v>
      </c>
      <c r="AK140" s="313">
        <f t="shared" si="532"/>
        <v>24.888888888888889</v>
      </c>
      <c r="AL140" s="313">
        <f t="shared" si="532"/>
        <v>24.888888888888889</v>
      </c>
      <c r="AM140" s="313">
        <f t="shared" si="532"/>
        <v>24.888888888888889</v>
      </c>
      <c r="AN140" s="313">
        <f t="shared" si="532"/>
        <v>24.888888888888889</v>
      </c>
      <c r="AO140" s="313">
        <f t="shared" si="532"/>
        <v>24.888888888888889</v>
      </c>
      <c r="AP140" s="313">
        <f t="shared" si="532"/>
        <v>24.888888888888889</v>
      </c>
      <c r="AQ140" s="313">
        <f t="shared" si="532"/>
        <v>24.888888888888889</v>
      </c>
      <c r="AR140" s="313">
        <f t="shared" si="532"/>
        <v>24.888888888888889</v>
      </c>
      <c r="AS140" s="313">
        <f t="shared" si="532"/>
        <v>24.888888888888889</v>
      </c>
      <c r="AT140" s="313">
        <f t="shared" si="532"/>
        <v>24.888888888888889</v>
      </c>
      <c r="AU140" s="313">
        <f t="shared" si="532"/>
        <v>24.888888888888889</v>
      </c>
      <c r="AV140" s="313">
        <f t="shared" si="532"/>
        <v>24.888888888888889</v>
      </c>
      <c r="AW140" s="313">
        <f t="shared" si="532"/>
        <v>24.888888888888889</v>
      </c>
    </row>
    <row r="141" spans="1:341" s="70" customFormat="1" ht="11.25" customHeight="1" x14ac:dyDescent="0.15">
      <c r="A141" s="125"/>
      <c r="E141" s="555"/>
      <c r="G141" s="86"/>
      <c r="H141" s="124"/>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row>
    <row r="142" spans="1:341" x14ac:dyDescent="0.2">
      <c r="A142" s="126"/>
      <c r="B142" s="543" t="s">
        <v>239</v>
      </c>
      <c r="C142" s="544"/>
      <c r="D142" s="544"/>
      <c r="E142" s="544"/>
      <c r="F142" s="544"/>
      <c r="G142" s="545"/>
      <c r="H142" s="546"/>
      <c r="I142" s="547"/>
      <c r="J142" s="547"/>
      <c r="K142" s="547"/>
      <c r="L142" s="547"/>
      <c r="M142" s="547"/>
      <c r="N142" s="547"/>
      <c r="O142" s="547"/>
      <c r="P142" s="547"/>
      <c r="Q142" s="547"/>
      <c r="R142" s="547"/>
      <c r="S142" s="547"/>
      <c r="T142" s="547"/>
      <c r="U142" s="547"/>
      <c r="V142" s="547"/>
      <c r="W142" s="547"/>
      <c r="X142" s="547"/>
      <c r="Y142" s="547"/>
      <c r="Z142" s="547"/>
      <c r="AA142" s="547"/>
      <c r="AB142" s="547"/>
      <c r="AC142" s="547"/>
      <c r="AD142" s="547"/>
      <c r="AE142" s="547"/>
      <c r="AF142" s="547"/>
      <c r="AG142" s="547"/>
      <c r="AH142" s="547"/>
      <c r="AI142" s="547"/>
      <c r="AJ142" s="547"/>
      <c r="AK142" s="547"/>
      <c r="AL142" s="547"/>
      <c r="AM142" s="547"/>
      <c r="AN142" s="547"/>
      <c r="AO142" s="547"/>
      <c r="AP142" s="547"/>
      <c r="AQ142" s="547"/>
      <c r="AR142" s="547"/>
      <c r="AS142" s="547"/>
      <c r="AT142" s="547"/>
      <c r="AU142" s="547"/>
      <c r="AV142" s="547"/>
      <c r="AW142" s="547"/>
      <c r="AX142" s="70"/>
      <c r="AY142" s="70"/>
      <c r="AZ142" s="70"/>
      <c r="BA142" s="70"/>
      <c r="BB142" s="70"/>
      <c r="BC142" s="70"/>
      <c r="BD142" s="70"/>
      <c r="BE142" s="70"/>
      <c r="BF142" s="70"/>
      <c r="BG142" s="70"/>
      <c r="BH142" s="70"/>
      <c r="BI142" s="70"/>
      <c r="BJ142" s="70"/>
      <c r="BK142" s="70"/>
      <c r="BL142" s="70"/>
      <c r="BM142" s="70"/>
      <c r="BN142" s="70"/>
      <c r="BO142" s="70"/>
      <c r="BP142" s="70"/>
      <c r="BQ142" s="70"/>
      <c r="BR142" s="70"/>
      <c r="BS142" s="70"/>
      <c r="BT142" s="70"/>
      <c r="BU142" s="70"/>
      <c r="BV142" s="70"/>
      <c r="BW142" s="70"/>
      <c r="BX142" s="70"/>
      <c r="BY142" s="70"/>
      <c r="BZ142" s="70"/>
      <c r="CA142" s="70"/>
      <c r="CB142" s="70"/>
      <c r="CC142" s="70"/>
      <c r="CD142" s="70"/>
      <c r="CE142" s="70"/>
      <c r="CF142" s="70"/>
      <c r="CG142" s="70"/>
      <c r="CH142" s="70"/>
      <c r="CI142" s="70"/>
      <c r="CJ142" s="70"/>
      <c r="CK142" s="70"/>
      <c r="CL142" s="70"/>
      <c r="CM142" s="70"/>
      <c r="CN142" s="70"/>
      <c r="CO142" s="70"/>
      <c r="CP142" s="70"/>
      <c r="CQ142" s="70"/>
      <c r="CR142" s="70"/>
      <c r="CS142" s="70"/>
      <c r="CT142" s="70"/>
      <c r="CU142" s="70"/>
      <c r="CV142" s="70"/>
      <c r="CW142" s="70"/>
      <c r="CX142" s="70"/>
      <c r="CY142" s="70"/>
      <c r="CZ142" s="70"/>
      <c r="DA142" s="70"/>
      <c r="DB142" s="70"/>
      <c r="DC142" s="70"/>
      <c r="DD142" s="70"/>
      <c r="DE142" s="70"/>
      <c r="DF142" s="70"/>
      <c r="DG142" s="70"/>
      <c r="DH142" s="70"/>
      <c r="DI142" s="70"/>
      <c r="DJ142" s="70"/>
      <c r="DK142" s="70"/>
      <c r="DL142" s="70"/>
      <c r="DM142" s="70"/>
      <c r="DN142" s="70"/>
      <c r="DO142" s="70"/>
      <c r="DP142" s="70"/>
      <c r="DQ142" s="70"/>
      <c r="DR142" s="70"/>
      <c r="DS142" s="70"/>
      <c r="DT142" s="70"/>
      <c r="DU142" s="70"/>
      <c r="DV142" s="70"/>
      <c r="DW142" s="70"/>
      <c r="DX142" s="70"/>
      <c r="DY142" s="70"/>
      <c r="DZ142" s="70"/>
      <c r="EA142" s="70"/>
      <c r="EB142" s="70"/>
      <c r="EC142" s="70"/>
      <c r="ED142" s="70"/>
      <c r="EE142" s="70"/>
      <c r="EF142" s="70"/>
      <c r="EG142" s="70"/>
      <c r="EH142" s="70"/>
      <c r="EI142" s="70"/>
      <c r="EJ142" s="70"/>
      <c r="EK142" s="70"/>
      <c r="EL142" s="70"/>
      <c r="EM142" s="70"/>
      <c r="EN142" s="70"/>
      <c r="EO142" s="70"/>
      <c r="EP142" s="70"/>
      <c r="EQ142" s="70"/>
      <c r="ER142" s="70"/>
      <c r="ES142" s="70"/>
      <c r="ET142" s="70"/>
      <c r="EU142" s="70"/>
      <c r="EV142" s="70"/>
      <c r="EW142" s="70"/>
      <c r="EX142" s="70"/>
      <c r="EY142" s="70"/>
      <c r="EZ142" s="70"/>
      <c r="FA142" s="70"/>
      <c r="FB142" s="70"/>
      <c r="FC142" s="70"/>
      <c r="FD142" s="70"/>
      <c r="FE142" s="70"/>
      <c r="FF142" s="70"/>
      <c r="FG142" s="70"/>
      <c r="FH142" s="70"/>
      <c r="FI142" s="70"/>
      <c r="FJ142" s="70"/>
      <c r="FK142" s="70"/>
      <c r="FL142" s="70"/>
      <c r="FM142" s="70"/>
      <c r="FN142" s="70"/>
      <c r="FO142" s="70"/>
      <c r="FP142" s="70"/>
      <c r="FQ142" s="70"/>
      <c r="FR142" s="70"/>
      <c r="FS142" s="70"/>
      <c r="FT142" s="70"/>
      <c r="FU142" s="70"/>
      <c r="FV142" s="70"/>
      <c r="FW142" s="70"/>
      <c r="FX142" s="70"/>
      <c r="FY142" s="70"/>
      <c r="FZ142" s="70"/>
      <c r="GA142" s="70"/>
      <c r="GB142" s="70"/>
      <c r="GC142" s="70"/>
      <c r="GD142" s="70"/>
      <c r="GE142" s="70"/>
      <c r="GF142" s="70"/>
      <c r="GG142" s="70"/>
      <c r="GH142" s="70"/>
      <c r="GI142" s="70"/>
      <c r="GJ142" s="70"/>
      <c r="GK142" s="70"/>
      <c r="GL142" s="70"/>
      <c r="GM142" s="70"/>
      <c r="GN142" s="70"/>
      <c r="GO142" s="70"/>
      <c r="GP142" s="70"/>
      <c r="GQ142" s="70"/>
      <c r="GR142" s="70"/>
      <c r="GS142" s="70"/>
      <c r="GT142" s="70"/>
      <c r="GU142" s="70"/>
      <c r="GV142" s="70"/>
      <c r="GW142" s="70"/>
      <c r="GX142" s="70"/>
      <c r="GY142" s="70"/>
      <c r="GZ142" s="70"/>
      <c r="HA142" s="70"/>
      <c r="HB142" s="70"/>
      <c r="HC142" s="70"/>
      <c r="HD142" s="70"/>
      <c r="HE142" s="70"/>
      <c r="HF142" s="70"/>
      <c r="HG142" s="70"/>
      <c r="HH142" s="70"/>
      <c r="HI142" s="70"/>
      <c r="HJ142" s="70"/>
      <c r="HK142" s="70"/>
      <c r="HL142" s="70"/>
      <c r="HM142" s="70"/>
      <c r="HN142" s="70"/>
      <c r="HO142" s="70"/>
      <c r="HP142" s="70"/>
      <c r="HQ142" s="70"/>
      <c r="HR142" s="70"/>
      <c r="HS142" s="70"/>
      <c r="HT142" s="70"/>
      <c r="HU142" s="70"/>
      <c r="HV142" s="70"/>
      <c r="HW142" s="70"/>
      <c r="HX142" s="70"/>
      <c r="HY142" s="70"/>
      <c r="HZ142" s="70"/>
      <c r="IA142" s="70"/>
      <c r="IB142" s="70"/>
      <c r="IC142" s="70"/>
      <c r="ID142" s="70"/>
      <c r="IE142" s="70"/>
      <c r="IF142" s="70"/>
      <c r="IG142" s="70"/>
      <c r="IH142" s="70"/>
      <c r="II142" s="70"/>
      <c r="IJ142" s="70"/>
      <c r="IK142" s="70"/>
      <c r="IL142" s="70"/>
      <c r="IM142" s="70"/>
      <c r="IN142" s="70"/>
      <c r="IO142" s="70"/>
      <c r="IP142" s="70"/>
      <c r="IQ142" s="70"/>
      <c r="IR142" s="70"/>
      <c r="IS142" s="70"/>
      <c r="IT142" s="70"/>
      <c r="IU142" s="70"/>
      <c r="IV142" s="70"/>
      <c r="IW142" s="70"/>
      <c r="IX142" s="70"/>
      <c r="IY142" s="70"/>
      <c r="IZ142" s="70"/>
      <c r="JA142" s="70"/>
      <c r="JB142" s="70"/>
      <c r="JC142" s="70"/>
      <c r="JD142" s="70"/>
      <c r="JE142" s="70"/>
      <c r="JF142" s="70"/>
      <c r="JG142" s="70"/>
      <c r="JH142" s="70"/>
      <c r="JI142" s="70"/>
      <c r="JJ142" s="70"/>
      <c r="JK142" s="70"/>
      <c r="JL142" s="70"/>
      <c r="JM142" s="70"/>
      <c r="JN142" s="70"/>
      <c r="JO142" s="70"/>
      <c r="JP142" s="70"/>
      <c r="JQ142" s="70"/>
      <c r="JR142" s="70"/>
      <c r="JS142" s="70"/>
      <c r="JT142" s="70"/>
      <c r="JU142" s="70"/>
      <c r="JV142" s="70"/>
      <c r="JW142" s="70"/>
      <c r="JX142" s="70"/>
      <c r="JY142" s="70"/>
      <c r="JZ142" s="70"/>
      <c r="KA142" s="70"/>
      <c r="KB142" s="70"/>
      <c r="KC142" s="70"/>
      <c r="KD142" s="70"/>
      <c r="KE142" s="70"/>
      <c r="KF142" s="70"/>
      <c r="KG142" s="70"/>
      <c r="KH142" s="70"/>
      <c r="KI142" s="70"/>
      <c r="KJ142" s="70"/>
      <c r="KK142" s="70"/>
      <c r="KL142" s="70"/>
      <c r="KM142" s="70"/>
      <c r="KN142" s="70"/>
      <c r="KO142" s="70"/>
      <c r="KP142" s="70"/>
      <c r="KQ142" s="70"/>
      <c r="KR142" s="70"/>
      <c r="KS142" s="70"/>
      <c r="KT142" s="70"/>
      <c r="KU142" s="70"/>
      <c r="KV142" s="70"/>
      <c r="KW142" s="70"/>
      <c r="KX142" s="70"/>
      <c r="KY142" s="70"/>
      <c r="KZ142" s="70"/>
      <c r="LA142" s="70"/>
      <c r="LB142" s="70"/>
      <c r="LC142" s="70"/>
      <c r="LD142" s="70"/>
      <c r="LE142" s="70"/>
      <c r="LF142" s="70"/>
      <c r="LG142" s="70"/>
      <c r="LH142" s="70"/>
      <c r="LI142" s="70"/>
      <c r="LJ142" s="70"/>
      <c r="LK142" s="70"/>
      <c r="LL142" s="70"/>
      <c r="LM142" s="70"/>
      <c r="LN142" s="70"/>
      <c r="LO142" s="70"/>
      <c r="LP142" s="70"/>
      <c r="LQ142" s="70"/>
      <c r="LR142" s="70"/>
      <c r="LS142" s="70"/>
      <c r="LT142" s="70"/>
      <c r="LU142" s="70"/>
      <c r="LV142" s="70"/>
      <c r="LW142" s="70"/>
      <c r="LX142" s="70"/>
      <c r="LY142" s="70"/>
      <c r="LZ142" s="70"/>
      <c r="MA142" s="70"/>
      <c r="MB142" s="70"/>
      <c r="MC142" s="70"/>
    </row>
    <row r="143" spans="1:341" x14ac:dyDescent="0.2">
      <c r="A143" s="126"/>
      <c r="B143" s="380" t="str">
        <f>"&gt; "&amp;VLOOKUP(B142,ActMap,2, FALSE)</f>
        <v>&gt; Salaries for other curricular positions.</v>
      </c>
      <c r="C143" s="381"/>
      <c r="D143" s="381"/>
      <c r="E143" s="556"/>
      <c r="F143" s="381"/>
      <c r="G143" s="381"/>
      <c r="H143" s="121"/>
      <c r="I143" s="382"/>
      <c r="J143" s="382"/>
      <c r="K143" s="382"/>
      <c r="L143" s="382"/>
      <c r="M143" s="382"/>
      <c r="N143" s="382"/>
      <c r="O143" s="382"/>
      <c r="P143" s="382"/>
      <c r="Q143" s="382"/>
      <c r="R143" s="382"/>
      <c r="S143" s="382"/>
      <c r="T143" s="382"/>
      <c r="U143" s="382"/>
      <c r="V143" s="382"/>
      <c r="W143" s="382"/>
      <c r="X143" s="382"/>
      <c r="Y143" s="382"/>
      <c r="Z143" s="382"/>
      <c r="AA143" s="382"/>
      <c r="AB143" s="382"/>
      <c r="AC143" s="382"/>
      <c r="AD143" s="382"/>
      <c r="AE143" s="382"/>
      <c r="AF143" s="382"/>
      <c r="AG143" s="382"/>
      <c r="AH143" s="382"/>
      <c r="AI143" s="382"/>
      <c r="AJ143" s="382"/>
      <c r="AK143" s="382"/>
      <c r="AL143" s="382"/>
      <c r="AM143" s="382"/>
      <c r="AN143" s="382"/>
      <c r="AO143" s="382"/>
      <c r="AP143" s="382"/>
      <c r="AQ143" s="382"/>
      <c r="AR143" s="382"/>
      <c r="AS143" s="382"/>
      <c r="AT143" s="382"/>
      <c r="AU143" s="382"/>
      <c r="AV143" s="382"/>
      <c r="AW143" s="382"/>
      <c r="AX143" s="70"/>
      <c r="AY143" s="70"/>
      <c r="AZ143" s="70"/>
      <c r="BA143" s="70"/>
      <c r="BB143" s="70"/>
      <c r="BC143" s="70"/>
      <c r="BD143" s="70"/>
      <c r="BE143" s="70"/>
      <c r="BF143" s="70"/>
      <c r="BG143" s="70"/>
      <c r="BH143" s="70"/>
      <c r="BI143" s="70"/>
      <c r="BJ143" s="70"/>
      <c r="BK143" s="70"/>
      <c r="BL143" s="70"/>
      <c r="BM143" s="70"/>
      <c r="BN143" s="70"/>
      <c r="BO143" s="70"/>
      <c r="BP143" s="70"/>
      <c r="BQ143" s="70"/>
      <c r="BR143" s="70"/>
      <c r="BS143" s="70"/>
      <c r="BT143" s="70"/>
      <c r="BU143" s="70"/>
      <c r="BV143" s="70"/>
      <c r="BW143" s="70"/>
      <c r="BX143" s="70"/>
      <c r="BY143" s="70"/>
      <c r="BZ143" s="70"/>
      <c r="CA143" s="70"/>
      <c r="CB143" s="70"/>
      <c r="CC143" s="70"/>
      <c r="CD143" s="70"/>
      <c r="CE143" s="70"/>
      <c r="CF143" s="70"/>
      <c r="CG143" s="70"/>
      <c r="CH143" s="70"/>
      <c r="CI143" s="70"/>
      <c r="CJ143" s="70"/>
      <c r="CK143" s="70"/>
      <c r="CL143" s="70"/>
      <c r="CM143" s="70"/>
      <c r="CN143" s="70"/>
      <c r="CO143" s="70"/>
      <c r="CP143" s="70"/>
      <c r="CQ143" s="70"/>
      <c r="CR143" s="70"/>
      <c r="CS143" s="70"/>
      <c r="CT143" s="70"/>
      <c r="CU143" s="70"/>
      <c r="CV143" s="70"/>
      <c r="CW143" s="70"/>
      <c r="CX143" s="70"/>
      <c r="CY143" s="70"/>
      <c r="CZ143" s="70"/>
      <c r="DA143" s="70"/>
      <c r="DB143" s="70"/>
      <c r="DC143" s="70"/>
      <c r="DD143" s="70"/>
      <c r="DE143" s="70"/>
      <c r="DF143" s="70"/>
      <c r="DG143" s="70"/>
      <c r="DH143" s="70"/>
      <c r="DI143" s="70"/>
      <c r="DJ143" s="70"/>
      <c r="DK143" s="70"/>
      <c r="DL143" s="70"/>
      <c r="DM143" s="70"/>
      <c r="DN143" s="70"/>
      <c r="DO143" s="70"/>
      <c r="DP143" s="70"/>
      <c r="DQ143" s="70"/>
      <c r="DR143" s="70"/>
      <c r="DS143" s="70"/>
      <c r="DT143" s="70"/>
      <c r="DU143" s="70"/>
      <c r="DV143" s="70"/>
      <c r="DW143" s="70"/>
      <c r="DX143" s="70"/>
      <c r="DY143" s="70"/>
      <c r="DZ143" s="70"/>
      <c r="EA143" s="70"/>
      <c r="EB143" s="70"/>
      <c r="EC143" s="70"/>
      <c r="ED143" s="70"/>
      <c r="EE143" s="70"/>
      <c r="EF143" s="70"/>
      <c r="EG143" s="70"/>
      <c r="EH143" s="70"/>
      <c r="EI143" s="70"/>
      <c r="EJ143" s="70"/>
      <c r="EK143" s="70"/>
      <c r="EL143" s="70"/>
      <c r="EM143" s="70"/>
      <c r="EN143" s="70"/>
      <c r="EO143" s="70"/>
      <c r="EP143" s="70"/>
      <c r="EQ143" s="70"/>
      <c r="ER143" s="70"/>
      <c r="ES143" s="70"/>
      <c r="ET143" s="70"/>
      <c r="EU143" s="70"/>
      <c r="EV143" s="70"/>
      <c r="EW143" s="70"/>
      <c r="EX143" s="70"/>
      <c r="EY143" s="70"/>
      <c r="EZ143" s="70"/>
      <c r="FA143" s="70"/>
      <c r="FB143" s="70"/>
      <c r="FC143" s="70"/>
      <c r="FD143" s="70"/>
      <c r="FE143" s="70"/>
      <c r="FF143" s="70"/>
      <c r="FG143" s="70"/>
      <c r="FH143" s="70"/>
      <c r="FI143" s="70"/>
      <c r="FJ143" s="70"/>
      <c r="FK143" s="70"/>
      <c r="FL143" s="70"/>
      <c r="FM143" s="70"/>
      <c r="FN143" s="70"/>
      <c r="FO143" s="70"/>
      <c r="FP143" s="70"/>
      <c r="FQ143" s="70"/>
      <c r="FR143" s="70"/>
      <c r="FS143" s="70"/>
      <c r="FT143" s="70"/>
      <c r="FU143" s="70"/>
      <c r="FV143" s="70"/>
      <c r="FW143" s="70"/>
      <c r="FX143" s="70"/>
      <c r="FY143" s="70"/>
      <c r="FZ143" s="70"/>
      <c r="GA143" s="70"/>
      <c r="GB143" s="70"/>
      <c r="GC143" s="70"/>
      <c r="GD143" s="70"/>
      <c r="GE143" s="70"/>
      <c r="GF143" s="70"/>
      <c r="GG143" s="70"/>
      <c r="GH143" s="70"/>
      <c r="GI143" s="70"/>
      <c r="GJ143" s="70"/>
      <c r="GK143" s="70"/>
      <c r="GL143" s="70"/>
      <c r="GM143" s="70"/>
      <c r="GN143" s="70"/>
      <c r="GO143" s="70"/>
      <c r="GP143" s="70"/>
      <c r="GQ143" s="70"/>
      <c r="GR143" s="70"/>
      <c r="GS143" s="70"/>
      <c r="GT143" s="70"/>
      <c r="GU143" s="70"/>
      <c r="GV143" s="70"/>
      <c r="GW143" s="70"/>
      <c r="GX143" s="70"/>
      <c r="GY143" s="70"/>
      <c r="GZ143" s="70"/>
      <c r="HA143" s="70"/>
      <c r="HB143" s="70"/>
      <c r="HC143" s="70"/>
      <c r="HD143" s="70"/>
      <c r="HE143" s="70"/>
      <c r="HF143" s="70"/>
      <c r="HG143" s="70"/>
      <c r="HH143" s="70"/>
      <c r="HI143" s="70"/>
      <c r="HJ143" s="70"/>
      <c r="HK143" s="70"/>
      <c r="HL143" s="70"/>
      <c r="HM143" s="70"/>
      <c r="HN143" s="70"/>
      <c r="HO143" s="70"/>
      <c r="HP143" s="70"/>
      <c r="HQ143" s="70"/>
      <c r="HR143" s="70"/>
      <c r="HS143" s="70"/>
      <c r="HT143" s="70"/>
      <c r="HU143" s="70"/>
      <c r="HV143" s="70"/>
      <c r="HW143" s="70"/>
      <c r="HX143" s="70"/>
      <c r="HY143" s="70"/>
      <c r="HZ143" s="70"/>
      <c r="IA143" s="70"/>
      <c r="IB143" s="70"/>
      <c r="IC143" s="70"/>
      <c r="ID143" s="70"/>
      <c r="IE143" s="70"/>
      <c r="IF143" s="70"/>
      <c r="IG143" s="70"/>
      <c r="IH143" s="70"/>
      <c r="II143" s="70"/>
      <c r="IJ143" s="70"/>
      <c r="IK143" s="70"/>
      <c r="IL143" s="70"/>
      <c r="IM143" s="70"/>
      <c r="IN143" s="70"/>
      <c r="IO143" s="70"/>
      <c r="IP143" s="70"/>
      <c r="IQ143" s="70"/>
      <c r="IR143" s="70"/>
      <c r="IS143" s="70"/>
      <c r="IT143" s="70"/>
      <c r="IU143" s="70"/>
      <c r="IV143" s="70"/>
      <c r="IW143" s="70"/>
      <c r="IX143" s="70"/>
      <c r="IY143" s="70"/>
      <c r="IZ143" s="70"/>
      <c r="JA143" s="70"/>
      <c r="JB143" s="70"/>
      <c r="JC143" s="70"/>
      <c r="JD143" s="70"/>
      <c r="JE143" s="70"/>
      <c r="JF143" s="70"/>
      <c r="JG143" s="70"/>
      <c r="JH143" s="70"/>
      <c r="JI143" s="70"/>
      <c r="JJ143" s="70"/>
      <c r="JK143" s="70"/>
      <c r="JL143" s="70"/>
      <c r="JM143" s="70"/>
      <c r="JN143" s="70"/>
      <c r="JO143" s="70"/>
      <c r="JP143" s="70"/>
      <c r="JQ143" s="70"/>
      <c r="JR143" s="70"/>
      <c r="JS143" s="70"/>
      <c r="JT143" s="70"/>
      <c r="JU143" s="70"/>
      <c r="JV143" s="70"/>
      <c r="JW143" s="70"/>
      <c r="JX143" s="70"/>
      <c r="JY143" s="70"/>
      <c r="JZ143" s="70"/>
      <c r="KA143" s="70"/>
      <c r="KB143" s="70"/>
      <c r="KC143" s="70"/>
      <c r="KD143" s="70"/>
      <c r="KE143" s="70"/>
      <c r="KF143" s="70"/>
      <c r="KG143" s="70"/>
      <c r="KH143" s="70"/>
      <c r="KI143" s="70"/>
      <c r="KJ143" s="70"/>
      <c r="KK143" s="70"/>
      <c r="KL143" s="70"/>
      <c r="KM143" s="70"/>
      <c r="KN143" s="70"/>
      <c r="KO143" s="70"/>
      <c r="KP143" s="70"/>
      <c r="KQ143" s="70"/>
      <c r="KR143" s="70"/>
      <c r="KS143" s="70"/>
      <c r="KT143" s="70"/>
      <c r="KU143" s="70"/>
      <c r="KV143" s="70"/>
      <c r="KW143" s="70"/>
      <c r="KX143" s="70"/>
      <c r="KY143" s="70"/>
      <c r="KZ143" s="70"/>
      <c r="LA143" s="70"/>
      <c r="LB143" s="70"/>
      <c r="LC143" s="70"/>
      <c r="LD143" s="70"/>
      <c r="LE143" s="70"/>
      <c r="LF143" s="70"/>
      <c r="LG143" s="70"/>
      <c r="LH143" s="70"/>
      <c r="LI143" s="70"/>
      <c r="LJ143" s="70"/>
      <c r="LK143" s="70"/>
      <c r="LL143" s="70"/>
      <c r="LM143" s="70"/>
      <c r="LN143" s="70"/>
      <c r="LO143" s="70"/>
      <c r="LP143" s="70"/>
      <c r="LQ143" s="70"/>
      <c r="LR143" s="70"/>
      <c r="LS143" s="70"/>
      <c r="LT143" s="70"/>
      <c r="LU143" s="70"/>
      <c r="LV143" s="70"/>
      <c r="LW143" s="70"/>
      <c r="LX143" s="70"/>
      <c r="LY143" s="70"/>
      <c r="LZ143" s="70"/>
      <c r="MA143" s="70"/>
      <c r="MB143" s="70"/>
      <c r="MC143" s="70"/>
    </row>
    <row r="144" spans="1:341" s="70" customFormat="1" ht="11.25" customHeight="1" x14ac:dyDescent="0.15">
      <c r="A144" s="125"/>
      <c r="B144" s="70" t="s">
        <v>239</v>
      </c>
      <c r="C144" s="70" t="s">
        <v>386</v>
      </c>
      <c r="E144" s="548"/>
      <c r="G144" s="86"/>
      <c r="H144" s="122"/>
      <c r="I144" s="123"/>
      <c r="J144" s="130">
        <f t="shared" ref="J144:J147" si="533">I144*INDEX(SalInfl,J$1)</f>
        <v>0</v>
      </c>
      <c r="K144" s="130">
        <f t="shared" ref="K144:K147" si="534">J144*INDEX(SalInfl,K$1)</f>
        <v>0</v>
      </c>
      <c r="L144" s="130">
        <f t="shared" ref="L144:L147" si="535">K144*INDEX(SalInfl,L$1)</f>
        <v>0</v>
      </c>
      <c r="M144" s="130">
        <f t="shared" ref="M144:M147" si="536">L144*INDEX(SalInfl,M$1)</f>
        <v>0</v>
      </c>
      <c r="N144" s="130">
        <f t="shared" ref="N144:N147" si="537">M144*INDEX(SalInfl,N$1)</f>
        <v>0</v>
      </c>
      <c r="O144" s="130">
        <f t="shared" ref="O144:O147" si="538">N144*INDEX(SalInfl,O$1)</f>
        <v>0</v>
      </c>
      <c r="P144" s="130">
        <f t="shared" ref="P144:P147" si="539">O144*INDEX(SalInfl,P$1)</f>
        <v>0</v>
      </c>
      <c r="Q144" s="130">
        <f t="shared" ref="Q144:Q147" si="540">P144*INDEX(SalInfl,Q$1)</f>
        <v>0</v>
      </c>
      <c r="R144" s="130">
        <f t="shared" ref="R144:R147" si="541">Q144*INDEX(SalInfl,R$1)</f>
        <v>0</v>
      </c>
      <c r="S144" s="130">
        <f t="shared" ref="S144:S147" si="542">R144*INDEX(SalInfl,S$1)</f>
        <v>0</v>
      </c>
      <c r="T144" s="130">
        <f t="shared" ref="T144:T147" si="543">S144*INDEX(SalInfl,T$1)</f>
        <v>0</v>
      </c>
      <c r="U144" s="130">
        <f t="shared" ref="U144:U147" si="544">T144*INDEX(SalInfl,U$1)</f>
        <v>0</v>
      </c>
      <c r="V144" s="130">
        <f t="shared" ref="V144:V147" si="545">U144*INDEX(SalInfl,V$1)</f>
        <v>0</v>
      </c>
      <c r="W144" s="130">
        <f t="shared" ref="W144:W147" si="546">V144*INDEX(SalInfl,W$1)</f>
        <v>0</v>
      </c>
      <c r="X144" s="130">
        <f t="shared" ref="X144:X147" si="547">W144*INDEX(SalInfl,X$1)</f>
        <v>0</v>
      </c>
      <c r="Y144" s="130">
        <f t="shared" ref="Y144:Y147" si="548">X144*INDEX(SalInfl,Y$1)</f>
        <v>0</v>
      </c>
      <c r="Z144" s="130">
        <f t="shared" ref="Z144:Z147" si="549">Y144*INDEX(SalInfl,Z$1)</f>
        <v>0</v>
      </c>
      <c r="AA144" s="130">
        <f t="shared" ref="AA144:AA147" si="550">Z144*INDEX(SalInfl,AA$1)</f>
        <v>0</v>
      </c>
      <c r="AB144" s="130">
        <f t="shared" ref="AB144:AB147" si="551">AA144*INDEX(SalInfl,AB$1)</f>
        <v>0</v>
      </c>
      <c r="AC144" s="130">
        <f t="shared" ref="AC144:AC147" si="552">AB144*INDEX(SalInfl,AC$1)</f>
        <v>0</v>
      </c>
      <c r="AD144" s="130">
        <f t="shared" ref="AD144:AD147" si="553">AC144*INDEX(SalInfl,AD$1)</f>
        <v>0</v>
      </c>
      <c r="AE144" s="130">
        <f t="shared" ref="AE144:AE147" si="554">AD144*INDEX(SalInfl,AE$1)</f>
        <v>0</v>
      </c>
      <c r="AF144" s="130">
        <f t="shared" ref="AF144:AF147" si="555">AE144*INDEX(SalInfl,AF$1)</f>
        <v>0</v>
      </c>
      <c r="AG144" s="130">
        <f t="shared" ref="AG144:AG147" si="556">AF144*INDEX(SalInfl,AG$1)</f>
        <v>0</v>
      </c>
      <c r="AH144" s="130">
        <f t="shared" ref="AH144:AH147" si="557">AG144*INDEX(SalInfl,AH$1)</f>
        <v>0</v>
      </c>
      <c r="AI144" s="130">
        <f t="shared" ref="AI144:AI147" si="558">AH144*INDEX(SalInfl,AI$1)</f>
        <v>0</v>
      </c>
      <c r="AJ144" s="130">
        <f t="shared" ref="AJ144:AJ147" si="559">AI144*INDEX(SalInfl,AJ$1)</f>
        <v>0</v>
      </c>
      <c r="AK144" s="130">
        <f t="shared" ref="AK144:AK147" si="560">AJ144*INDEX(SalInfl,AK$1)</f>
        <v>0</v>
      </c>
      <c r="AL144" s="130">
        <f t="shared" ref="AL144:AL147" si="561">AK144*INDEX(SalInfl,AL$1)</f>
        <v>0</v>
      </c>
      <c r="AM144" s="130">
        <f t="shared" ref="AM144:AM147" si="562">AL144*INDEX(SalInfl,AM$1)</f>
        <v>0</v>
      </c>
      <c r="AN144" s="130">
        <f t="shared" ref="AN144:AN147" si="563">AM144*INDEX(SalInfl,AN$1)</f>
        <v>0</v>
      </c>
      <c r="AO144" s="130">
        <f t="shared" ref="AO144:AO147" si="564">AN144*INDEX(SalInfl,AO$1)</f>
        <v>0</v>
      </c>
      <c r="AP144" s="130">
        <f t="shared" ref="AP144:AP147" si="565">AO144*INDEX(SalInfl,AP$1)</f>
        <v>0</v>
      </c>
      <c r="AQ144" s="130">
        <f t="shared" ref="AQ144:AQ147" si="566">AP144*INDEX(SalInfl,AQ$1)</f>
        <v>0</v>
      </c>
      <c r="AR144" s="130">
        <f t="shared" ref="AR144:AR147" si="567">AQ144*INDEX(SalInfl,AR$1)</f>
        <v>0</v>
      </c>
      <c r="AS144" s="130">
        <f t="shared" ref="AS144:AS147" si="568">AR144*INDEX(SalInfl,AS$1)</f>
        <v>0</v>
      </c>
      <c r="AT144" s="130">
        <f t="shared" ref="AT144:AT147" si="569">AS144*INDEX(SalInfl,AT$1)</f>
        <v>0</v>
      </c>
      <c r="AU144" s="130">
        <f t="shared" ref="AU144:AU147" si="570">AT144*INDEX(SalInfl,AU$1)</f>
        <v>0</v>
      </c>
      <c r="AV144" s="130">
        <f t="shared" ref="AV144:AV147" si="571">AU144*INDEX(SalInfl,AV$1)</f>
        <v>0</v>
      </c>
      <c r="AW144" s="130">
        <f t="shared" ref="AW144:AW147" si="572">AV144*INDEX(SalInfl,AW$1)</f>
        <v>0</v>
      </c>
      <c r="AY144" s="78"/>
    </row>
    <row r="145" spans="1:341" s="70" customFormat="1" ht="11.25" customHeight="1" x14ac:dyDescent="0.15">
      <c r="A145" s="125"/>
      <c r="B145" s="70" t="s">
        <v>239</v>
      </c>
      <c r="C145" s="70" t="s">
        <v>387</v>
      </c>
      <c r="E145" s="548"/>
      <c r="G145" s="86"/>
      <c r="H145" s="122"/>
      <c r="I145" s="123"/>
      <c r="J145" s="130">
        <f t="shared" si="533"/>
        <v>0</v>
      </c>
      <c r="K145" s="130">
        <f t="shared" si="534"/>
        <v>0</v>
      </c>
      <c r="L145" s="130">
        <f t="shared" si="535"/>
        <v>0</v>
      </c>
      <c r="M145" s="130">
        <f t="shared" si="536"/>
        <v>0</v>
      </c>
      <c r="N145" s="130">
        <f t="shared" si="537"/>
        <v>0</v>
      </c>
      <c r="O145" s="130">
        <f t="shared" si="538"/>
        <v>0</v>
      </c>
      <c r="P145" s="130">
        <f t="shared" si="539"/>
        <v>0</v>
      </c>
      <c r="Q145" s="130">
        <f t="shared" si="540"/>
        <v>0</v>
      </c>
      <c r="R145" s="130">
        <f t="shared" si="541"/>
        <v>0</v>
      </c>
      <c r="S145" s="130">
        <f t="shared" si="542"/>
        <v>0</v>
      </c>
      <c r="T145" s="130">
        <f t="shared" si="543"/>
        <v>0</v>
      </c>
      <c r="U145" s="130">
        <f t="shared" si="544"/>
        <v>0</v>
      </c>
      <c r="V145" s="130">
        <f t="shared" si="545"/>
        <v>0</v>
      </c>
      <c r="W145" s="130">
        <f t="shared" si="546"/>
        <v>0</v>
      </c>
      <c r="X145" s="130">
        <f t="shared" si="547"/>
        <v>0</v>
      </c>
      <c r="Y145" s="130">
        <f t="shared" si="548"/>
        <v>0</v>
      </c>
      <c r="Z145" s="130">
        <f t="shared" si="549"/>
        <v>0</v>
      </c>
      <c r="AA145" s="130">
        <f t="shared" si="550"/>
        <v>0</v>
      </c>
      <c r="AB145" s="130">
        <f t="shared" si="551"/>
        <v>0</v>
      </c>
      <c r="AC145" s="130">
        <f t="shared" si="552"/>
        <v>0</v>
      </c>
      <c r="AD145" s="130">
        <f t="shared" si="553"/>
        <v>0</v>
      </c>
      <c r="AE145" s="130">
        <f t="shared" si="554"/>
        <v>0</v>
      </c>
      <c r="AF145" s="130">
        <f t="shared" si="555"/>
        <v>0</v>
      </c>
      <c r="AG145" s="130">
        <f t="shared" si="556"/>
        <v>0</v>
      </c>
      <c r="AH145" s="130">
        <f t="shared" si="557"/>
        <v>0</v>
      </c>
      <c r="AI145" s="130">
        <f t="shared" si="558"/>
        <v>0</v>
      </c>
      <c r="AJ145" s="130">
        <f t="shared" si="559"/>
        <v>0</v>
      </c>
      <c r="AK145" s="130">
        <f t="shared" si="560"/>
        <v>0</v>
      </c>
      <c r="AL145" s="130">
        <f t="shared" si="561"/>
        <v>0</v>
      </c>
      <c r="AM145" s="130">
        <f t="shared" si="562"/>
        <v>0</v>
      </c>
      <c r="AN145" s="130">
        <f t="shared" si="563"/>
        <v>0</v>
      </c>
      <c r="AO145" s="130">
        <f t="shared" si="564"/>
        <v>0</v>
      </c>
      <c r="AP145" s="130">
        <f t="shared" si="565"/>
        <v>0</v>
      </c>
      <c r="AQ145" s="130">
        <f t="shared" si="566"/>
        <v>0</v>
      </c>
      <c r="AR145" s="130">
        <f t="shared" si="567"/>
        <v>0</v>
      </c>
      <c r="AS145" s="130">
        <f t="shared" si="568"/>
        <v>0</v>
      </c>
      <c r="AT145" s="130">
        <f t="shared" si="569"/>
        <v>0</v>
      </c>
      <c r="AU145" s="130">
        <f t="shared" si="570"/>
        <v>0</v>
      </c>
      <c r="AV145" s="130">
        <f t="shared" si="571"/>
        <v>0</v>
      </c>
      <c r="AW145" s="130">
        <f t="shared" si="572"/>
        <v>0</v>
      </c>
      <c r="AY145" s="78"/>
    </row>
    <row r="146" spans="1:341" s="70" customFormat="1" ht="11.25" customHeight="1" x14ac:dyDescent="0.15">
      <c r="A146" s="125"/>
      <c r="B146" s="70" t="s">
        <v>239</v>
      </c>
      <c r="E146" s="548"/>
      <c r="G146" s="86"/>
      <c r="H146" s="122"/>
      <c r="I146" s="123">
        <f t="shared" ref="I146:I147" si="573">H146*INDEX(SalInfl,I$1)</f>
        <v>0</v>
      </c>
      <c r="J146" s="130">
        <f t="shared" si="533"/>
        <v>0</v>
      </c>
      <c r="K146" s="130">
        <f t="shared" si="534"/>
        <v>0</v>
      </c>
      <c r="L146" s="130">
        <f t="shared" si="535"/>
        <v>0</v>
      </c>
      <c r="M146" s="130">
        <f t="shared" si="536"/>
        <v>0</v>
      </c>
      <c r="N146" s="130">
        <f t="shared" si="537"/>
        <v>0</v>
      </c>
      <c r="O146" s="130">
        <f t="shared" si="538"/>
        <v>0</v>
      </c>
      <c r="P146" s="130">
        <f t="shared" si="539"/>
        <v>0</v>
      </c>
      <c r="Q146" s="130">
        <f t="shared" si="540"/>
        <v>0</v>
      </c>
      <c r="R146" s="130">
        <f t="shared" si="541"/>
        <v>0</v>
      </c>
      <c r="S146" s="130">
        <f t="shared" si="542"/>
        <v>0</v>
      </c>
      <c r="T146" s="130">
        <f t="shared" si="543"/>
        <v>0</v>
      </c>
      <c r="U146" s="130">
        <f t="shared" si="544"/>
        <v>0</v>
      </c>
      <c r="V146" s="130">
        <f t="shared" si="545"/>
        <v>0</v>
      </c>
      <c r="W146" s="130">
        <f t="shared" si="546"/>
        <v>0</v>
      </c>
      <c r="X146" s="130">
        <f t="shared" si="547"/>
        <v>0</v>
      </c>
      <c r="Y146" s="130">
        <f t="shared" si="548"/>
        <v>0</v>
      </c>
      <c r="Z146" s="130">
        <f t="shared" si="549"/>
        <v>0</v>
      </c>
      <c r="AA146" s="130">
        <f t="shared" si="550"/>
        <v>0</v>
      </c>
      <c r="AB146" s="130">
        <f t="shared" si="551"/>
        <v>0</v>
      </c>
      <c r="AC146" s="130">
        <f t="shared" si="552"/>
        <v>0</v>
      </c>
      <c r="AD146" s="130">
        <f t="shared" si="553"/>
        <v>0</v>
      </c>
      <c r="AE146" s="130">
        <f t="shared" si="554"/>
        <v>0</v>
      </c>
      <c r="AF146" s="130">
        <f t="shared" si="555"/>
        <v>0</v>
      </c>
      <c r="AG146" s="130">
        <f t="shared" si="556"/>
        <v>0</v>
      </c>
      <c r="AH146" s="130">
        <f t="shared" si="557"/>
        <v>0</v>
      </c>
      <c r="AI146" s="130">
        <f t="shared" si="558"/>
        <v>0</v>
      </c>
      <c r="AJ146" s="130">
        <f t="shared" si="559"/>
        <v>0</v>
      </c>
      <c r="AK146" s="130">
        <f t="shared" si="560"/>
        <v>0</v>
      </c>
      <c r="AL146" s="130">
        <f t="shared" si="561"/>
        <v>0</v>
      </c>
      <c r="AM146" s="130">
        <f t="shared" si="562"/>
        <v>0</v>
      </c>
      <c r="AN146" s="130">
        <f t="shared" si="563"/>
        <v>0</v>
      </c>
      <c r="AO146" s="130">
        <f t="shared" si="564"/>
        <v>0</v>
      </c>
      <c r="AP146" s="130">
        <f t="shared" si="565"/>
        <v>0</v>
      </c>
      <c r="AQ146" s="130">
        <f t="shared" si="566"/>
        <v>0</v>
      </c>
      <c r="AR146" s="130">
        <f t="shared" si="567"/>
        <v>0</v>
      </c>
      <c r="AS146" s="130">
        <f t="shared" si="568"/>
        <v>0</v>
      </c>
      <c r="AT146" s="130">
        <f t="shared" si="569"/>
        <v>0</v>
      </c>
      <c r="AU146" s="130">
        <f t="shared" si="570"/>
        <v>0</v>
      </c>
      <c r="AV146" s="130">
        <f t="shared" si="571"/>
        <v>0</v>
      </c>
      <c r="AW146" s="130">
        <f t="shared" si="572"/>
        <v>0</v>
      </c>
      <c r="AY146" s="78"/>
    </row>
    <row r="147" spans="1:341" s="70" customFormat="1" ht="11.25" customHeight="1" x14ac:dyDescent="0.15">
      <c r="A147" s="125"/>
      <c r="B147" s="70" t="s">
        <v>239</v>
      </c>
      <c r="E147" s="548"/>
      <c r="G147" s="86"/>
      <c r="H147" s="122"/>
      <c r="I147" s="123">
        <f t="shared" si="573"/>
        <v>0</v>
      </c>
      <c r="J147" s="130">
        <f t="shared" si="533"/>
        <v>0</v>
      </c>
      <c r="K147" s="130">
        <f t="shared" si="534"/>
        <v>0</v>
      </c>
      <c r="L147" s="130">
        <f t="shared" si="535"/>
        <v>0</v>
      </c>
      <c r="M147" s="130">
        <f t="shared" si="536"/>
        <v>0</v>
      </c>
      <c r="N147" s="130">
        <f t="shared" si="537"/>
        <v>0</v>
      </c>
      <c r="O147" s="130">
        <f t="shared" si="538"/>
        <v>0</v>
      </c>
      <c r="P147" s="130">
        <f t="shared" si="539"/>
        <v>0</v>
      </c>
      <c r="Q147" s="130">
        <f t="shared" si="540"/>
        <v>0</v>
      </c>
      <c r="R147" s="130">
        <f t="shared" si="541"/>
        <v>0</v>
      </c>
      <c r="S147" s="130">
        <f t="shared" si="542"/>
        <v>0</v>
      </c>
      <c r="T147" s="130">
        <f t="shared" si="543"/>
        <v>0</v>
      </c>
      <c r="U147" s="130">
        <f t="shared" si="544"/>
        <v>0</v>
      </c>
      <c r="V147" s="130">
        <f t="shared" si="545"/>
        <v>0</v>
      </c>
      <c r="W147" s="130">
        <f t="shared" si="546"/>
        <v>0</v>
      </c>
      <c r="X147" s="130">
        <f t="shared" si="547"/>
        <v>0</v>
      </c>
      <c r="Y147" s="130">
        <f t="shared" si="548"/>
        <v>0</v>
      </c>
      <c r="Z147" s="130">
        <f t="shared" si="549"/>
        <v>0</v>
      </c>
      <c r="AA147" s="130">
        <f t="shared" si="550"/>
        <v>0</v>
      </c>
      <c r="AB147" s="130">
        <f t="shared" si="551"/>
        <v>0</v>
      </c>
      <c r="AC147" s="130">
        <f t="shared" si="552"/>
        <v>0</v>
      </c>
      <c r="AD147" s="130">
        <f t="shared" si="553"/>
        <v>0</v>
      </c>
      <c r="AE147" s="130">
        <f t="shared" si="554"/>
        <v>0</v>
      </c>
      <c r="AF147" s="130">
        <f t="shared" si="555"/>
        <v>0</v>
      </c>
      <c r="AG147" s="130">
        <f t="shared" si="556"/>
        <v>0</v>
      </c>
      <c r="AH147" s="130">
        <f t="shared" si="557"/>
        <v>0</v>
      </c>
      <c r="AI147" s="130">
        <f t="shared" si="558"/>
        <v>0</v>
      </c>
      <c r="AJ147" s="130">
        <f t="shared" si="559"/>
        <v>0</v>
      </c>
      <c r="AK147" s="130">
        <f t="shared" si="560"/>
        <v>0</v>
      </c>
      <c r="AL147" s="130">
        <f t="shared" si="561"/>
        <v>0</v>
      </c>
      <c r="AM147" s="130">
        <f t="shared" si="562"/>
        <v>0</v>
      </c>
      <c r="AN147" s="130">
        <f t="shared" si="563"/>
        <v>0</v>
      </c>
      <c r="AO147" s="130">
        <f t="shared" si="564"/>
        <v>0</v>
      </c>
      <c r="AP147" s="130">
        <f t="shared" si="565"/>
        <v>0</v>
      </c>
      <c r="AQ147" s="130">
        <f t="shared" si="566"/>
        <v>0</v>
      </c>
      <c r="AR147" s="130">
        <f t="shared" si="567"/>
        <v>0</v>
      </c>
      <c r="AS147" s="130">
        <f t="shared" si="568"/>
        <v>0</v>
      </c>
      <c r="AT147" s="130">
        <f t="shared" si="569"/>
        <v>0</v>
      </c>
      <c r="AU147" s="130">
        <f t="shared" si="570"/>
        <v>0</v>
      </c>
      <c r="AV147" s="130">
        <f t="shared" si="571"/>
        <v>0</v>
      </c>
      <c r="AW147" s="130">
        <f t="shared" si="572"/>
        <v>0</v>
      </c>
      <c r="AY147" s="78"/>
    </row>
    <row r="148" spans="1:341" s="70" customFormat="1" ht="11.25" customHeight="1" x14ac:dyDescent="0.15">
      <c r="A148" s="125"/>
      <c r="B148" s="87" t="s">
        <v>283</v>
      </c>
      <c r="C148" s="87"/>
      <c r="D148" s="87"/>
      <c r="E148" s="549"/>
      <c r="F148" s="87"/>
      <c r="G148" s="91"/>
      <c r="H148" s="383"/>
      <c r="I148" s="384"/>
      <c r="J148" s="384"/>
      <c r="K148" s="384"/>
      <c r="L148" s="384"/>
      <c r="M148" s="384"/>
      <c r="N148" s="384"/>
      <c r="O148" s="384"/>
      <c r="P148" s="384"/>
      <c r="Q148" s="384"/>
      <c r="R148" s="384"/>
      <c r="S148" s="384"/>
      <c r="T148" s="384"/>
      <c r="U148" s="384"/>
      <c r="V148" s="384"/>
      <c r="W148" s="384"/>
      <c r="X148" s="384"/>
      <c r="Y148" s="384"/>
      <c r="Z148" s="384"/>
      <c r="AA148" s="384"/>
      <c r="AB148" s="384"/>
      <c r="AC148" s="384"/>
      <c r="AD148" s="384"/>
      <c r="AE148" s="384"/>
      <c r="AF148" s="384"/>
      <c r="AG148" s="384"/>
      <c r="AH148" s="384"/>
      <c r="AI148" s="384"/>
      <c r="AJ148" s="384"/>
      <c r="AK148" s="384"/>
      <c r="AL148" s="384"/>
      <c r="AM148" s="384"/>
      <c r="AN148" s="384"/>
      <c r="AO148" s="384"/>
      <c r="AP148" s="384"/>
      <c r="AQ148" s="384"/>
      <c r="AR148" s="384"/>
      <c r="AS148" s="384"/>
      <c r="AT148" s="384"/>
      <c r="AU148" s="384"/>
      <c r="AV148" s="384"/>
      <c r="AW148" s="384"/>
      <c r="AY148" s="78"/>
    </row>
    <row r="149" spans="1:341" s="70" customFormat="1" ht="11.25" customHeight="1" x14ac:dyDescent="0.15">
      <c r="A149" s="125"/>
      <c r="B149" s="550" t="s">
        <v>284</v>
      </c>
      <c r="C149" s="550"/>
      <c r="D149" s="550"/>
      <c r="E149" s="551"/>
      <c r="F149" s="550"/>
      <c r="G149" s="552"/>
      <c r="H149" s="553">
        <f t="shared" ref="H149:AW149" si="574">SUMIF(H142:H148, "&gt;0",$E142:$E148)</f>
        <v>0</v>
      </c>
      <c r="I149" s="554">
        <f t="shared" si="574"/>
        <v>0</v>
      </c>
      <c r="J149" s="554">
        <f t="shared" si="574"/>
        <v>0</v>
      </c>
      <c r="K149" s="554">
        <f t="shared" si="574"/>
        <v>0</v>
      </c>
      <c r="L149" s="554">
        <f t="shared" si="574"/>
        <v>0</v>
      </c>
      <c r="M149" s="554">
        <f t="shared" si="574"/>
        <v>0</v>
      </c>
      <c r="N149" s="554">
        <f t="shared" si="574"/>
        <v>0</v>
      </c>
      <c r="O149" s="554">
        <f t="shared" si="574"/>
        <v>0</v>
      </c>
      <c r="P149" s="554">
        <f t="shared" si="574"/>
        <v>0</v>
      </c>
      <c r="Q149" s="554">
        <f t="shared" si="574"/>
        <v>0</v>
      </c>
      <c r="R149" s="554">
        <f t="shared" si="574"/>
        <v>0</v>
      </c>
      <c r="S149" s="554">
        <f t="shared" si="574"/>
        <v>0</v>
      </c>
      <c r="T149" s="554">
        <f t="shared" si="574"/>
        <v>0</v>
      </c>
      <c r="U149" s="554">
        <f t="shared" si="574"/>
        <v>0</v>
      </c>
      <c r="V149" s="554">
        <f t="shared" si="574"/>
        <v>0</v>
      </c>
      <c r="W149" s="554">
        <f t="shared" si="574"/>
        <v>0</v>
      </c>
      <c r="X149" s="554">
        <f t="shared" si="574"/>
        <v>0</v>
      </c>
      <c r="Y149" s="554">
        <f t="shared" si="574"/>
        <v>0</v>
      </c>
      <c r="Z149" s="554">
        <f t="shared" si="574"/>
        <v>0</v>
      </c>
      <c r="AA149" s="554">
        <f t="shared" si="574"/>
        <v>0</v>
      </c>
      <c r="AB149" s="554">
        <f t="shared" si="574"/>
        <v>0</v>
      </c>
      <c r="AC149" s="554">
        <f t="shared" si="574"/>
        <v>0</v>
      </c>
      <c r="AD149" s="554">
        <f t="shared" si="574"/>
        <v>0</v>
      </c>
      <c r="AE149" s="554">
        <f t="shared" si="574"/>
        <v>0</v>
      </c>
      <c r="AF149" s="554">
        <f t="shared" si="574"/>
        <v>0</v>
      </c>
      <c r="AG149" s="554">
        <f t="shared" si="574"/>
        <v>0</v>
      </c>
      <c r="AH149" s="554">
        <f t="shared" si="574"/>
        <v>0</v>
      </c>
      <c r="AI149" s="554">
        <f t="shared" si="574"/>
        <v>0</v>
      </c>
      <c r="AJ149" s="554">
        <f t="shared" si="574"/>
        <v>0</v>
      </c>
      <c r="AK149" s="554">
        <f t="shared" si="574"/>
        <v>0</v>
      </c>
      <c r="AL149" s="554">
        <f t="shared" si="574"/>
        <v>0</v>
      </c>
      <c r="AM149" s="554">
        <f t="shared" si="574"/>
        <v>0</v>
      </c>
      <c r="AN149" s="554">
        <f t="shared" si="574"/>
        <v>0</v>
      </c>
      <c r="AO149" s="554">
        <f t="shared" si="574"/>
        <v>0</v>
      </c>
      <c r="AP149" s="554">
        <f t="shared" si="574"/>
        <v>0</v>
      </c>
      <c r="AQ149" s="554">
        <f t="shared" si="574"/>
        <v>0</v>
      </c>
      <c r="AR149" s="554">
        <f t="shared" si="574"/>
        <v>0</v>
      </c>
      <c r="AS149" s="554">
        <f t="shared" si="574"/>
        <v>0</v>
      </c>
      <c r="AT149" s="554">
        <f t="shared" si="574"/>
        <v>0</v>
      </c>
      <c r="AU149" s="554">
        <f t="shared" si="574"/>
        <v>0</v>
      </c>
      <c r="AV149" s="554">
        <f t="shared" si="574"/>
        <v>0</v>
      </c>
      <c r="AW149" s="554">
        <f t="shared" si="574"/>
        <v>0</v>
      </c>
      <c r="AY149" s="78"/>
    </row>
    <row r="150" spans="1:341" s="70" customFormat="1" ht="11.25" customHeight="1" x14ac:dyDescent="0.15">
      <c r="A150" s="125"/>
      <c r="B150" s="87" t="s">
        <v>285</v>
      </c>
      <c r="C150" s="87"/>
      <c r="D150" s="87"/>
      <c r="E150" s="549"/>
      <c r="F150" s="87"/>
      <c r="G150" s="91"/>
      <c r="H150" s="389" t="str">
        <f t="shared" ref="H150:AW150" si="575">IF(H149=0, "N/A", H$6/H149)</f>
        <v>N/A</v>
      </c>
      <c r="I150" s="313" t="str">
        <f t="shared" si="575"/>
        <v>N/A</v>
      </c>
      <c r="J150" s="313" t="str">
        <f t="shared" si="575"/>
        <v>N/A</v>
      </c>
      <c r="K150" s="313" t="str">
        <f t="shared" si="575"/>
        <v>N/A</v>
      </c>
      <c r="L150" s="313" t="str">
        <f t="shared" si="575"/>
        <v>N/A</v>
      </c>
      <c r="M150" s="313" t="str">
        <f t="shared" si="575"/>
        <v>N/A</v>
      </c>
      <c r="N150" s="313" t="str">
        <f t="shared" si="575"/>
        <v>N/A</v>
      </c>
      <c r="O150" s="313" t="str">
        <f t="shared" si="575"/>
        <v>N/A</v>
      </c>
      <c r="P150" s="313" t="str">
        <f t="shared" si="575"/>
        <v>N/A</v>
      </c>
      <c r="Q150" s="313" t="str">
        <f t="shared" si="575"/>
        <v>N/A</v>
      </c>
      <c r="R150" s="313" t="str">
        <f t="shared" si="575"/>
        <v>N/A</v>
      </c>
      <c r="S150" s="313" t="str">
        <f t="shared" si="575"/>
        <v>N/A</v>
      </c>
      <c r="T150" s="313" t="str">
        <f t="shared" si="575"/>
        <v>N/A</v>
      </c>
      <c r="U150" s="313" t="str">
        <f t="shared" si="575"/>
        <v>N/A</v>
      </c>
      <c r="V150" s="313" t="str">
        <f t="shared" si="575"/>
        <v>N/A</v>
      </c>
      <c r="W150" s="313" t="str">
        <f t="shared" si="575"/>
        <v>N/A</v>
      </c>
      <c r="X150" s="313" t="str">
        <f t="shared" si="575"/>
        <v>N/A</v>
      </c>
      <c r="Y150" s="313" t="str">
        <f t="shared" si="575"/>
        <v>N/A</v>
      </c>
      <c r="Z150" s="313" t="str">
        <f t="shared" si="575"/>
        <v>N/A</v>
      </c>
      <c r="AA150" s="313" t="str">
        <f t="shared" si="575"/>
        <v>N/A</v>
      </c>
      <c r="AB150" s="313" t="str">
        <f t="shared" si="575"/>
        <v>N/A</v>
      </c>
      <c r="AC150" s="313" t="str">
        <f t="shared" si="575"/>
        <v>N/A</v>
      </c>
      <c r="AD150" s="313" t="str">
        <f t="shared" si="575"/>
        <v>N/A</v>
      </c>
      <c r="AE150" s="313" t="str">
        <f t="shared" si="575"/>
        <v>N/A</v>
      </c>
      <c r="AF150" s="313" t="str">
        <f t="shared" si="575"/>
        <v>N/A</v>
      </c>
      <c r="AG150" s="313" t="str">
        <f t="shared" si="575"/>
        <v>N/A</v>
      </c>
      <c r="AH150" s="313" t="str">
        <f t="shared" si="575"/>
        <v>N/A</v>
      </c>
      <c r="AI150" s="313" t="str">
        <f t="shared" si="575"/>
        <v>N/A</v>
      </c>
      <c r="AJ150" s="313" t="str">
        <f t="shared" si="575"/>
        <v>N/A</v>
      </c>
      <c r="AK150" s="313" t="str">
        <f t="shared" si="575"/>
        <v>N/A</v>
      </c>
      <c r="AL150" s="313" t="str">
        <f t="shared" si="575"/>
        <v>N/A</v>
      </c>
      <c r="AM150" s="313" t="str">
        <f t="shared" si="575"/>
        <v>N/A</v>
      </c>
      <c r="AN150" s="313" t="str">
        <f t="shared" si="575"/>
        <v>N/A</v>
      </c>
      <c r="AO150" s="313" t="str">
        <f t="shared" si="575"/>
        <v>N/A</v>
      </c>
      <c r="AP150" s="313" t="str">
        <f t="shared" si="575"/>
        <v>N/A</v>
      </c>
      <c r="AQ150" s="313" t="str">
        <f t="shared" si="575"/>
        <v>N/A</v>
      </c>
      <c r="AR150" s="313" t="str">
        <f t="shared" si="575"/>
        <v>N/A</v>
      </c>
      <c r="AS150" s="313" t="str">
        <f t="shared" si="575"/>
        <v>N/A</v>
      </c>
      <c r="AT150" s="313" t="str">
        <f t="shared" si="575"/>
        <v>N/A</v>
      </c>
      <c r="AU150" s="313" t="str">
        <f t="shared" si="575"/>
        <v>N/A</v>
      </c>
      <c r="AV150" s="313" t="str">
        <f t="shared" si="575"/>
        <v>N/A</v>
      </c>
      <c r="AW150" s="313" t="str">
        <f t="shared" si="575"/>
        <v>N/A</v>
      </c>
      <c r="AY150" s="78"/>
    </row>
    <row r="151" spans="1:341" s="70" customFormat="1" ht="11.25" customHeight="1" x14ac:dyDescent="0.15">
      <c r="A151" s="125"/>
      <c r="E151" s="555"/>
      <c r="G151" s="86"/>
      <c r="H151" s="124"/>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c r="AR151" s="71"/>
      <c r="AS151" s="71"/>
      <c r="AT151" s="71"/>
      <c r="AU151" s="71"/>
      <c r="AV151" s="71"/>
      <c r="AW151" s="71"/>
      <c r="AY151" s="78"/>
    </row>
    <row r="152" spans="1:341" x14ac:dyDescent="0.2">
      <c r="A152" s="126"/>
      <c r="B152" s="543" t="s">
        <v>301</v>
      </c>
      <c r="C152" s="544"/>
      <c r="D152" s="544"/>
      <c r="E152" s="544"/>
      <c r="F152" s="544"/>
      <c r="G152" s="545"/>
      <c r="H152" s="546"/>
      <c r="I152" s="547"/>
      <c r="J152" s="547"/>
      <c r="K152" s="547"/>
      <c r="L152" s="547"/>
      <c r="M152" s="547"/>
      <c r="N152" s="547"/>
      <c r="O152" s="547"/>
      <c r="P152" s="547"/>
      <c r="Q152" s="547"/>
      <c r="R152" s="547"/>
      <c r="S152" s="547"/>
      <c r="T152" s="547"/>
      <c r="U152" s="547"/>
      <c r="V152" s="547"/>
      <c r="W152" s="547"/>
      <c r="X152" s="547"/>
      <c r="Y152" s="547"/>
      <c r="Z152" s="547"/>
      <c r="AA152" s="547"/>
      <c r="AB152" s="547"/>
      <c r="AC152" s="547"/>
      <c r="AD152" s="547"/>
      <c r="AE152" s="547"/>
      <c r="AF152" s="547"/>
      <c r="AG152" s="547"/>
      <c r="AH152" s="547"/>
      <c r="AI152" s="547"/>
      <c r="AJ152" s="547"/>
      <c r="AK152" s="547"/>
      <c r="AL152" s="547"/>
      <c r="AM152" s="547"/>
      <c r="AN152" s="547"/>
      <c r="AO152" s="547"/>
      <c r="AP152" s="547"/>
      <c r="AQ152" s="547"/>
      <c r="AR152" s="547"/>
      <c r="AS152" s="547"/>
      <c r="AT152" s="547"/>
      <c r="AU152" s="547"/>
      <c r="AV152" s="547"/>
      <c r="AW152" s="547"/>
      <c r="AX152" s="70"/>
      <c r="AY152" s="70"/>
      <c r="AZ152" s="70"/>
      <c r="BA152" s="70"/>
      <c r="BB152" s="70"/>
      <c r="BC152" s="70"/>
      <c r="BD152" s="70"/>
      <c r="BE152" s="70"/>
      <c r="BF152" s="70"/>
      <c r="BG152" s="70"/>
      <c r="BH152" s="70"/>
      <c r="BI152" s="70"/>
      <c r="BJ152" s="70"/>
      <c r="BK152" s="70"/>
      <c r="BL152" s="70"/>
      <c r="BM152" s="70"/>
      <c r="BN152" s="70"/>
      <c r="BO152" s="70"/>
      <c r="BP152" s="70"/>
      <c r="BQ152" s="70"/>
      <c r="BR152" s="70"/>
      <c r="BS152" s="70"/>
      <c r="BT152" s="70"/>
      <c r="BU152" s="70"/>
      <c r="BV152" s="70"/>
      <c r="BW152" s="70"/>
      <c r="BX152" s="70"/>
      <c r="BY152" s="70"/>
      <c r="BZ152" s="70"/>
      <c r="CA152" s="70"/>
      <c r="CB152" s="70"/>
      <c r="CC152" s="70"/>
      <c r="CD152" s="70"/>
      <c r="CE152" s="70"/>
      <c r="CF152" s="70"/>
      <c r="CG152" s="70"/>
      <c r="CH152" s="70"/>
      <c r="CI152" s="70"/>
      <c r="CJ152" s="70"/>
      <c r="CK152" s="70"/>
      <c r="CL152" s="70"/>
      <c r="CM152" s="70"/>
      <c r="CN152" s="70"/>
      <c r="CO152" s="70"/>
      <c r="CP152" s="70"/>
      <c r="CQ152" s="70"/>
      <c r="CR152" s="70"/>
      <c r="CS152" s="70"/>
      <c r="CT152" s="70"/>
      <c r="CU152" s="70"/>
      <c r="CV152" s="70"/>
      <c r="CW152" s="70"/>
      <c r="CX152" s="70"/>
      <c r="CY152" s="70"/>
      <c r="CZ152" s="70"/>
      <c r="DA152" s="70"/>
      <c r="DB152" s="70"/>
      <c r="DC152" s="70"/>
      <c r="DD152" s="70"/>
      <c r="DE152" s="70"/>
      <c r="DF152" s="70"/>
      <c r="DG152" s="70"/>
      <c r="DH152" s="70"/>
      <c r="DI152" s="70"/>
      <c r="DJ152" s="70"/>
      <c r="DK152" s="70"/>
      <c r="DL152" s="70"/>
      <c r="DM152" s="70"/>
      <c r="DN152" s="70"/>
      <c r="DO152" s="70"/>
      <c r="DP152" s="70"/>
      <c r="DQ152" s="70"/>
      <c r="DR152" s="70"/>
      <c r="DS152" s="70"/>
      <c r="DT152" s="70"/>
      <c r="DU152" s="70"/>
      <c r="DV152" s="70"/>
      <c r="DW152" s="70"/>
      <c r="DX152" s="70"/>
      <c r="DY152" s="70"/>
      <c r="DZ152" s="70"/>
      <c r="EA152" s="70"/>
      <c r="EB152" s="70"/>
      <c r="EC152" s="70"/>
      <c r="ED152" s="70"/>
      <c r="EE152" s="70"/>
      <c r="EF152" s="70"/>
      <c r="EG152" s="70"/>
      <c r="EH152" s="70"/>
      <c r="EI152" s="70"/>
      <c r="EJ152" s="70"/>
      <c r="EK152" s="70"/>
      <c r="EL152" s="70"/>
      <c r="EM152" s="70"/>
      <c r="EN152" s="70"/>
      <c r="EO152" s="70"/>
      <c r="EP152" s="70"/>
      <c r="EQ152" s="70"/>
      <c r="ER152" s="70"/>
      <c r="ES152" s="70"/>
      <c r="ET152" s="70"/>
      <c r="EU152" s="70"/>
      <c r="EV152" s="70"/>
      <c r="EW152" s="70"/>
      <c r="EX152" s="70"/>
      <c r="EY152" s="70"/>
      <c r="EZ152" s="70"/>
      <c r="FA152" s="70"/>
      <c r="FB152" s="70"/>
      <c r="FC152" s="70"/>
      <c r="FD152" s="70"/>
      <c r="FE152" s="70"/>
      <c r="FF152" s="70"/>
      <c r="FG152" s="70"/>
      <c r="FH152" s="70"/>
      <c r="FI152" s="70"/>
      <c r="FJ152" s="70"/>
      <c r="FK152" s="70"/>
      <c r="FL152" s="70"/>
      <c r="FM152" s="70"/>
      <c r="FN152" s="70"/>
      <c r="FO152" s="70"/>
      <c r="FP152" s="70"/>
      <c r="FQ152" s="70"/>
      <c r="FR152" s="70"/>
      <c r="FS152" s="70"/>
      <c r="FT152" s="70"/>
      <c r="FU152" s="70"/>
      <c r="FV152" s="70"/>
      <c r="FW152" s="70"/>
      <c r="FX152" s="70"/>
      <c r="FY152" s="70"/>
      <c r="FZ152" s="70"/>
      <c r="GA152" s="70"/>
      <c r="GB152" s="70"/>
      <c r="GC152" s="70"/>
      <c r="GD152" s="70"/>
      <c r="GE152" s="70"/>
      <c r="GF152" s="70"/>
      <c r="GG152" s="70"/>
      <c r="GH152" s="70"/>
      <c r="GI152" s="70"/>
      <c r="GJ152" s="70"/>
      <c r="GK152" s="70"/>
      <c r="GL152" s="70"/>
      <c r="GM152" s="70"/>
      <c r="GN152" s="70"/>
      <c r="GO152" s="70"/>
      <c r="GP152" s="70"/>
      <c r="GQ152" s="70"/>
      <c r="GR152" s="70"/>
      <c r="GS152" s="70"/>
      <c r="GT152" s="70"/>
      <c r="GU152" s="70"/>
      <c r="GV152" s="70"/>
      <c r="GW152" s="70"/>
      <c r="GX152" s="70"/>
      <c r="GY152" s="70"/>
      <c r="GZ152" s="70"/>
      <c r="HA152" s="70"/>
      <c r="HB152" s="70"/>
      <c r="HC152" s="70"/>
      <c r="HD152" s="70"/>
      <c r="HE152" s="70"/>
      <c r="HF152" s="70"/>
      <c r="HG152" s="70"/>
      <c r="HH152" s="70"/>
      <c r="HI152" s="70"/>
      <c r="HJ152" s="70"/>
      <c r="HK152" s="70"/>
      <c r="HL152" s="70"/>
      <c r="HM152" s="70"/>
      <c r="HN152" s="70"/>
      <c r="HO152" s="70"/>
      <c r="HP152" s="70"/>
      <c r="HQ152" s="70"/>
      <c r="HR152" s="70"/>
      <c r="HS152" s="70"/>
      <c r="HT152" s="70"/>
      <c r="HU152" s="70"/>
      <c r="HV152" s="70"/>
      <c r="HW152" s="70"/>
      <c r="HX152" s="70"/>
      <c r="HY152" s="70"/>
      <c r="HZ152" s="70"/>
      <c r="IA152" s="70"/>
      <c r="IB152" s="70"/>
      <c r="IC152" s="70"/>
      <c r="ID152" s="70"/>
      <c r="IE152" s="70"/>
      <c r="IF152" s="70"/>
      <c r="IG152" s="70"/>
      <c r="IH152" s="70"/>
      <c r="II152" s="70"/>
      <c r="IJ152" s="70"/>
      <c r="IK152" s="70"/>
      <c r="IL152" s="70"/>
      <c r="IM152" s="70"/>
      <c r="IN152" s="70"/>
      <c r="IO152" s="70"/>
      <c r="IP152" s="70"/>
      <c r="IQ152" s="70"/>
      <c r="IR152" s="70"/>
      <c r="IS152" s="70"/>
      <c r="IT152" s="70"/>
      <c r="IU152" s="70"/>
      <c r="IV152" s="70"/>
      <c r="IW152" s="70"/>
      <c r="IX152" s="70"/>
      <c r="IY152" s="70"/>
      <c r="IZ152" s="70"/>
      <c r="JA152" s="70"/>
      <c r="JB152" s="70"/>
      <c r="JC152" s="70"/>
      <c r="JD152" s="70"/>
      <c r="JE152" s="70"/>
      <c r="JF152" s="70"/>
      <c r="JG152" s="70"/>
      <c r="JH152" s="70"/>
      <c r="JI152" s="70"/>
      <c r="JJ152" s="70"/>
      <c r="JK152" s="70"/>
      <c r="JL152" s="70"/>
      <c r="JM152" s="70"/>
      <c r="JN152" s="70"/>
      <c r="JO152" s="70"/>
      <c r="JP152" s="70"/>
      <c r="JQ152" s="70"/>
      <c r="JR152" s="70"/>
      <c r="JS152" s="70"/>
      <c r="JT152" s="70"/>
      <c r="JU152" s="70"/>
      <c r="JV152" s="70"/>
      <c r="JW152" s="70"/>
      <c r="JX152" s="70"/>
      <c r="JY152" s="70"/>
      <c r="JZ152" s="70"/>
      <c r="KA152" s="70"/>
      <c r="KB152" s="70"/>
      <c r="KC152" s="70"/>
      <c r="KD152" s="70"/>
      <c r="KE152" s="70"/>
      <c r="KF152" s="70"/>
      <c r="KG152" s="70"/>
      <c r="KH152" s="70"/>
      <c r="KI152" s="70"/>
      <c r="KJ152" s="70"/>
      <c r="KK152" s="70"/>
      <c r="KL152" s="70"/>
      <c r="KM152" s="70"/>
      <c r="KN152" s="70"/>
      <c r="KO152" s="70"/>
      <c r="KP152" s="70"/>
      <c r="KQ152" s="70"/>
      <c r="KR152" s="70"/>
      <c r="KS152" s="70"/>
      <c r="KT152" s="70"/>
      <c r="KU152" s="70"/>
      <c r="KV152" s="70"/>
      <c r="KW152" s="70"/>
      <c r="KX152" s="70"/>
      <c r="KY152" s="70"/>
      <c r="KZ152" s="70"/>
      <c r="LA152" s="70"/>
      <c r="LB152" s="70"/>
      <c r="LC152" s="70"/>
      <c r="LD152" s="70"/>
      <c r="LE152" s="70"/>
      <c r="LF152" s="70"/>
      <c r="LG152" s="70"/>
      <c r="LH152" s="70"/>
      <c r="LI152" s="70"/>
      <c r="LJ152" s="70"/>
      <c r="LK152" s="70"/>
      <c r="LL152" s="70"/>
      <c r="LM152" s="70"/>
      <c r="LN152" s="70"/>
      <c r="LO152" s="70"/>
      <c r="LP152" s="70"/>
      <c r="LQ152" s="70"/>
      <c r="LR152" s="70"/>
      <c r="LS152" s="70"/>
      <c r="LT152" s="70"/>
      <c r="LU152" s="70"/>
      <c r="LV152" s="70"/>
      <c r="LW152" s="70"/>
      <c r="LX152" s="70"/>
      <c r="LY152" s="70"/>
      <c r="LZ152" s="70"/>
      <c r="MA152" s="70"/>
      <c r="MB152" s="70"/>
      <c r="MC152" s="70"/>
    </row>
    <row r="153" spans="1:341" x14ac:dyDescent="0.2">
      <c r="A153" s="126"/>
      <c r="B153" s="380" t="str">
        <f>"&gt; "&amp;VLOOKUP(B152,ActMap,2, FALSE)</f>
        <v>&gt; Stipends for curricular staff performing additional duties</v>
      </c>
      <c r="C153" s="381"/>
      <c r="D153" s="381"/>
      <c r="E153" s="556"/>
      <c r="F153" s="381"/>
      <c r="G153" s="381"/>
      <c r="H153" s="121"/>
      <c r="I153" s="382"/>
      <c r="J153" s="382"/>
      <c r="K153" s="382"/>
      <c r="L153" s="382"/>
      <c r="M153" s="382"/>
      <c r="N153" s="382"/>
      <c r="O153" s="382"/>
      <c r="P153" s="382"/>
      <c r="Q153" s="382"/>
      <c r="R153" s="382"/>
      <c r="S153" s="382"/>
      <c r="T153" s="382"/>
      <c r="U153" s="382"/>
      <c r="V153" s="382"/>
      <c r="W153" s="382"/>
      <c r="X153" s="382"/>
      <c r="Y153" s="382"/>
      <c r="Z153" s="382"/>
      <c r="AA153" s="382"/>
      <c r="AB153" s="382"/>
      <c r="AC153" s="382"/>
      <c r="AD153" s="382"/>
      <c r="AE153" s="382"/>
      <c r="AF153" s="382"/>
      <c r="AG153" s="382"/>
      <c r="AH153" s="382"/>
      <c r="AI153" s="382"/>
      <c r="AJ153" s="382"/>
      <c r="AK153" s="382"/>
      <c r="AL153" s="382"/>
      <c r="AM153" s="382"/>
      <c r="AN153" s="382"/>
      <c r="AO153" s="382"/>
      <c r="AP153" s="382"/>
      <c r="AQ153" s="382"/>
      <c r="AR153" s="382"/>
      <c r="AS153" s="382"/>
      <c r="AT153" s="382"/>
      <c r="AU153" s="382"/>
      <c r="AV153" s="382"/>
      <c r="AW153" s="382"/>
      <c r="AX153" s="70"/>
      <c r="AY153" s="70"/>
      <c r="AZ153" s="70"/>
      <c r="BA153" s="70"/>
      <c r="BB153" s="70"/>
      <c r="BC153" s="70"/>
      <c r="BD153" s="70"/>
      <c r="BE153" s="70"/>
      <c r="BF153" s="70"/>
      <c r="BG153" s="70"/>
      <c r="BH153" s="70"/>
      <c r="BI153" s="70"/>
      <c r="BJ153" s="70"/>
      <c r="BK153" s="70"/>
      <c r="BL153" s="70"/>
      <c r="BM153" s="70"/>
      <c r="BN153" s="70"/>
      <c r="BO153" s="70"/>
      <c r="BP153" s="70"/>
      <c r="BQ153" s="70"/>
      <c r="BR153" s="70"/>
      <c r="BS153" s="70"/>
      <c r="BT153" s="70"/>
      <c r="BU153" s="70"/>
      <c r="BV153" s="70"/>
      <c r="BW153" s="70"/>
      <c r="BX153" s="70"/>
      <c r="BY153" s="70"/>
      <c r="BZ153" s="70"/>
      <c r="CA153" s="70"/>
      <c r="CB153" s="70"/>
      <c r="CC153" s="70"/>
      <c r="CD153" s="70"/>
      <c r="CE153" s="70"/>
      <c r="CF153" s="70"/>
      <c r="CG153" s="70"/>
      <c r="CH153" s="70"/>
      <c r="CI153" s="70"/>
      <c r="CJ153" s="70"/>
      <c r="CK153" s="70"/>
      <c r="CL153" s="70"/>
      <c r="CM153" s="70"/>
      <c r="CN153" s="70"/>
      <c r="CO153" s="70"/>
      <c r="CP153" s="70"/>
      <c r="CQ153" s="70"/>
      <c r="CR153" s="70"/>
      <c r="CS153" s="70"/>
      <c r="CT153" s="70"/>
      <c r="CU153" s="70"/>
      <c r="CV153" s="70"/>
      <c r="CW153" s="70"/>
      <c r="CX153" s="70"/>
      <c r="CY153" s="70"/>
      <c r="CZ153" s="70"/>
      <c r="DA153" s="70"/>
      <c r="DB153" s="70"/>
      <c r="DC153" s="70"/>
      <c r="DD153" s="70"/>
      <c r="DE153" s="70"/>
      <c r="DF153" s="70"/>
      <c r="DG153" s="70"/>
      <c r="DH153" s="70"/>
      <c r="DI153" s="70"/>
      <c r="DJ153" s="70"/>
      <c r="DK153" s="70"/>
      <c r="DL153" s="70"/>
      <c r="DM153" s="70"/>
      <c r="DN153" s="70"/>
      <c r="DO153" s="70"/>
      <c r="DP153" s="70"/>
      <c r="DQ153" s="70"/>
      <c r="DR153" s="70"/>
      <c r="DS153" s="70"/>
      <c r="DT153" s="70"/>
      <c r="DU153" s="70"/>
      <c r="DV153" s="70"/>
      <c r="DW153" s="70"/>
      <c r="DX153" s="70"/>
      <c r="DY153" s="70"/>
      <c r="DZ153" s="70"/>
      <c r="EA153" s="70"/>
      <c r="EB153" s="70"/>
      <c r="EC153" s="70"/>
      <c r="ED153" s="70"/>
      <c r="EE153" s="70"/>
      <c r="EF153" s="70"/>
      <c r="EG153" s="70"/>
      <c r="EH153" s="70"/>
      <c r="EI153" s="70"/>
      <c r="EJ153" s="70"/>
      <c r="EK153" s="70"/>
      <c r="EL153" s="70"/>
      <c r="EM153" s="70"/>
      <c r="EN153" s="70"/>
      <c r="EO153" s="70"/>
      <c r="EP153" s="70"/>
      <c r="EQ153" s="70"/>
      <c r="ER153" s="70"/>
      <c r="ES153" s="70"/>
      <c r="ET153" s="70"/>
      <c r="EU153" s="70"/>
      <c r="EV153" s="70"/>
      <c r="EW153" s="70"/>
      <c r="EX153" s="70"/>
      <c r="EY153" s="70"/>
      <c r="EZ153" s="70"/>
      <c r="FA153" s="70"/>
      <c r="FB153" s="70"/>
      <c r="FC153" s="70"/>
      <c r="FD153" s="70"/>
      <c r="FE153" s="70"/>
      <c r="FF153" s="70"/>
      <c r="FG153" s="70"/>
      <c r="FH153" s="70"/>
      <c r="FI153" s="70"/>
      <c r="FJ153" s="70"/>
      <c r="FK153" s="70"/>
      <c r="FL153" s="70"/>
      <c r="FM153" s="70"/>
      <c r="FN153" s="70"/>
      <c r="FO153" s="70"/>
      <c r="FP153" s="70"/>
      <c r="FQ153" s="70"/>
      <c r="FR153" s="70"/>
      <c r="FS153" s="70"/>
      <c r="FT153" s="70"/>
      <c r="FU153" s="70"/>
      <c r="FV153" s="70"/>
      <c r="FW153" s="70"/>
      <c r="FX153" s="70"/>
      <c r="FY153" s="70"/>
      <c r="FZ153" s="70"/>
      <c r="GA153" s="70"/>
      <c r="GB153" s="70"/>
      <c r="GC153" s="70"/>
      <c r="GD153" s="70"/>
      <c r="GE153" s="70"/>
      <c r="GF153" s="70"/>
      <c r="GG153" s="70"/>
      <c r="GH153" s="70"/>
      <c r="GI153" s="70"/>
      <c r="GJ153" s="70"/>
      <c r="GK153" s="70"/>
      <c r="GL153" s="70"/>
      <c r="GM153" s="70"/>
      <c r="GN153" s="70"/>
      <c r="GO153" s="70"/>
      <c r="GP153" s="70"/>
      <c r="GQ153" s="70"/>
      <c r="GR153" s="70"/>
      <c r="GS153" s="70"/>
      <c r="GT153" s="70"/>
      <c r="GU153" s="70"/>
      <c r="GV153" s="70"/>
      <c r="GW153" s="70"/>
      <c r="GX153" s="70"/>
      <c r="GY153" s="70"/>
      <c r="GZ153" s="70"/>
      <c r="HA153" s="70"/>
      <c r="HB153" s="70"/>
      <c r="HC153" s="70"/>
      <c r="HD153" s="70"/>
      <c r="HE153" s="70"/>
      <c r="HF153" s="70"/>
      <c r="HG153" s="70"/>
      <c r="HH153" s="70"/>
      <c r="HI153" s="70"/>
      <c r="HJ153" s="70"/>
      <c r="HK153" s="70"/>
      <c r="HL153" s="70"/>
      <c r="HM153" s="70"/>
      <c r="HN153" s="70"/>
      <c r="HO153" s="70"/>
      <c r="HP153" s="70"/>
      <c r="HQ153" s="70"/>
      <c r="HR153" s="70"/>
      <c r="HS153" s="70"/>
      <c r="HT153" s="70"/>
      <c r="HU153" s="70"/>
      <c r="HV153" s="70"/>
      <c r="HW153" s="70"/>
      <c r="HX153" s="70"/>
      <c r="HY153" s="70"/>
      <c r="HZ153" s="70"/>
      <c r="IA153" s="70"/>
      <c r="IB153" s="70"/>
      <c r="IC153" s="70"/>
      <c r="ID153" s="70"/>
      <c r="IE153" s="70"/>
      <c r="IF153" s="70"/>
      <c r="IG153" s="70"/>
      <c r="IH153" s="70"/>
      <c r="II153" s="70"/>
      <c r="IJ153" s="70"/>
      <c r="IK153" s="70"/>
      <c r="IL153" s="70"/>
      <c r="IM153" s="70"/>
      <c r="IN153" s="70"/>
      <c r="IO153" s="70"/>
      <c r="IP153" s="70"/>
      <c r="IQ153" s="70"/>
      <c r="IR153" s="70"/>
      <c r="IS153" s="70"/>
      <c r="IT153" s="70"/>
      <c r="IU153" s="70"/>
      <c r="IV153" s="70"/>
      <c r="IW153" s="70"/>
      <c r="IX153" s="70"/>
      <c r="IY153" s="70"/>
      <c r="IZ153" s="70"/>
      <c r="JA153" s="70"/>
      <c r="JB153" s="70"/>
      <c r="JC153" s="70"/>
      <c r="JD153" s="70"/>
      <c r="JE153" s="70"/>
      <c r="JF153" s="70"/>
      <c r="JG153" s="70"/>
      <c r="JH153" s="70"/>
      <c r="JI153" s="70"/>
      <c r="JJ153" s="70"/>
      <c r="JK153" s="70"/>
      <c r="JL153" s="70"/>
      <c r="JM153" s="70"/>
      <c r="JN153" s="70"/>
      <c r="JO153" s="70"/>
      <c r="JP153" s="70"/>
      <c r="JQ153" s="70"/>
      <c r="JR153" s="70"/>
      <c r="JS153" s="70"/>
      <c r="JT153" s="70"/>
      <c r="JU153" s="70"/>
      <c r="JV153" s="70"/>
      <c r="JW153" s="70"/>
      <c r="JX153" s="70"/>
      <c r="JY153" s="70"/>
      <c r="JZ153" s="70"/>
      <c r="KA153" s="70"/>
      <c r="KB153" s="70"/>
      <c r="KC153" s="70"/>
      <c r="KD153" s="70"/>
      <c r="KE153" s="70"/>
      <c r="KF153" s="70"/>
      <c r="KG153" s="70"/>
      <c r="KH153" s="70"/>
      <c r="KI153" s="70"/>
      <c r="KJ153" s="70"/>
      <c r="KK153" s="70"/>
      <c r="KL153" s="70"/>
      <c r="KM153" s="70"/>
      <c r="KN153" s="70"/>
      <c r="KO153" s="70"/>
      <c r="KP153" s="70"/>
      <c r="KQ153" s="70"/>
      <c r="KR153" s="70"/>
      <c r="KS153" s="70"/>
      <c r="KT153" s="70"/>
      <c r="KU153" s="70"/>
      <c r="KV153" s="70"/>
      <c r="KW153" s="70"/>
      <c r="KX153" s="70"/>
      <c r="KY153" s="70"/>
      <c r="KZ153" s="70"/>
      <c r="LA153" s="70"/>
      <c r="LB153" s="70"/>
      <c r="LC153" s="70"/>
      <c r="LD153" s="70"/>
      <c r="LE153" s="70"/>
      <c r="LF153" s="70"/>
      <c r="LG153" s="70"/>
      <c r="LH153" s="70"/>
      <c r="LI153" s="70"/>
      <c r="LJ153" s="70"/>
      <c r="LK153" s="70"/>
      <c r="LL153" s="70"/>
      <c r="LM153" s="70"/>
      <c r="LN153" s="70"/>
      <c r="LO153" s="70"/>
      <c r="LP153" s="70"/>
      <c r="LQ153" s="70"/>
      <c r="LR153" s="70"/>
      <c r="LS153" s="70"/>
      <c r="LT153" s="70"/>
      <c r="LU153" s="70"/>
      <c r="LV153" s="70"/>
      <c r="LW153" s="70"/>
      <c r="LX153" s="70"/>
      <c r="LY153" s="70"/>
      <c r="LZ153" s="70"/>
      <c r="MA153" s="70"/>
      <c r="MB153" s="70"/>
      <c r="MC153" s="70"/>
    </row>
    <row r="154" spans="1:341" s="70" customFormat="1" ht="11.25" customHeight="1" x14ac:dyDescent="0.15">
      <c r="A154" s="125"/>
      <c r="B154" s="70" t="s">
        <v>301</v>
      </c>
      <c r="C154" s="70" t="s">
        <v>307</v>
      </c>
      <c r="E154" s="555"/>
      <c r="G154" s="86"/>
      <c r="H154" s="122">
        <v>345050</v>
      </c>
      <c r="I154" s="557">
        <f>(H154/(H52+H60+H82+H139)*(I52+I60+I82+I139))</f>
        <v>402558.33333333331</v>
      </c>
      <c r="J154" s="130">
        <f t="shared" ref="J154:AW154" si="576">I154*INDEX(SalInfl,J$1)</f>
        <v>410609.5</v>
      </c>
      <c r="K154" s="130">
        <f t="shared" si="576"/>
        <v>418821.69</v>
      </c>
      <c r="L154" s="130">
        <f t="shared" si="576"/>
        <v>427198.1238</v>
      </c>
      <c r="M154" s="130">
        <f t="shared" si="576"/>
        <v>435742.08627600002</v>
      </c>
      <c r="N154" s="130">
        <f t="shared" si="576"/>
        <v>444456.92800152005</v>
      </c>
      <c r="O154" s="130">
        <f t="shared" si="576"/>
        <v>453346.06656155048</v>
      </c>
      <c r="P154" s="130">
        <f t="shared" si="576"/>
        <v>462412.9878927815</v>
      </c>
      <c r="Q154" s="130">
        <f t="shared" si="576"/>
        <v>471661.24765063712</v>
      </c>
      <c r="R154" s="130">
        <f t="shared" si="576"/>
        <v>481094.47260364989</v>
      </c>
      <c r="S154" s="130">
        <f t="shared" si="576"/>
        <v>490716.36205572292</v>
      </c>
      <c r="T154" s="130">
        <f t="shared" si="576"/>
        <v>500530.68929683737</v>
      </c>
      <c r="U154" s="130">
        <f t="shared" si="576"/>
        <v>510541.3030827741</v>
      </c>
      <c r="V154" s="130">
        <f t="shared" si="576"/>
        <v>520752.12914442958</v>
      </c>
      <c r="W154" s="130">
        <f t="shared" si="576"/>
        <v>531167.1717273182</v>
      </c>
      <c r="X154" s="130">
        <f t="shared" si="576"/>
        <v>541790.51516186458</v>
      </c>
      <c r="Y154" s="130">
        <f t="shared" si="576"/>
        <v>552626.32546510187</v>
      </c>
      <c r="Z154" s="130">
        <f t="shared" si="576"/>
        <v>563678.85197440395</v>
      </c>
      <c r="AA154" s="130">
        <f t="shared" si="576"/>
        <v>574952.42901389208</v>
      </c>
      <c r="AB154" s="130">
        <f t="shared" si="576"/>
        <v>586451.4775941699</v>
      </c>
      <c r="AC154" s="130">
        <f t="shared" si="576"/>
        <v>598180.50714605337</v>
      </c>
      <c r="AD154" s="130">
        <f t="shared" si="576"/>
        <v>610144.11728897446</v>
      </c>
      <c r="AE154" s="130">
        <f t="shared" si="576"/>
        <v>622346.99963475391</v>
      </c>
      <c r="AF154" s="130">
        <f t="shared" si="576"/>
        <v>634793.93962744903</v>
      </c>
      <c r="AG154" s="130">
        <f t="shared" si="576"/>
        <v>647489.81841999805</v>
      </c>
      <c r="AH154" s="130">
        <f t="shared" si="576"/>
        <v>660439.61478839803</v>
      </c>
      <c r="AI154" s="130">
        <f t="shared" si="576"/>
        <v>673648.40708416596</v>
      </c>
      <c r="AJ154" s="130">
        <f t="shared" si="576"/>
        <v>687121.37522584933</v>
      </c>
      <c r="AK154" s="130">
        <f t="shared" si="576"/>
        <v>700863.80273036635</v>
      </c>
      <c r="AL154" s="130">
        <f t="shared" si="576"/>
        <v>714881.07878497371</v>
      </c>
      <c r="AM154" s="130">
        <f t="shared" si="576"/>
        <v>729178.70036067325</v>
      </c>
      <c r="AN154" s="130">
        <f t="shared" si="576"/>
        <v>743762.27436788671</v>
      </c>
      <c r="AO154" s="130">
        <f t="shared" si="576"/>
        <v>758637.51985524443</v>
      </c>
      <c r="AP154" s="130">
        <f t="shared" si="576"/>
        <v>773810.27025234932</v>
      </c>
      <c r="AQ154" s="130">
        <f t="shared" si="576"/>
        <v>789286.47565739637</v>
      </c>
      <c r="AR154" s="130">
        <f t="shared" si="576"/>
        <v>805072.20517054433</v>
      </c>
      <c r="AS154" s="130">
        <f t="shared" si="576"/>
        <v>821173.64927395526</v>
      </c>
      <c r="AT154" s="130">
        <f t="shared" si="576"/>
        <v>837597.12225943443</v>
      </c>
      <c r="AU154" s="130">
        <f t="shared" si="576"/>
        <v>854349.06470462319</v>
      </c>
      <c r="AV154" s="130">
        <f t="shared" si="576"/>
        <v>871436.04599871568</v>
      </c>
      <c r="AW154" s="130">
        <f t="shared" si="576"/>
        <v>888864.76691869006</v>
      </c>
      <c r="AY154" s="78"/>
    </row>
    <row r="155" spans="1:341" s="70" customFormat="1" ht="11.25" customHeight="1" x14ac:dyDescent="0.15">
      <c r="A155" s="125"/>
      <c r="B155" s="70" t="s">
        <v>301</v>
      </c>
      <c r="E155" s="555"/>
      <c r="G155" s="86"/>
      <c r="H155" s="122"/>
      <c r="I155" s="123"/>
      <c r="J155" s="130">
        <f t="shared" ref="J155:J156" si="577">I155*INDEX(SalInfl,J$1)</f>
        <v>0</v>
      </c>
      <c r="K155" s="130">
        <f t="shared" ref="K155:K156" si="578">J155*INDEX(SalInfl,K$1)</f>
        <v>0</v>
      </c>
      <c r="L155" s="130">
        <f t="shared" ref="L155:L156" si="579">K155*INDEX(SalInfl,L$1)</f>
        <v>0</v>
      </c>
      <c r="M155" s="130">
        <f t="shared" ref="M155:M156" si="580">L155*INDEX(SalInfl,M$1)</f>
        <v>0</v>
      </c>
      <c r="N155" s="130">
        <f t="shared" ref="N155:N156" si="581">M155*INDEX(SalInfl,N$1)</f>
        <v>0</v>
      </c>
      <c r="O155" s="130">
        <f t="shared" ref="O155:O156" si="582">N155*INDEX(SalInfl,O$1)</f>
        <v>0</v>
      </c>
      <c r="P155" s="130">
        <f t="shared" ref="P155:P156" si="583">O155*INDEX(SalInfl,P$1)</f>
        <v>0</v>
      </c>
      <c r="Q155" s="130">
        <f t="shared" ref="Q155:Q156" si="584">P155*INDEX(SalInfl,Q$1)</f>
        <v>0</v>
      </c>
      <c r="R155" s="130">
        <f t="shared" ref="R155:R156" si="585">Q155*INDEX(SalInfl,R$1)</f>
        <v>0</v>
      </c>
      <c r="S155" s="130">
        <f t="shared" ref="S155:S156" si="586">R155*INDEX(SalInfl,S$1)</f>
        <v>0</v>
      </c>
      <c r="T155" s="130">
        <f t="shared" ref="T155:T156" si="587">S155*INDEX(SalInfl,T$1)</f>
        <v>0</v>
      </c>
      <c r="U155" s="130">
        <f t="shared" ref="U155:U156" si="588">T155*INDEX(SalInfl,U$1)</f>
        <v>0</v>
      </c>
      <c r="V155" s="130">
        <f t="shared" ref="V155:V156" si="589">U155*INDEX(SalInfl,V$1)</f>
        <v>0</v>
      </c>
      <c r="W155" s="130">
        <f t="shared" ref="W155:W156" si="590">V155*INDEX(SalInfl,W$1)</f>
        <v>0</v>
      </c>
      <c r="X155" s="130">
        <f t="shared" ref="X155:X156" si="591">W155*INDEX(SalInfl,X$1)</f>
        <v>0</v>
      </c>
      <c r="Y155" s="130">
        <f t="shared" ref="Y155:Y156" si="592">X155*INDEX(SalInfl,Y$1)</f>
        <v>0</v>
      </c>
      <c r="Z155" s="130">
        <f t="shared" ref="Z155:Z156" si="593">Y155*INDEX(SalInfl,Z$1)</f>
        <v>0</v>
      </c>
      <c r="AA155" s="130">
        <f t="shared" ref="AA155:AA156" si="594">Z155*INDEX(SalInfl,AA$1)</f>
        <v>0</v>
      </c>
      <c r="AB155" s="130">
        <f t="shared" ref="AB155:AB156" si="595">AA155*INDEX(SalInfl,AB$1)</f>
        <v>0</v>
      </c>
      <c r="AC155" s="130">
        <f t="shared" ref="AC155:AC156" si="596">AB155*INDEX(SalInfl,AC$1)</f>
        <v>0</v>
      </c>
      <c r="AD155" s="130">
        <f t="shared" ref="AD155:AD156" si="597">AC155*INDEX(SalInfl,AD$1)</f>
        <v>0</v>
      </c>
      <c r="AE155" s="130">
        <f t="shared" ref="AE155:AE156" si="598">AD155*INDEX(SalInfl,AE$1)</f>
        <v>0</v>
      </c>
      <c r="AF155" s="130">
        <f t="shared" ref="AF155:AF156" si="599">AE155*INDEX(SalInfl,AF$1)</f>
        <v>0</v>
      </c>
      <c r="AG155" s="130">
        <f t="shared" ref="AG155:AG156" si="600">AF155*INDEX(SalInfl,AG$1)</f>
        <v>0</v>
      </c>
      <c r="AH155" s="130">
        <f t="shared" ref="AH155:AH156" si="601">AG155*INDEX(SalInfl,AH$1)</f>
        <v>0</v>
      </c>
      <c r="AI155" s="130">
        <f t="shared" ref="AI155:AI156" si="602">AH155*INDEX(SalInfl,AI$1)</f>
        <v>0</v>
      </c>
      <c r="AJ155" s="130">
        <f t="shared" ref="AJ155:AJ156" si="603">AI155*INDEX(SalInfl,AJ$1)</f>
        <v>0</v>
      </c>
      <c r="AK155" s="130">
        <f t="shared" ref="AK155:AK156" si="604">AJ155*INDEX(SalInfl,AK$1)</f>
        <v>0</v>
      </c>
      <c r="AL155" s="130">
        <f t="shared" ref="AL155:AL156" si="605">AK155*INDEX(SalInfl,AL$1)</f>
        <v>0</v>
      </c>
      <c r="AM155" s="130">
        <f t="shared" ref="AM155:AM156" si="606">AL155*INDEX(SalInfl,AM$1)</f>
        <v>0</v>
      </c>
      <c r="AN155" s="130">
        <f t="shared" ref="AN155:AN156" si="607">AM155*INDEX(SalInfl,AN$1)</f>
        <v>0</v>
      </c>
      <c r="AO155" s="130">
        <f t="shared" ref="AO155:AO156" si="608">AN155*INDEX(SalInfl,AO$1)</f>
        <v>0</v>
      </c>
      <c r="AP155" s="130">
        <f t="shared" ref="AP155:AP156" si="609">AO155*INDEX(SalInfl,AP$1)</f>
        <v>0</v>
      </c>
      <c r="AQ155" s="130">
        <f t="shared" ref="AQ155:AQ156" si="610">AP155*INDEX(SalInfl,AQ$1)</f>
        <v>0</v>
      </c>
      <c r="AR155" s="130">
        <f t="shared" ref="AR155:AR156" si="611">AQ155*INDEX(SalInfl,AR$1)</f>
        <v>0</v>
      </c>
      <c r="AS155" s="130">
        <f t="shared" ref="AS155:AS156" si="612">AR155*INDEX(SalInfl,AS$1)</f>
        <v>0</v>
      </c>
      <c r="AT155" s="130">
        <f t="shared" ref="AT155:AT156" si="613">AS155*INDEX(SalInfl,AT$1)</f>
        <v>0</v>
      </c>
      <c r="AU155" s="130">
        <f t="shared" ref="AU155:AU156" si="614">AT155*INDEX(SalInfl,AU$1)</f>
        <v>0</v>
      </c>
      <c r="AV155" s="130">
        <f t="shared" ref="AV155:AV156" si="615">AU155*INDEX(SalInfl,AV$1)</f>
        <v>0</v>
      </c>
      <c r="AW155" s="130">
        <f t="shared" ref="AW155:AW156" si="616">AV155*INDEX(SalInfl,AW$1)</f>
        <v>0</v>
      </c>
      <c r="AY155" s="78"/>
    </row>
    <row r="156" spans="1:341" s="70" customFormat="1" ht="11.25" customHeight="1" x14ac:dyDescent="0.15">
      <c r="A156" s="125"/>
      <c r="B156" s="70" t="s">
        <v>301</v>
      </c>
      <c r="E156" s="555"/>
      <c r="G156" s="86"/>
      <c r="H156" s="122"/>
      <c r="I156" s="123"/>
      <c r="J156" s="130">
        <f t="shared" si="577"/>
        <v>0</v>
      </c>
      <c r="K156" s="130">
        <f t="shared" si="578"/>
        <v>0</v>
      </c>
      <c r="L156" s="130">
        <f t="shared" si="579"/>
        <v>0</v>
      </c>
      <c r="M156" s="130">
        <f t="shared" si="580"/>
        <v>0</v>
      </c>
      <c r="N156" s="130">
        <f t="shared" si="581"/>
        <v>0</v>
      </c>
      <c r="O156" s="130">
        <f t="shared" si="582"/>
        <v>0</v>
      </c>
      <c r="P156" s="130">
        <f t="shared" si="583"/>
        <v>0</v>
      </c>
      <c r="Q156" s="130">
        <f t="shared" si="584"/>
        <v>0</v>
      </c>
      <c r="R156" s="130">
        <f t="shared" si="585"/>
        <v>0</v>
      </c>
      <c r="S156" s="130">
        <f t="shared" si="586"/>
        <v>0</v>
      </c>
      <c r="T156" s="130">
        <f t="shared" si="587"/>
        <v>0</v>
      </c>
      <c r="U156" s="130">
        <f t="shared" si="588"/>
        <v>0</v>
      </c>
      <c r="V156" s="130">
        <f t="shared" si="589"/>
        <v>0</v>
      </c>
      <c r="W156" s="130">
        <f t="shared" si="590"/>
        <v>0</v>
      </c>
      <c r="X156" s="130">
        <f t="shared" si="591"/>
        <v>0</v>
      </c>
      <c r="Y156" s="130">
        <f t="shared" si="592"/>
        <v>0</v>
      </c>
      <c r="Z156" s="130">
        <f t="shared" si="593"/>
        <v>0</v>
      </c>
      <c r="AA156" s="130">
        <f t="shared" si="594"/>
        <v>0</v>
      </c>
      <c r="AB156" s="130">
        <f t="shared" si="595"/>
        <v>0</v>
      </c>
      <c r="AC156" s="130">
        <f t="shared" si="596"/>
        <v>0</v>
      </c>
      <c r="AD156" s="130">
        <f t="shared" si="597"/>
        <v>0</v>
      </c>
      <c r="AE156" s="130">
        <f t="shared" si="598"/>
        <v>0</v>
      </c>
      <c r="AF156" s="130">
        <f t="shared" si="599"/>
        <v>0</v>
      </c>
      <c r="AG156" s="130">
        <f t="shared" si="600"/>
        <v>0</v>
      </c>
      <c r="AH156" s="130">
        <f t="shared" si="601"/>
        <v>0</v>
      </c>
      <c r="AI156" s="130">
        <f t="shared" si="602"/>
        <v>0</v>
      </c>
      <c r="AJ156" s="130">
        <f t="shared" si="603"/>
        <v>0</v>
      </c>
      <c r="AK156" s="130">
        <f t="shared" si="604"/>
        <v>0</v>
      </c>
      <c r="AL156" s="130">
        <f t="shared" si="605"/>
        <v>0</v>
      </c>
      <c r="AM156" s="130">
        <f t="shared" si="606"/>
        <v>0</v>
      </c>
      <c r="AN156" s="130">
        <f t="shared" si="607"/>
        <v>0</v>
      </c>
      <c r="AO156" s="130">
        <f t="shared" si="608"/>
        <v>0</v>
      </c>
      <c r="AP156" s="130">
        <f t="shared" si="609"/>
        <v>0</v>
      </c>
      <c r="AQ156" s="130">
        <f t="shared" si="610"/>
        <v>0</v>
      </c>
      <c r="AR156" s="130">
        <f t="shared" si="611"/>
        <v>0</v>
      </c>
      <c r="AS156" s="130">
        <f t="shared" si="612"/>
        <v>0</v>
      </c>
      <c r="AT156" s="130">
        <f t="shared" si="613"/>
        <v>0</v>
      </c>
      <c r="AU156" s="130">
        <f t="shared" si="614"/>
        <v>0</v>
      </c>
      <c r="AV156" s="130">
        <f t="shared" si="615"/>
        <v>0</v>
      </c>
      <c r="AW156" s="130">
        <f t="shared" si="616"/>
        <v>0</v>
      </c>
      <c r="AY156" s="78"/>
    </row>
    <row r="157" spans="1:341" s="70" customFormat="1" ht="11.25" customHeight="1" x14ac:dyDescent="0.15">
      <c r="A157" s="125"/>
      <c r="B157" s="70" t="s">
        <v>301</v>
      </c>
      <c r="E157" s="555"/>
      <c r="G157" s="86"/>
      <c r="H157" s="122"/>
      <c r="I157" s="123"/>
      <c r="J157" s="130">
        <f t="shared" ref="J157:AW157" si="617">I157*INDEX(SalInfl,J$1)</f>
        <v>0</v>
      </c>
      <c r="K157" s="130">
        <f t="shared" si="617"/>
        <v>0</v>
      </c>
      <c r="L157" s="130">
        <f t="shared" si="617"/>
        <v>0</v>
      </c>
      <c r="M157" s="130">
        <f t="shared" si="617"/>
        <v>0</v>
      </c>
      <c r="N157" s="130">
        <f t="shared" si="617"/>
        <v>0</v>
      </c>
      <c r="O157" s="130">
        <f t="shared" si="617"/>
        <v>0</v>
      </c>
      <c r="P157" s="130">
        <f t="shared" si="617"/>
        <v>0</v>
      </c>
      <c r="Q157" s="130">
        <f t="shared" si="617"/>
        <v>0</v>
      </c>
      <c r="R157" s="130">
        <f t="shared" si="617"/>
        <v>0</v>
      </c>
      <c r="S157" s="130">
        <f t="shared" si="617"/>
        <v>0</v>
      </c>
      <c r="T157" s="130">
        <f t="shared" si="617"/>
        <v>0</v>
      </c>
      <c r="U157" s="130">
        <f t="shared" si="617"/>
        <v>0</v>
      </c>
      <c r="V157" s="130">
        <f t="shared" si="617"/>
        <v>0</v>
      </c>
      <c r="W157" s="130">
        <f t="shared" si="617"/>
        <v>0</v>
      </c>
      <c r="X157" s="130">
        <f t="shared" si="617"/>
        <v>0</v>
      </c>
      <c r="Y157" s="130">
        <f t="shared" si="617"/>
        <v>0</v>
      </c>
      <c r="Z157" s="130">
        <f t="shared" si="617"/>
        <v>0</v>
      </c>
      <c r="AA157" s="130">
        <f t="shared" si="617"/>
        <v>0</v>
      </c>
      <c r="AB157" s="130">
        <f t="shared" si="617"/>
        <v>0</v>
      </c>
      <c r="AC157" s="130">
        <f t="shared" si="617"/>
        <v>0</v>
      </c>
      <c r="AD157" s="130">
        <f t="shared" si="617"/>
        <v>0</v>
      </c>
      <c r="AE157" s="130">
        <f t="shared" si="617"/>
        <v>0</v>
      </c>
      <c r="AF157" s="130">
        <f t="shared" si="617"/>
        <v>0</v>
      </c>
      <c r="AG157" s="130">
        <f t="shared" si="617"/>
        <v>0</v>
      </c>
      <c r="AH157" s="130">
        <f t="shared" si="617"/>
        <v>0</v>
      </c>
      <c r="AI157" s="130">
        <f t="shared" si="617"/>
        <v>0</v>
      </c>
      <c r="AJ157" s="130">
        <f t="shared" si="617"/>
        <v>0</v>
      </c>
      <c r="AK157" s="130">
        <f t="shared" si="617"/>
        <v>0</v>
      </c>
      <c r="AL157" s="130">
        <f t="shared" si="617"/>
        <v>0</v>
      </c>
      <c r="AM157" s="130">
        <f t="shared" si="617"/>
        <v>0</v>
      </c>
      <c r="AN157" s="130">
        <f t="shared" si="617"/>
        <v>0</v>
      </c>
      <c r="AO157" s="130">
        <f t="shared" si="617"/>
        <v>0</v>
      </c>
      <c r="AP157" s="130">
        <f t="shared" si="617"/>
        <v>0</v>
      </c>
      <c r="AQ157" s="130">
        <f t="shared" si="617"/>
        <v>0</v>
      </c>
      <c r="AR157" s="130">
        <f t="shared" si="617"/>
        <v>0</v>
      </c>
      <c r="AS157" s="130">
        <f t="shared" si="617"/>
        <v>0</v>
      </c>
      <c r="AT157" s="130">
        <f t="shared" si="617"/>
        <v>0</v>
      </c>
      <c r="AU157" s="130">
        <f t="shared" si="617"/>
        <v>0</v>
      </c>
      <c r="AV157" s="130">
        <f t="shared" si="617"/>
        <v>0</v>
      </c>
      <c r="AW157" s="130">
        <f t="shared" si="617"/>
        <v>0</v>
      </c>
      <c r="AY157" s="78"/>
    </row>
    <row r="158" spans="1:341" s="70" customFormat="1" ht="11.25" customHeight="1" x14ac:dyDescent="0.15">
      <c r="A158" s="125"/>
      <c r="B158" s="87" t="s">
        <v>283</v>
      </c>
      <c r="C158" s="87"/>
      <c r="D158" s="87"/>
      <c r="E158" s="549"/>
      <c r="F158" s="87"/>
      <c r="G158" s="91"/>
      <c r="H158" s="383"/>
      <c r="I158" s="384"/>
      <c r="J158" s="384"/>
      <c r="K158" s="384"/>
      <c r="L158" s="384"/>
      <c r="M158" s="384"/>
      <c r="N158" s="384"/>
      <c r="O158" s="384"/>
      <c r="P158" s="384"/>
      <c r="Q158" s="384"/>
      <c r="R158" s="384"/>
      <c r="S158" s="384"/>
      <c r="T158" s="384"/>
      <c r="U158" s="384"/>
      <c r="V158" s="384"/>
      <c r="W158" s="384"/>
      <c r="X158" s="384"/>
      <c r="Y158" s="384"/>
      <c r="Z158" s="384"/>
      <c r="AA158" s="384"/>
      <c r="AB158" s="384"/>
      <c r="AC158" s="384"/>
      <c r="AD158" s="384"/>
      <c r="AE158" s="384"/>
      <c r="AF158" s="384"/>
      <c r="AG158" s="384"/>
      <c r="AH158" s="384"/>
      <c r="AI158" s="384"/>
      <c r="AJ158" s="384"/>
      <c r="AK158" s="384"/>
      <c r="AL158" s="384"/>
      <c r="AM158" s="384"/>
      <c r="AN158" s="384"/>
      <c r="AO158" s="384"/>
      <c r="AP158" s="384"/>
      <c r="AQ158" s="384"/>
      <c r="AR158" s="384"/>
      <c r="AS158" s="384"/>
      <c r="AT158" s="384"/>
      <c r="AU158" s="384"/>
      <c r="AV158" s="384"/>
      <c r="AW158" s="384"/>
      <c r="AY158" s="78"/>
    </row>
    <row r="159" spans="1:341" s="70" customFormat="1" ht="11.25" customHeight="1" x14ac:dyDescent="0.15">
      <c r="A159" s="125"/>
      <c r="B159" s="550" t="s">
        <v>284</v>
      </c>
      <c r="C159" s="550"/>
      <c r="D159" s="550"/>
      <c r="E159" s="551"/>
      <c r="F159" s="550"/>
      <c r="G159" s="552"/>
      <c r="H159" s="553">
        <f t="shared" ref="H159:AW159" si="618">SUMIF(H152:H158, "&gt;0",$E152:$E158)</f>
        <v>0</v>
      </c>
      <c r="I159" s="554">
        <f t="shared" si="618"/>
        <v>0</v>
      </c>
      <c r="J159" s="554">
        <f t="shared" si="618"/>
        <v>0</v>
      </c>
      <c r="K159" s="554">
        <f t="shared" si="618"/>
        <v>0</v>
      </c>
      <c r="L159" s="554">
        <f t="shared" si="618"/>
        <v>0</v>
      </c>
      <c r="M159" s="554">
        <f t="shared" si="618"/>
        <v>0</v>
      </c>
      <c r="N159" s="554">
        <f t="shared" si="618"/>
        <v>0</v>
      </c>
      <c r="O159" s="554">
        <f t="shared" si="618"/>
        <v>0</v>
      </c>
      <c r="P159" s="554">
        <f t="shared" si="618"/>
        <v>0</v>
      </c>
      <c r="Q159" s="554">
        <f t="shared" si="618"/>
        <v>0</v>
      </c>
      <c r="R159" s="554">
        <f t="shared" si="618"/>
        <v>0</v>
      </c>
      <c r="S159" s="554">
        <f t="shared" si="618"/>
        <v>0</v>
      </c>
      <c r="T159" s="554">
        <f t="shared" si="618"/>
        <v>0</v>
      </c>
      <c r="U159" s="554">
        <f t="shared" si="618"/>
        <v>0</v>
      </c>
      <c r="V159" s="554">
        <f t="shared" si="618"/>
        <v>0</v>
      </c>
      <c r="W159" s="554">
        <f t="shared" si="618"/>
        <v>0</v>
      </c>
      <c r="X159" s="554">
        <f t="shared" si="618"/>
        <v>0</v>
      </c>
      <c r="Y159" s="554">
        <f t="shared" si="618"/>
        <v>0</v>
      </c>
      <c r="Z159" s="554">
        <f t="shared" si="618"/>
        <v>0</v>
      </c>
      <c r="AA159" s="554">
        <f t="shared" si="618"/>
        <v>0</v>
      </c>
      <c r="AB159" s="554">
        <f t="shared" si="618"/>
        <v>0</v>
      </c>
      <c r="AC159" s="554">
        <f t="shared" si="618"/>
        <v>0</v>
      </c>
      <c r="AD159" s="554">
        <f t="shared" si="618"/>
        <v>0</v>
      </c>
      <c r="AE159" s="554">
        <f t="shared" si="618"/>
        <v>0</v>
      </c>
      <c r="AF159" s="554">
        <f t="shared" si="618"/>
        <v>0</v>
      </c>
      <c r="AG159" s="554">
        <f t="shared" si="618"/>
        <v>0</v>
      </c>
      <c r="AH159" s="554">
        <f t="shared" si="618"/>
        <v>0</v>
      </c>
      <c r="AI159" s="554">
        <f t="shared" si="618"/>
        <v>0</v>
      </c>
      <c r="AJ159" s="554">
        <f t="shared" si="618"/>
        <v>0</v>
      </c>
      <c r="AK159" s="554">
        <f t="shared" si="618"/>
        <v>0</v>
      </c>
      <c r="AL159" s="554">
        <f t="shared" si="618"/>
        <v>0</v>
      </c>
      <c r="AM159" s="554">
        <f t="shared" si="618"/>
        <v>0</v>
      </c>
      <c r="AN159" s="554">
        <f t="shared" si="618"/>
        <v>0</v>
      </c>
      <c r="AO159" s="554">
        <f t="shared" si="618"/>
        <v>0</v>
      </c>
      <c r="AP159" s="554">
        <f t="shared" si="618"/>
        <v>0</v>
      </c>
      <c r="AQ159" s="554">
        <f t="shared" si="618"/>
        <v>0</v>
      </c>
      <c r="AR159" s="554">
        <f t="shared" si="618"/>
        <v>0</v>
      </c>
      <c r="AS159" s="554">
        <f t="shared" si="618"/>
        <v>0</v>
      </c>
      <c r="AT159" s="554">
        <f t="shared" si="618"/>
        <v>0</v>
      </c>
      <c r="AU159" s="554">
        <f t="shared" si="618"/>
        <v>0</v>
      </c>
      <c r="AV159" s="554">
        <f t="shared" si="618"/>
        <v>0</v>
      </c>
      <c r="AW159" s="554">
        <f t="shared" si="618"/>
        <v>0</v>
      </c>
      <c r="AY159" s="78"/>
    </row>
    <row r="160" spans="1:341" s="70" customFormat="1" ht="11.25" customHeight="1" x14ac:dyDescent="0.15">
      <c r="A160" s="125"/>
      <c r="B160" s="87" t="s">
        <v>285</v>
      </c>
      <c r="C160" s="87"/>
      <c r="D160" s="87"/>
      <c r="E160" s="549"/>
      <c r="F160" s="87"/>
      <c r="G160" s="91"/>
      <c r="H160" s="389" t="str">
        <f>IF(H159=0, "N/A", H$6/H159)</f>
        <v>N/A</v>
      </c>
      <c r="I160" s="313" t="str">
        <f t="shared" ref="I160:AW160" si="619">IF(I159=0, "N/A", I$6/I159)</f>
        <v>N/A</v>
      </c>
      <c r="J160" s="313" t="str">
        <f t="shared" si="619"/>
        <v>N/A</v>
      </c>
      <c r="K160" s="313" t="str">
        <f t="shared" si="619"/>
        <v>N/A</v>
      </c>
      <c r="L160" s="313" t="str">
        <f t="shared" si="619"/>
        <v>N/A</v>
      </c>
      <c r="M160" s="313" t="str">
        <f t="shared" si="619"/>
        <v>N/A</v>
      </c>
      <c r="N160" s="313" t="str">
        <f t="shared" si="619"/>
        <v>N/A</v>
      </c>
      <c r="O160" s="313" t="str">
        <f t="shared" si="619"/>
        <v>N/A</v>
      </c>
      <c r="P160" s="313" t="str">
        <f t="shared" si="619"/>
        <v>N/A</v>
      </c>
      <c r="Q160" s="313" t="str">
        <f t="shared" si="619"/>
        <v>N/A</v>
      </c>
      <c r="R160" s="313" t="str">
        <f t="shared" si="619"/>
        <v>N/A</v>
      </c>
      <c r="S160" s="313" t="str">
        <f t="shared" si="619"/>
        <v>N/A</v>
      </c>
      <c r="T160" s="313" t="str">
        <f t="shared" si="619"/>
        <v>N/A</v>
      </c>
      <c r="U160" s="313" t="str">
        <f t="shared" si="619"/>
        <v>N/A</v>
      </c>
      <c r="V160" s="313" t="str">
        <f t="shared" si="619"/>
        <v>N/A</v>
      </c>
      <c r="W160" s="313" t="str">
        <f t="shared" si="619"/>
        <v>N/A</v>
      </c>
      <c r="X160" s="313" t="str">
        <f t="shared" si="619"/>
        <v>N/A</v>
      </c>
      <c r="Y160" s="313" t="str">
        <f t="shared" si="619"/>
        <v>N/A</v>
      </c>
      <c r="Z160" s="313" t="str">
        <f t="shared" si="619"/>
        <v>N/A</v>
      </c>
      <c r="AA160" s="313" t="str">
        <f t="shared" si="619"/>
        <v>N/A</v>
      </c>
      <c r="AB160" s="313" t="str">
        <f t="shared" si="619"/>
        <v>N/A</v>
      </c>
      <c r="AC160" s="313" t="str">
        <f t="shared" si="619"/>
        <v>N/A</v>
      </c>
      <c r="AD160" s="313" t="str">
        <f t="shared" si="619"/>
        <v>N/A</v>
      </c>
      <c r="AE160" s="313" t="str">
        <f t="shared" si="619"/>
        <v>N/A</v>
      </c>
      <c r="AF160" s="313" t="str">
        <f t="shared" si="619"/>
        <v>N/A</v>
      </c>
      <c r="AG160" s="313" t="str">
        <f t="shared" si="619"/>
        <v>N/A</v>
      </c>
      <c r="AH160" s="313" t="str">
        <f t="shared" si="619"/>
        <v>N/A</v>
      </c>
      <c r="AI160" s="313" t="str">
        <f t="shared" si="619"/>
        <v>N/A</v>
      </c>
      <c r="AJ160" s="313" t="str">
        <f t="shared" si="619"/>
        <v>N/A</v>
      </c>
      <c r="AK160" s="313" t="str">
        <f t="shared" si="619"/>
        <v>N/A</v>
      </c>
      <c r="AL160" s="313" t="str">
        <f t="shared" si="619"/>
        <v>N/A</v>
      </c>
      <c r="AM160" s="313" t="str">
        <f t="shared" si="619"/>
        <v>N/A</v>
      </c>
      <c r="AN160" s="313" t="str">
        <f t="shared" si="619"/>
        <v>N/A</v>
      </c>
      <c r="AO160" s="313" t="str">
        <f t="shared" si="619"/>
        <v>N/A</v>
      </c>
      <c r="AP160" s="313" t="str">
        <f t="shared" si="619"/>
        <v>N/A</v>
      </c>
      <c r="AQ160" s="313" t="str">
        <f t="shared" si="619"/>
        <v>N/A</v>
      </c>
      <c r="AR160" s="313" t="str">
        <f t="shared" si="619"/>
        <v>N/A</v>
      </c>
      <c r="AS160" s="313" t="str">
        <f t="shared" si="619"/>
        <v>N/A</v>
      </c>
      <c r="AT160" s="313" t="str">
        <f t="shared" si="619"/>
        <v>N/A</v>
      </c>
      <c r="AU160" s="313" t="str">
        <f t="shared" si="619"/>
        <v>N/A</v>
      </c>
      <c r="AV160" s="313" t="str">
        <f t="shared" si="619"/>
        <v>N/A</v>
      </c>
      <c r="AW160" s="313" t="str">
        <f t="shared" si="619"/>
        <v>N/A</v>
      </c>
      <c r="AY160" s="78"/>
    </row>
    <row r="161" spans="1:341" s="70" customFormat="1" ht="11.25" customHeight="1" x14ac:dyDescent="0.15">
      <c r="A161" s="125"/>
      <c r="E161" s="555"/>
      <c r="G161" s="86"/>
      <c r="H161" s="124"/>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Y161" s="78"/>
    </row>
    <row r="162" spans="1:341" hidden="1" x14ac:dyDescent="0.2">
      <c r="A162" s="126"/>
      <c r="B162" s="543" t="s">
        <v>302</v>
      </c>
      <c r="C162" s="544"/>
      <c r="D162" s="544"/>
      <c r="E162" s="544"/>
      <c r="F162" s="544"/>
      <c r="G162" s="545"/>
      <c r="H162" s="546"/>
      <c r="I162" s="547"/>
      <c r="J162" s="547"/>
      <c r="K162" s="547"/>
      <c r="L162" s="547"/>
      <c r="M162" s="547"/>
      <c r="N162" s="547"/>
      <c r="O162" s="547"/>
      <c r="P162" s="547"/>
      <c r="Q162" s="547"/>
      <c r="R162" s="547"/>
      <c r="S162" s="547"/>
      <c r="T162" s="547"/>
      <c r="U162" s="547"/>
      <c r="V162" s="547"/>
      <c r="W162" s="547"/>
      <c r="X162" s="547"/>
      <c r="Y162" s="547"/>
      <c r="Z162" s="547"/>
      <c r="AA162" s="547"/>
      <c r="AB162" s="547"/>
      <c r="AC162" s="547"/>
      <c r="AD162" s="547"/>
      <c r="AE162" s="547"/>
      <c r="AF162" s="547"/>
      <c r="AG162" s="547"/>
      <c r="AH162" s="547"/>
      <c r="AI162" s="547"/>
      <c r="AJ162" s="547"/>
      <c r="AK162" s="547"/>
      <c r="AL162" s="547"/>
      <c r="AM162" s="547"/>
      <c r="AN162" s="547"/>
      <c r="AO162" s="547"/>
      <c r="AP162" s="547"/>
      <c r="AQ162" s="547"/>
      <c r="AR162" s="547"/>
      <c r="AS162" s="547"/>
      <c r="AT162" s="547"/>
      <c r="AU162" s="547"/>
      <c r="AV162" s="547"/>
      <c r="AW162" s="547"/>
      <c r="AX162" s="70"/>
      <c r="AY162" s="70"/>
      <c r="AZ162" s="70"/>
      <c r="BA162" s="70"/>
      <c r="BB162" s="70"/>
      <c r="BC162" s="70"/>
      <c r="BD162" s="70"/>
      <c r="BE162" s="70"/>
      <c r="BF162" s="70"/>
      <c r="BG162" s="70"/>
      <c r="BH162" s="70"/>
      <c r="BI162" s="70"/>
      <c r="BJ162" s="70"/>
      <c r="BK162" s="70"/>
      <c r="BL162" s="70"/>
      <c r="BM162" s="70"/>
      <c r="BN162" s="70"/>
      <c r="BO162" s="70"/>
      <c r="BP162" s="70"/>
      <c r="BQ162" s="70"/>
      <c r="BR162" s="70"/>
      <c r="BS162" s="70"/>
      <c r="BT162" s="70"/>
      <c r="BU162" s="70"/>
      <c r="BV162" s="70"/>
      <c r="BW162" s="70"/>
      <c r="BX162" s="70"/>
      <c r="BY162" s="70"/>
      <c r="BZ162" s="70"/>
      <c r="CA162" s="70"/>
      <c r="CB162" s="70"/>
      <c r="CC162" s="70"/>
      <c r="CD162" s="70"/>
      <c r="CE162" s="70"/>
      <c r="CF162" s="70"/>
      <c r="CG162" s="70"/>
      <c r="CH162" s="70"/>
      <c r="CI162" s="70"/>
      <c r="CJ162" s="70"/>
      <c r="CK162" s="70"/>
      <c r="CL162" s="70"/>
      <c r="CM162" s="70"/>
      <c r="CN162" s="70"/>
      <c r="CO162" s="70"/>
      <c r="CP162" s="70"/>
      <c r="CQ162" s="70"/>
      <c r="CR162" s="70"/>
      <c r="CS162" s="70"/>
      <c r="CT162" s="70"/>
      <c r="CU162" s="70"/>
      <c r="CV162" s="70"/>
      <c r="CW162" s="70"/>
      <c r="CX162" s="70"/>
      <c r="CY162" s="70"/>
      <c r="CZ162" s="70"/>
      <c r="DA162" s="70"/>
      <c r="DB162" s="70"/>
      <c r="DC162" s="70"/>
      <c r="DD162" s="70"/>
      <c r="DE162" s="70"/>
      <c r="DF162" s="70"/>
      <c r="DG162" s="70"/>
      <c r="DH162" s="70"/>
      <c r="DI162" s="70"/>
      <c r="DJ162" s="70"/>
      <c r="DK162" s="70"/>
      <c r="DL162" s="70"/>
      <c r="DM162" s="70"/>
      <c r="DN162" s="70"/>
      <c r="DO162" s="70"/>
      <c r="DP162" s="70"/>
      <c r="DQ162" s="70"/>
      <c r="DR162" s="70"/>
      <c r="DS162" s="70"/>
      <c r="DT162" s="70"/>
      <c r="DU162" s="70"/>
      <c r="DV162" s="70"/>
      <c r="DW162" s="70"/>
      <c r="DX162" s="70"/>
      <c r="DY162" s="70"/>
      <c r="DZ162" s="70"/>
      <c r="EA162" s="70"/>
      <c r="EB162" s="70"/>
      <c r="EC162" s="70"/>
      <c r="ED162" s="70"/>
      <c r="EE162" s="70"/>
      <c r="EF162" s="70"/>
      <c r="EG162" s="70"/>
      <c r="EH162" s="70"/>
      <c r="EI162" s="70"/>
      <c r="EJ162" s="70"/>
      <c r="EK162" s="70"/>
      <c r="EL162" s="70"/>
      <c r="EM162" s="70"/>
      <c r="EN162" s="70"/>
      <c r="EO162" s="70"/>
      <c r="EP162" s="70"/>
      <c r="EQ162" s="70"/>
      <c r="ER162" s="70"/>
      <c r="ES162" s="70"/>
      <c r="ET162" s="70"/>
      <c r="EU162" s="70"/>
      <c r="EV162" s="70"/>
      <c r="EW162" s="70"/>
      <c r="EX162" s="70"/>
      <c r="EY162" s="70"/>
      <c r="EZ162" s="70"/>
      <c r="FA162" s="70"/>
      <c r="FB162" s="70"/>
      <c r="FC162" s="70"/>
      <c r="FD162" s="70"/>
      <c r="FE162" s="70"/>
      <c r="FF162" s="70"/>
      <c r="FG162" s="70"/>
      <c r="FH162" s="70"/>
      <c r="FI162" s="70"/>
      <c r="FJ162" s="70"/>
      <c r="FK162" s="70"/>
      <c r="FL162" s="70"/>
      <c r="FM162" s="70"/>
      <c r="FN162" s="70"/>
      <c r="FO162" s="70"/>
      <c r="FP162" s="70"/>
      <c r="FQ162" s="70"/>
      <c r="FR162" s="70"/>
      <c r="FS162" s="70"/>
      <c r="FT162" s="70"/>
      <c r="FU162" s="70"/>
      <c r="FV162" s="70"/>
      <c r="FW162" s="70"/>
      <c r="FX162" s="70"/>
      <c r="FY162" s="70"/>
      <c r="FZ162" s="70"/>
      <c r="GA162" s="70"/>
      <c r="GB162" s="70"/>
      <c r="GC162" s="70"/>
      <c r="GD162" s="70"/>
      <c r="GE162" s="70"/>
      <c r="GF162" s="70"/>
      <c r="GG162" s="70"/>
      <c r="GH162" s="70"/>
      <c r="GI162" s="70"/>
      <c r="GJ162" s="70"/>
      <c r="GK162" s="70"/>
      <c r="GL162" s="70"/>
      <c r="GM162" s="70"/>
      <c r="GN162" s="70"/>
      <c r="GO162" s="70"/>
      <c r="GP162" s="70"/>
      <c r="GQ162" s="70"/>
      <c r="GR162" s="70"/>
      <c r="GS162" s="70"/>
      <c r="GT162" s="70"/>
      <c r="GU162" s="70"/>
      <c r="GV162" s="70"/>
      <c r="GW162" s="70"/>
      <c r="GX162" s="70"/>
      <c r="GY162" s="70"/>
      <c r="GZ162" s="70"/>
      <c r="HA162" s="70"/>
      <c r="HB162" s="70"/>
      <c r="HC162" s="70"/>
      <c r="HD162" s="70"/>
      <c r="HE162" s="70"/>
      <c r="HF162" s="70"/>
      <c r="HG162" s="70"/>
      <c r="HH162" s="70"/>
      <c r="HI162" s="70"/>
      <c r="HJ162" s="70"/>
      <c r="HK162" s="70"/>
      <c r="HL162" s="70"/>
      <c r="HM162" s="70"/>
      <c r="HN162" s="70"/>
      <c r="HO162" s="70"/>
      <c r="HP162" s="70"/>
      <c r="HQ162" s="70"/>
      <c r="HR162" s="70"/>
      <c r="HS162" s="70"/>
      <c r="HT162" s="70"/>
      <c r="HU162" s="70"/>
      <c r="HV162" s="70"/>
      <c r="HW162" s="70"/>
      <c r="HX162" s="70"/>
      <c r="HY162" s="70"/>
      <c r="HZ162" s="70"/>
      <c r="IA162" s="70"/>
      <c r="IB162" s="70"/>
      <c r="IC162" s="70"/>
      <c r="ID162" s="70"/>
      <c r="IE162" s="70"/>
      <c r="IF162" s="70"/>
      <c r="IG162" s="70"/>
      <c r="IH162" s="70"/>
      <c r="II162" s="70"/>
      <c r="IJ162" s="70"/>
      <c r="IK162" s="70"/>
      <c r="IL162" s="70"/>
      <c r="IM162" s="70"/>
      <c r="IN162" s="70"/>
      <c r="IO162" s="70"/>
      <c r="IP162" s="70"/>
      <c r="IQ162" s="70"/>
      <c r="IR162" s="70"/>
      <c r="IS162" s="70"/>
      <c r="IT162" s="70"/>
      <c r="IU162" s="70"/>
      <c r="IV162" s="70"/>
      <c r="IW162" s="70"/>
      <c r="IX162" s="70"/>
      <c r="IY162" s="70"/>
      <c r="IZ162" s="70"/>
      <c r="JA162" s="70"/>
      <c r="JB162" s="70"/>
      <c r="JC162" s="70"/>
      <c r="JD162" s="70"/>
      <c r="JE162" s="70"/>
      <c r="JF162" s="70"/>
      <c r="JG162" s="70"/>
      <c r="JH162" s="70"/>
      <c r="JI162" s="70"/>
      <c r="JJ162" s="70"/>
      <c r="JK162" s="70"/>
      <c r="JL162" s="70"/>
      <c r="JM162" s="70"/>
      <c r="JN162" s="70"/>
      <c r="JO162" s="70"/>
      <c r="JP162" s="70"/>
      <c r="JQ162" s="70"/>
      <c r="JR162" s="70"/>
      <c r="JS162" s="70"/>
      <c r="JT162" s="70"/>
      <c r="JU162" s="70"/>
      <c r="JV162" s="70"/>
      <c r="JW162" s="70"/>
      <c r="JX162" s="70"/>
      <c r="JY162" s="70"/>
      <c r="JZ162" s="70"/>
      <c r="KA162" s="70"/>
      <c r="KB162" s="70"/>
      <c r="KC162" s="70"/>
      <c r="KD162" s="70"/>
      <c r="KE162" s="70"/>
      <c r="KF162" s="70"/>
      <c r="KG162" s="70"/>
      <c r="KH162" s="70"/>
      <c r="KI162" s="70"/>
      <c r="KJ162" s="70"/>
      <c r="KK162" s="70"/>
      <c r="KL162" s="70"/>
      <c r="KM162" s="70"/>
      <c r="KN162" s="70"/>
      <c r="KO162" s="70"/>
      <c r="KP162" s="70"/>
      <c r="KQ162" s="70"/>
      <c r="KR162" s="70"/>
      <c r="KS162" s="70"/>
      <c r="KT162" s="70"/>
      <c r="KU162" s="70"/>
      <c r="KV162" s="70"/>
      <c r="KW162" s="70"/>
      <c r="KX162" s="70"/>
      <c r="KY162" s="70"/>
      <c r="KZ162" s="70"/>
      <c r="LA162" s="70"/>
      <c r="LB162" s="70"/>
      <c r="LC162" s="70"/>
      <c r="LD162" s="70"/>
      <c r="LE162" s="70"/>
      <c r="LF162" s="70"/>
      <c r="LG162" s="70"/>
      <c r="LH162" s="70"/>
      <c r="LI162" s="70"/>
      <c r="LJ162" s="70"/>
      <c r="LK162" s="70"/>
      <c r="LL162" s="70"/>
      <c r="LM162" s="70"/>
      <c r="LN162" s="70"/>
      <c r="LO162" s="70"/>
      <c r="LP162" s="70"/>
      <c r="LQ162" s="70"/>
      <c r="LR162" s="70"/>
      <c r="LS162" s="70"/>
      <c r="LT162" s="70"/>
      <c r="LU162" s="70"/>
      <c r="LV162" s="70"/>
      <c r="LW162" s="70"/>
      <c r="LX162" s="70"/>
      <c r="LY162" s="70"/>
      <c r="LZ162" s="70"/>
      <c r="MA162" s="70"/>
      <c r="MB162" s="70"/>
      <c r="MC162" s="70"/>
    </row>
    <row r="163" spans="1:341" hidden="1" x14ac:dyDescent="0.2">
      <c r="A163" s="126"/>
      <c r="B163" s="380" t="str">
        <f>"&gt; "&amp;VLOOKUP(B162,ActMap,2, FALSE)</f>
        <v>&gt; Bonuses for curricular staff</v>
      </c>
      <c r="C163" s="381"/>
      <c r="D163" s="381"/>
      <c r="E163" s="556"/>
      <c r="F163" s="381"/>
      <c r="G163" s="381"/>
      <c r="H163" s="121"/>
      <c r="I163" s="382"/>
      <c r="J163" s="382"/>
      <c r="K163" s="382"/>
      <c r="L163" s="382"/>
      <c r="M163" s="382"/>
      <c r="N163" s="382"/>
      <c r="O163" s="382"/>
      <c r="P163" s="382"/>
      <c r="Q163" s="382"/>
      <c r="R163" s="382"/>
      <c r="S163" s="382"/>
      <c r="T163" s="382"/>
      <c r="U163" s="382"/>
      <c r="V163" s="382"/>
      <c r="W163" s="382"/>
      <c r="X163" s="382"/>
      <c r="Y163" s="382"/>
      <c r="Z163" s="382"/>
      <c r="AA163" s="382"/>
      <c r="AB163" s="382"/>
      <c r="AC163" s="382"/>
      <c r="AD163" s="382"/>
      <c r="AE163" s="382"/>
      <c r="AF163" s="382"/>
      <c r="AG163" s="382"/>
      <c r="AH163" s="382"/>
      <c r="AI163" s="382"/>
      <c r="AJ163" s="382"/>
      <c r="AK163" s="382"/>
      <c r="AL163" s="382"/>
      <c r="AM163" s="382"/>
      <c r="AN163" s="382"/>
      <c r="AO163" s="382"/>
      <c r="AP163" s="382"/>
      <c r="AQ163" s="382"/>
      <c r="AR163" s="382"/>
      <c r="AS163" s="382"/>
      <c r="AT163" s="382"/>
      <c r="AU163" s="382"/>
      <c r="AV163" s="382"/>
      <c r="AW163" s="382"/>
      <c r="AX163" s="70"/>
      <c r="AY163" s="70"/>
      <c r="AZ163" s="70"/>
      <c r="BA163" s="70"/>
      <c r="BB163" s="70"/>
      <c r="BC163" s="70"/>
      <c r="BD163" s="70"/>
      <c r="BE163" s="70"/>
      <c r="BF163" s="70"/>
      <c r="BG163" s="70"/>
      <c r="BH163" s="70"/>
      <c r="BI163" s="70"/>
      <c r="BJ163" s="70"/>
      <c r="BK163" s="70"/>
      <c r="BL163" s="70"/>
      <c r="BM163" s="70"/>
      <c r="BN163" s="70"/>
      <c r="BO163" s="70"/>
      <c r="BP163" s="70"/>
      <c r="BQ163" s="70"/>
      <c r="BR163" s="70"/>
      <c r="BS163" s="70"/>
      <c r="BT163" s="70"/>
      <c r="BU163" s="70"/>
      <c r="BV163" s="70"/>
      <c r="BW163" s="70"/>
      <c r="BX163" s="70"/>
      <c r="BY163" s="70"/>
      <c r="BZ163" s="70"/>
      <c r="CA163" s="70"/>
      <c r="CB163" s="70"/>
      <c r="CC163" s="70"/>
      <c r="CD163" s="70"/>
      <c r="CE163" s="70"/>
      <c r="CF163" s="70"/>
      <c r="CG163" s="70"/>
      <c r="CH163" s="70"/>
      <c r="CI163" s="70"/>
      <c r="CJ163" s="70"/>
      <c r="CK163" s="70"/>
      <c r="CL163" s="70"/>
      <c r="CM163" s="70"/>
      <c r="CN163" s="70"/>
      <c r="CO163" s="70"/>
      <c r="CP163" s="70"/>
      <c r="CQ163" s="70"/>
      <c r="CR163" s="70"/>
      <c r="CS163" s="70"/>
      <c r="CT163" s="70"/>
      <c r="CU163" s="70"/>
      <c r="CV163" s="70"/>
      <c r="CW163" s="70"/>
      <c r="CX163" s="70"/>
      <c r="CY163" s="70"/>
      <c r="CZ163" s="70"/>
      <c r="DA163" s="70"/>
      <c r="DB163" s="70"/>
      <c r="DC163" s="70"/>
      <c r="DD163" s="70"/>
      <c r="DE163" s="70"/>
      <c r="DF163" s="70"/>
      <c r="DG163" s="70"/>
      <c r="DH163" s="70"/>
      <c r="DI163" s="70"/>
      <c r="DJ163" s="70"/>
      <c r="DK163" s="70"/>
      <c r="DL163" s="70"/>
      <c r="DM163" s="70"/>
      <c r="DN163" s="70"/>
      <c r="DO163" s="70"/>
      <c r="DP163" s="70"/>
      <c r="DQ163" s="70"/>
      <c r="DR163" s="70"/>
      <c r="DS163" s="70"/>
      <c r="DT163" s="70"/>
      <c r="DU163" s="70"/>
      <c r="DV163" s="70"/>
      <c r="DW163" s="70"/>
      <c r="DX163" s="70"/>
      <c r="DY163" s="70"/>
      <c r="DZ163" s="70"/>
      <c r="EA163" s="70"/>
      <c r="EB163" s="70"/>
      <c r="EC163" s="70"/>
      <c r="ED163" s="70"/>
      <c r="EE163" s="70"/>
      <c r="EF163" s="70"/>
      <c r="EG163" s="70"/>
      <c r="EH163" s="70"/>
      <c r="EI163" s="70"/>
      <c r="EJ163" s="70"/>
      <c r="EK163" s="70"/>
      <c r="EL163" s="70"/>
      <c r="EM163" s="70"/>
      <c r="EN163" s="70"/>
      <c r="EO163" s="70"/>
      <c r="EP163" s="70"/>
      <c r="EQ163" s="70"/>
      <c r="ER163" s="70"/>
      <c r="ES163" s="70"/>
      <c r="ET163" s="70"/>
      <c r="EU163" s="70"/>
      <c r="EV163" s="70"/>
      <c r="EW163" s="70"/>
      <c r="EX163" s="70"/>
      <c r="EY163" s="70"/>
      <c r="EZ163" s="70"/>
      <c r="FA163" s="70"/>
      <c r="FB163" s="70"/>
      <c r="FC163" s="70"/>
      <c r="FD163" s="70"/>
      <c r="FE163" s="70"/>
      <c r="FF163" s="70"/>
      <c r="FG163" s="70"/>
      <c r="FH163" s="70"/>
      <c r="FI163" s="70"/>
      <c r="FJ163" s="70"/>
      <c r="FK163" s="70"/>
      <c r="FL163" s="70"/>
      <c r="FM163" s="70"/>
      <c r="FN163" s="70"/>
      <c r="FO163" s="70"/>
      <c r="FP163" s="70"/>
      <c r="FQ163" s="70"/>
      <c r="FR163" s="70"/>
      <c r="FS163" s="70"/>
      <c r="FT163" s="70"/>
      <c r="FU163" s="70"/>
      <c r="FV163" s="70"/>
      <c r="FW163" s="70"/>
      <c r="FX163" s="70"/>
      <c r="FY163" s="70"/>
      <c r="FZ163" s="70"/>
      <c r="GA163" s="70"/>
      <c r="GB163" s="70"/>
      <c r="GC163" s="70"/>
      <c r="GD163" s="70"/>
      <c r="GE163" s="70"/>
      <c r="GF163" s="70"/>
      <c r="GG163" s="70"/>
      <c r="GH163" s="70"/>
      <c r="GI163" s="70"/>
      <c r="GJ163" s="70"/>
      <c r="GK163" s="70"/>
      <c r="GL163" s="70"/>
      <c r="GM163" s="70"/>
      <c r="GN163" s="70"/>
      <c r="GO163" s="70"/>
      <c r="GP163" s="70"/>
      <c r="GQ163" s="70"/>
      <c r="GR163" s="70"/>
      <c r="GS163" s="70"/>
      <c r="GT163" s="70"/>
      <c r="GU163" s="70"/>
      <c r="GV163" s="70"/>
      <c r="GW163" s="70"/>
      <c r="GX163" s="70"/>
      <c r="GY163" s="70"/>
      <c r="GZ163" s="70"/>
      <c r="HA163" s="70"/>
      <c r="HB163" s="70"/>
      <c r="HC163" s="70"/>
      <c r="HD163" s="70"/>
      <c r="HE163" s="70"/>
      <c r="HF163" s="70"/>
      <c r="HG163" s="70"/>
      <c r="HH163" s="70"/>
      <c r="HI163" s="70"/>
      <c r="HJ163" s="70"/>
      <c r="HK163" s="70"/>
      <c r="HL163" s="70"/>
      <c r="HM163" s="70"/>
      <c r="HN163" s="70"/>
      <c r="HO163" s="70"/>
      <c r="HP163" s="70"/>
      <c r="HQ163" s="70"/>
      <c r="HR163" s="70"/>
      <c r="HS163" s="70"/>
      <c r="HT163" s="70"/>
      <c r="HU163" s="70"/>
      <c r="HV163" s="70"/>
      <c r="HW163" s="70"/>
      <c r="HX163" s="70"/>
      <c r="HY163" s="70"/>
      <c r="HZ163" s="70"/>
      <c r="IA163" s="70"/>
      <c r="IB163" s="70"/>
      <c r="IC163" s="70"/>
      <c r="ID163" s="70"/>
      <c r="IE163" s="70"/>
      <c r="IF163" s="70"/>
      <c r="IG163" s="70"/>
      <c r="IH163" s="70"/>
      <c r="II163" s="70"/>
      <c r="IJ163" s="70"/>
      <c r="IK163" s="70"/>
      <c r="IL163" s="70"/>
      <c r="IM163" s="70"/>
      <c r="IN163" s="70"/>
      <c r="IO163" s="70"/>
      <c r="IP163" s="70"/>
      <c r="IQ163" s="70"/>
      <c r="IR163" s="70"/>
      <c r="IS163" s="70"/>
      <c r="IT163" s="70"/>
      <c r="IU163" s="70"/>
      <c r="IV163" s="70"/>
      <c r="IW163" s="70"/>
      <c r="IX163" s="70"/>
      <c r="IY163" s="70"/>
      <c r="IZ163" s="70"/>
      <c r="JA163" s="70"/>
      <c r="JB163" s="70"/>
      <c r="JC163" s="70"/>
      <c r="JD163" s="70"/>
      <c r="JE163" s="70"/>
      <c r="JF163" s="70"/>
      <c r="JG163" s="70"/>
      <c r="JH163" s="70"/>
      <c r="JI163" s="70"/>
      <c r="JJ163" s="70"/>
      <c r="JK163" s="70"/>
      <c r="JL163" s="70"/>
      <c r="JM163" s="70"/>
      <c r="JN163" s="70"/>
      <c r="JO163" s="70"/>
      <c r="JP163" s="70"/>
      <c r="JQ163" s="70"/>
      <c r="JR163" s="70"/>
      <c r="JS163" s="70"/>
      <c r="JT163" s="70"/>
      <c r="JU163" s="70"/>
      <c r="JV163" s="70"/>
      <c r="JW163" s="70"/>
      <c r="JX163" s="70"/>
      <c r="JY163" s="70"/>
      <c r="JZ163" s="70"/>
      <c r="KA163" s="70"/>
      <c r="KB163" s="70"/>
      <c r="KC163" s="70"/>
      <c r="KD163" s="70"/>
      <c r="KE163" s="70"/>
      <c r="KF163" s="70"/>
      <c r="KG163" s="70"/>
      <c r="KH163" s="70"/>
      <c r="KI163" s="70"/>
      <c r="KJ163" s="70"/>
      <c r="KK163" s="70"/>
      <c r="KL163" s="70"/>
      <c r="KM163" s="70"/>
      <c r="KN163" s="70"/>
      <c r="KO163" s="70"/>
      <c r="KP163" s="70"/>
      <c r="KQ163" s="70"/>
      <c r="KR163" s="70"/>
      <c r="KS163" s="70"/>
      <c r="KT163" s="70"/>
      <c r="KU163" s="70"/>
      <c r="KV163" s="70"/>
      <c r="KW163" s="70"/>
      <c r="KX163" s="70"/>
      <c r="KY163" s="70"/>
      <c r="KZ163" s="70"/>
      <c r="LA163" s="70"/>
      <c r="LB163" s="70"/>
      <c r="LC163" s="70"/>
      <c r="LD163" s="70"/>
      <c r="LE163" s="70"/>
      <c r="LF163" s="70"/>
      <c r="LG163" s="70"/>
      <c r="LH163" s="70"/>
      <c r="LI163" s="70"/>
      <c r="LJ163" s="70"/>
      <c r="LK163" s="70"/>
      <c r="LL163" s="70"/>
      <c r="LM163" s="70"/>
      <c r="LN163" s="70"/>
      <c r="LO163" s="70"/>
      <c r="LP163" s="70"/>
      <c r="LQ163" s="70"/>
      <c r="LR163" s="70"/>
      <c r="LS163" s="70"/>
      <c r="LT163" s="70"/>
      <c r="LU163" s="70"/>
      <c r="LV163" s="70"/>
      <c r="LW163" s="70"/>
      <c r="LX163" s="70"/>
      <c r="LY163" s="70"/>
      <c r="LZ163" s="70"/>
      <c r="MA163" s="70"/>
      <c r="MB163" s="70"/>
      <c r="MC163" s="70"/>
    </row>
    <row r="164" spans="1:341" s="70" customFormat="1" ht="11.25" hidden="1" customHeight="1" x14ac:dyDescent="0.15">
      <c r="A164" s="125"/>
      <c r="B164" s="70" t="s">
        <v>302</v>
      </c>
      <c r="E164" s="555"/>
      <c r="G164" s="86"/>
      <c r="H164" s="122"/>
      <c r="I164" s="123">
        <f t="shared" ref="I164:I165" si="620">H164*INDEX(SalInfl,I$1)</f>
        <v>0</v>
      </c>
      <c r="J164" s="130">
        <f t="shared" ref="J164:J165" si="621">I164*INDEX(SalInfl,J$1)</f>
        <v>0</v>
      </c>
      <c r="K164" s="130">
        <f t="shared" ref="K164:K165" si="622">J164*INDEX(SalInfl,K$1)</f>
        <v>0</v>
      </c>
      <c r="L164" s="130">
        <f t="shared" ref="L164:L165" si="623">K164*INDEX(SalInfl,L$1)</f>
        <v>0</v>
      </c>
      <c r="M164" s="130">
        <f t="shared" ref="M164:M165" si="624">L164*INDEX(SalInfl,M$1)</f>
        <v>0</v>
      </c>
      <c r="N164" s="130">
        <f t="shared" ref="N164:N165" si="625">M164*INDEX(SalInfl,N$1)</f>
        <v>0</v>
      </c>
      <c r="O164" s="130">
        <f t="shared" ref="O164:O165" si="626">N164*INDEX(SalInfl,O$1)</f>
        <v>0</v>
      </c>
      <c r="P164" s="130">
        <f t="shared" ref="P164:P165" si="627">O164*INDEX(SalInfl,P$1)</f>
        <v>0</v>
      </c>
      <c r="Q164" s="130">
        <f t="shared" ref="Q164:Q165" si="628">P164*INDEX(SalInfl,Q$1)</f>
        <v>0</v>
      </c>
      <c r="R164" s="130">
        <f t="shared" ref="R164:R165" si="629">Q164*INDEX(SalInfl,R$1)</f>
        <v>0</v>
      </c>
      <c r="S164" s="130">
        <f t="shared" ref="S164:S165" si="630">R164*INDEX(SalInfl,S$1)</f>
        <v>0</v>
      </c>
      <c r="T164" s="130">
        <f t="shared" ref="T164:T165" si="631">S164*INDEX(SalInfl,T$1)</f>
        <v>0</v>
      </c>
      <c r="U164" s="130">
        <f t="shared" ref="U164:U165" si="632">T164*INDEX(SalInfl,U$1)</f>
        <v>0</v>
      </c>
      <c r="V164" s="130">
        <f t="shared" ref="V164:V165" si="633">U164*INDEX(SalInfl,V$1)</f>
        <v>0</v>
      </c>
      <c r="W164" s="130">
        <f t="shared" ref="W164:W165" si="634">V164*INDEX(SalInfl,W$1)</f>
        <v>0</v>
      </c>
      <c r="X164" s="130">
        <f t="shared" ref="X164:X165" si="635">W164*INDEX(SalInfl,X$1)</f>
        <v>0</v>
      </c>
      <c r="Y164" s="130">
        <f t="shared" ref="Y164:Y165" si="636">X164*INDEX(SalInfl,Y$1)</f>
        <v>0</v>
      </c>
      <c r="Z164" s="130">
        <f t="shared" ref="Z164:Z165" si="637">Y164*INDEX(SalInfl,Z$1)</f>
        <v>0</v>
      </c>
      <c r="AA164" s="130">
        <f t="shared" ref="AA164:AA165" si="638">Z164*INDEX(SalInfl,AA$1)</f>
        <v>0</v>
      </c>
      <c r="AB164" s="130">
        <f t="shared" ref="AB164:AB165" si="639">AA164*INDEX(SalInfl,AB$1)</f>
        <v>0</v>
      </c>
      <c r="AC164" s="130">
        <f t="shared" ref="AC164:AC165" si="640">AB164*INDEX(SalInfl,AC$1)</f>
        <v>0</v>
      </c>
      <c r="AD164" s="130">
        <f t="shared" ref="AD164:AD165" si="641">AC164*INDEX(SalInfl,AD$1)</f>
        <v>0</v>
      </c>
      <c r="AE164" s="130">
        <f t="shared" ref="AE164:AE165" si="642">AD164*INDEX(SalInfl,AE$1)</f>
        <v>0</v>
      </c>
      <c r="AF164" s="130">
        <f t="shared" ref="AF164:AF165" si="643">AE164*INDEX(SalInfl,AF$1)</f>
        <v>0</v>
      </c>
      <c r="AG164" s="130">
        <f t="shared" ref="AG164:AG165" si="644">AF164*INDEX(SalInfl,AG$1)</f>
        <v>0</v>
      </c>
      <c r="AH164" s="130">
        <f t="shared" ref="AH164:AH165" si="645">AG164*INDEX(SalInfl,AH$1)</f>
        <v>0</v>
      </c>
      <c r="AI164" s="130">
        <f t="shared" ref="AI164:AI165" si="646">AH164*INDEX(SalInfl,AI$1)</f>
        <v>0</v>
      </c>
      <c r="AJ164" s="130">
        <f t="shared" ref="AJ164:AJ165" si="647">AI164*INDEX(SalInfl,AJ$1)</f>
        <v>0</v>
      </c>
      <c r="AK164" s="130">
        <f t="shared" ref="AK164:AK165" si="648">AJ164*INDEX(SalInfl,AK$1)</f>
        <v>0</v>
      </c>
      <c r="AL164" s="130">
        <f t="shared" ref="AL164:AL165" si="649">AK164*INDEX(SalInfl,AL$1)</f>
        <v>0</v>
      </c>
      <c r="AM164" s="130">
        <f t="shared" ref="AM164:AM165" si="650">AL164*INDEX(SalInfl,AM$1)</f>
        <v>0</v>
      </c>
      <c r="AN164" s="130">
        <f t="shared" ref="AN164:AN165" si="651">AM164*INDEX(SalInfl,AN$1)</f>
        <v>0</v>
      </c>
      <c r="AO164" s="130">
        <f t="shared" ref="AO164:AO165" si="652">AN164*INDEX(SalInfl,AO$1)</f>
        <v>0</v>
      </c>
      <c r="AP164" s="130">
        <f t="shared" ref="AP164:AP165" si="653">AO164*INDEX(SalInfl,AP$1)</f>
        <v>0</v>
      </c>
      <c r="AQ164" s="130">
        <f t="shared" ref="AQ164:AQ165" si="654">AP164*INDEX(SalInfl,AQ$1)</f>
        <v>0</v>
      </c>
      <c r="AR164" s="130">
        <f t="shared" ref="AR164:AR165" si="655">AQ164*INDEX(SalInfl,AR$1)</f>
        <v>0</v>
      </c>
      <c r="AS164" s="130">
        <f t="shared" ref="AS164:AS165" si="656">AR164*INDEX(SalInfl,AS$1)</f>
        <v>0</v>
      </c>
      <c r="AT164" s="130">
        <f t="shared" ref="AT164:AT165" si="657">AS164*INDEX(SalInfl,AT$1)</f>
        <v>0</v>
      </c>
      <c r="AU164" s="130">
        <f t="shared" ref="AU164:AU165" si="658">AT164*INDEX(SalInfl,AU$1)</f>
        <v>0</v>
      </c>
      <c r="AV164" s="130">
        <f t="shared" ref="AV164:AV165" si="659">AU164*INDEX(SalInfl,AV$1)</f>
        <v>0</v>
      </c>
      <c r="AW164" s="130">
        <f t="shared" ref="AW164:AW165" si="660">AV164*INDEX(SalInfl,AW$1)</f>
        <v>0</v>
      </c>
      <c r="AY164" s="78"/>
    </row>
    <row r="165" spans="1:341" s="70" customFormat="1" ht="11.25" hidden="1" customHeight="1" x14ac:dyDescent="0.15">
      <c r="A165" s="125"/>
      <c r="B165" s="70" t="s">
        <v>302</v>
      </c>
      <c r="E165" s="555"/>
      <c r="G165" s="86"/>
      <c r="H165" s="122">
        <v>0</v>
      </c>
      <c r="I165" s="123">
        <f t="shared" si="620"/>
        <v>0</v>
      </c>
      <c r="J165" s="130">
        <f t="shared" si="621"/>
        <v>0</v>
      </c>
      <c r="K165" s="130">
        <f t="shared" si="622"/>
        <v>0</v>
      </c>
      <c r="L165" s="130">
        <f t="shared" si="623"/>
        <v>0</v>
      </c>
      <c r="M165" s="130">
        <f t="shared" si="624"/>
        <v>0</v>
      </c>
      <c r="N165" s="130">
        <f t="shared" si="625"/>
        <v>0</v>
      </c>
      <c r="O165" s="130">
        <f t="shared" si="626"/>
        <v>0</v>
      </c>
      <c r="P165" s="130">
        <f t="shared" si="627"/>
        <v>0</v>
      </c>
      <c r="Q165" s="130">
        <f t="shared" si="628"/>
        <v>0</v>
      </c>
      <c r="R165" s="130">
        <f t="shared" si="629"/>
        <v>0</v>
      </c>
      <c r="S165" s="130">
        <f t="shared" si="630"/>
        <v>0</v>
      </c>
      <c r="T165" s="130">
        <f t="shared" si="631"/>
        <v>0</v>
      </c>
      <c r="U165" s="130">
        <f t="shared" si="632"/>
        <v>0</v>
      </c>
      <c r="V165" s="130">
        <f t="shared" si="633"/>
        <v>0</v>
      </c>
      <c r="W165" s="130">
        <f t="shared" si="634"/>
        <v>0</v>
      </c>
      <c r="X165" s="130">
        <f t="shared" si="635"/>
        <v>0</v>
      </c>
      <c r="Y165" s="130">
        <f t="shared" si="636"/>
        <v>0</v>
      </c>
      <c r="Z165" s="130">
        <f t="shared" si="637"/>
        <v>0</v>
      </c>
      <c r="AA165" s="130">
        <f t="shared" si="638"/>
        <v>0</v>
      </c>
      <c r="AB165" s="130">
        <f t="shared" si="639"/>
        <v>0</v>
      </c>
      <c r="AC165" s="130">
        <f t="shared" si="640"/>
        <v>0</v>
      </c>
      <c r="AD165" s="130">
        <f t="shared" si="641"/>
        <v>0</v>
      </c>
      <c r="AE165" s="130">
        <f t="shared" si="642"/>
        <v>0</v>
      </c>
      <c r="AF165" s="130">
        <f t="shared" si="643"/>
        <v>0</v>
      </c>
      <c r="AG165" s="130">
        <f t="shared" si="644"/>
        <v>0</v>
      </c>
      <c r="AH165" s="130">
        <f t="shared" si="645"/>
        <v>0</v>
      </c>
      <c r="AI165" s="130">
        <f t="shared" si="646"/>
        <v>0</v>
      </c>
      <c r="AJ165" s="130">
        <f t="shared" si="647"/>
        <v>0</v>
      </c>
      <c r="AK165" s="130">
        <f t="shared" si="648"/>
        <v>0</v>
      </c>
      <c r="AL165" s="130">
        <f t="shared" si="649"/>
        <v>0</v>
      </c>
      <c r="AM165" s="130">
        <f t="shared" si="650"/>
        <v>0</v>
      </c>
      <c r="AN165" s="130">
        <f t="shared" si="651"/>
        <v>0</v>
      </c>
      <c r="AO165" s="130">
        <f t="shared" si="652"/>
        <v>0</v>
      </c>
      <c r="AP165" s="130">
        <f t="shared" si="653"/>
        <v>0</v>
      </c>
      <c r="AQ165" s="130">
        <f t="shared" si="654"/>
        <v>0</v>
      </c>
      <c r="AR165" s="130">
        <f t="shared" si="655"/>
        <v>0</v>
      </c>
      <c r="AS165" s="130">
        <f t="shared" si="656"/>
        <v>0</v>
      </c>
      <c r="AT165" s="130">
        <f t="shared" si="657"/>
        <v>0</v>
      </c>
      <c r="AU165" s="130">
        <f t="shared" si="658"/>
        <v>0</v>
      </c>
      <c r="AV165" s="130">
        <f t="shared" si="659"/>
        <v>0</v>
      </c>
      <c r="AW165" s="130">
        <f t="shared" si="660"/>
        <v>0</v>
      </c>
      <c r="AY165" s="78"/>
    </row>
    <row r="166" spans="1:341" s="70" customFormat="1" ht="11.25" hidden="1" customHeight="1" x14ac:dyDescent="0.15">
      <c r="A166" s="125"/>
      <c r="B166" s="87" t="s">
        <v>283</v>
      </c>
      <c r="C166" s="87"/>
      <c r="D166" s="87"/>
      <c r="E166" s="549"/>
      <c r="F166" s="87"/>
      <c r="G166" s="91"/>
      <c r="H166" s="383"/>
      <c r="I166" s="384"/>
      <c r="J166" s="384"/>
      <c r="K166" s="384"/>
      <c r="L166" s="384"/>
      <c r="M166" s="384"/>
      <c r="N166" s="384"/>
      <c r="O166" s="384"/>
      <c r="P166" s="384"/>
      <c r="Q166" s="384"/>
      <c r="R166" s="384"/>
      <c r="S166" s="384"/>
      <c r="T166" s="384"/>
      <c r="U166" s="384"/>
      <c r="V166" s="384"/>
      <c r="W166" s="384"/>
      <c r="X166" s="384"/>
      <c r="Y166" s="384"/>
      <c r="Z166" s="384"/>
      <c r="AA166" s="384"/>
      <c r="AB166" s="384"/>
      <c r="AC166" s="384"/>
      <c r="AD166" s="384"/>
      <c r="AE166" s="384"/>
      <c r="AF166" s="384"/>
      <c r="AG166" s="384"/>
      <c r="AH166" s="384"/>
      <c r="AI166" s="384"/>
      <c r="AJ166" s="384"/>
      <c r="AK166" s="384"/>
      <c r="AL166" s="384"/>
      <c r="AM166" s="384"/>
      <c r="AN166" s="384"/>
      <c r="AO166" s="384"/>
      <c r="AP166" s="384"/>
      <c r="AQ166" s="384"/>
      <c r="AR166" s="384"/>
      <c r="AS166" s="384"/>
      <c r="AT166" s="384"/>
      <c r="AU166" s="384"/>
      <c r="AV166" s="384"/>
      <c r="AW166" s="384"/>
      <c r="AY166" s="78"/>
    </row>
    <row r="167" spans="1:341" s="70" customFormat="1" ht="11.25" hidden="1" customHeight="1" x14ac:dyDescent="0.15">
      <c r="A167" s="125"/>
      <c r="B167" s="550" t="s">
        <v>284</v>
      </c>
      <c r="C167" s="550"/>
      <c r="D167" s="550"/>
      <c r="E167" s="551"/>
      <c r="F167" s="550"/>
      <c r="G167" s="552"/>
      <c r="H167" s="553">
        <f t="shared" ref="H167:AW167" si="661">SUMIF(H162:H166, "&gt;0",$E162:$E166)</f>
        <v>0</v>
      </c>
      <c r="I167" s="554">
        <f t="shared" si="661"/>
        <v>0</v>
      </c>
      <c r="J167" s="554">
        <f t="shared" si="661"/>
        <v>0</v>
      </c>
      <c r="K167" s="554">
        <f t="shared" si="661"/>
        <v>0</v>
      </c>
      <c r="L167" s="554">
        <f t="shared" si="661"/>
        <v>0</v>
      </c>
      <c r="M167" s="554">
        <f t="shared" si="661"/>
        <v>0</v>
      </c>
      <c r="N167" s="554">
        <f t="shared" si="661"/>
        <v>0</v>
      </c>
      <c r="O167" s="554">
        <f t="shared" si="661"/>
        <v>0</v>
      </c>
      <c r="P167" s="554">
        <f t="shared" si="661"/>
        <v>0</v>
      </c>
      <c r="Q167" s="554">
        <f t="shared" si="661"/>
        <v>0</v>
      </c>
      <c r="R167" s="554">
        <f t="shared" si="661"/>
        <v>0</v>
      </c>
      <c r="S167" s="554">
        <f t="shared" si="661"/>
        <v>0</v>
      </c>
      <c r="T167" s="554">
        <f t="shared" si="661"/>
        <v>0</v>
      </c>
      <c r="U167" s="554">
        <f t="shared" si="661"/>
        <v>0</v>
      </c>
      <c r="V167" s="554">
        <f t="shared" si="661"/>
        <v>0</v>
      </c>
      <c r="W167" s="554">
        <f t="shared" si="661"/>
        <v>0</v>
      </c>
      <c r="X167" s="554">
        <f t="shared" si="661"/>
        <v>0</v>
      </c>
      <c r="Y167" s="554">
        <f t="shared" si="661"/>
        <v>0</v>
      </c>
      <c r="Z167" s="554">
        <f t="shared" si="661"/>
        <v>0</v>
      </c>
      <c r="AA167" s="554">
        <f t="shared" si="661"/>
        <v>0</v>
      </c>
      <c r="AB167" s="554">
        <f t="shared" si="661"/>
        <v>0</v>
      </c>
      <c r="AC167" s="554">
        <f t="shared" si="661"/>
        <v>0</v>
      </c>
      <c r="AD167" s="554">
        <f t="shared" si="661"/>
        <v>0</v>
      </c>
      <c r="AE167" s="554">
        <f t="shared" si="661"/>
        <v>0</v>
      </c>
      <c r="AF167" s="554">
        <f t="shared" si="661"/>
        <v>0</v>
      </c>
      <c r="AG167" s="554">
        <f t="shared" si="661"/>
        <v>0</v>
      </c>
      <c r="AH167" s="554">
        <f t="shared" si="661"/>
        <v>0</v>
      </c>
      <c r="AI167" s="554">
        <f t="shared" si="661"/>
        <v>0</v>
      </c>
      <c r="AJ167" s="554">
        <f t="shared" si="661"/>
        <v>0</v>
      </c>
      <c r="AK167" s="554">
        <f t="shared" si="661"/>
        <v>0</v>
      </c>
      <c r="AL167" s="554">
        <f t="shared" si="661"/>
        <v>0</v>
      </c>
      <c r="AM167" s="554">
        <f t="shared" si="661"/>
        <v>0</v>
      </c>
      <c r="AN167" s="554">
        <f t="shared" si="661"/>
        <v>0</v>
      </c>
      <c r="AO167" s="554">
        <f t="shared" si="661"/>
        <v>0</v>
      </c>
      <c r="AP167" s="554">
        <f t="shared" si="661"/>
        <v>0</v>
      </c>
      <c r="AQ167" s="554">
        <f t="shared" si="661"/>
        <v>0</v>
      </c>
      <c r="AR167" s="554">
        <f t="shared" si="661"/>
        <v>0</v>
      </c>
      <c r="AS167" s="554">
        <f t="shared" si="661"/>
        <v>0</v>
      </c>
      <c r="AT167" s="554">
        <f t="shared" si="661"/>
        <v>0</v>
      </c>
      <c r="AU167" s="554">
        <f t="shared" si="661"/>
        <v>0</v>
      </c>
      <c r="AV167" s="554">
        <f t="shared" si="661"/>
        <v>0</v>
      </c>
      <c r="AW167" s="554">
        <f t="shared" si="661"/>
        <v>0</v>
      </c>
      <c r="AY167" s="78"/>
    </row>
    <row r="168" spans="1:341" s="70" customFormat="1" ht="11.25" hidden="1" customHeight="1" x14ac:dyDescent="0.15">
      <c r="A168" s="125"/>
      <c r="B168" s="87" t="s">
        <v>285</v>
      </c>
      <c r="C168" s="87"/>
      <c r="D168" s="87"/>
      <c r="E168" s="549"/>
      <c r="F168" s="87"/>
      <c r="G168" s="91"/>
      <c r="H168" s="389" t="str">
        <f>IF(H167=0, "N/A", H$6/H167)</f>
        <v>N/A</v>
      </c>
      <c r="I168" s="313" t="str">
        <f t="shared" ref="I168:AW168" si="662">IF(I167=0, "N/A", I$6/I167)</f>
        <v>N/A</v>
      </c>
      <c r="J168" s="313" t="str">
        <f t="shared" si="662"/>
        <v>N/A</v>
      </c>
      <c r="K168" s="313" t="str">
        <f t="shared" si="662"/>
        <v>N/A</v>
      </c>
      <c r="L168" s="313" t="str">
        <f t="shared" si="662"/>
        <v>N/A</v>
      </c>
      <c r="M168" s="313" t="str">
        <f t="shared" si="662"/>
        <v>N/A</v>
      </c>
      <c r="N168" s="313" t="str">
        <f t="shared" si="662"/>
        <v>N/A</v>
      </c>
      <c r="O168" s="313" t="str">
        <f t="shared" si="662"/>
        <v>N/A</v>
      </c>
      <c r="P168" s="313" t="str">
        <f t="shared" si="662"/>
        <v>N/A</v>
      </c>
      <c r="Q168" s="313" t="str">
        <f t="shared" si="662"/>
        <v>N/A</v>
      </c>
      <c r="R168" s="313" t="str">
        <f t="shared" si="662"/>
        <v>N/A</v>
      </c>
      <c r="S168" s="313" t="str">
        <f t="shared" si="662"/>
        <v>N/A</v>
      </c>
      <c r="T168" s="313" t="str">
        <f t="shared" si="662"/>
        <v>N/A</v>
      </c>
      <c r="U168" s="313" t="str">
        <f t="shared" si="662"/>
        <v>N/A</v>
      </c>
      <c r="V168" s="313" t="str">
        <f t="shared" si="662"/>
        <v>N/A</v>
      </c>
      <c r="W168" s="313" t="str">
        <f t="shared" si="662"/>
        <v>N/A</v>
      </c>
      <c r="X168" s="313" t="str">
        <f t="shared" si="662"/>
        <v>N/A</v>
      </c>
      <c r="Y168" s="313" t="str">
        <f t="shared" si="662"/>
        <v>N/A</v>
      </c>
      <c r="Z168" s="313" t="str">
        <f t="shared" si="662"/>
        <v>N/A</v>
      </c>
      <c r="AA168" s="313" t="str">
        <f t="shared" si="662"/>
        <v>N/A</v>
      </c>
      <c r="AB168" s="313" t="str">
        <f t="shared" si="662"/>
        <v>N/A</v>
      </c>
      <c r="AC168" s="313" t="str">
        <f t="shared" si="662"/>
        <v>N/A</v>
      </c>
      <c r="AD168" s="313" t="str">
        <f t="shared" si="662"/>
        <v>N/A</v>
      </c>
      <c r="AE168" s="313" t="str">
        <f t="shared" si="662"/>
        <v>N/A</v>
      </c>
      <c r="AF168" s="313" t="str">
        <f t="shared" si="662"/>
        <v>N/A</v>
      </c>
      <c r="AG168" s="313" t="str">
        <f t="shared" si="662"/>
        <v>N/A</v>
      </c>
      <c r="AH168" s="313" t="str">
        <f t="shared" si="662"/>
        <v>N/A</v>
      </c>
      <c r="AI168" s="313" t="str">
        <f t="shared" si="662"/>
        <v>N/A</v>
      </c>
      <c r="AJ168" s="313" t="str">
        <f t="shared" si="662"/>
        <v>N/A</v>
      </c>
      <c r="AK168" s="313" t="str">
        <f t="shared" si="662"/>
        <v>N/A</v>
      </c>
      <c r="AL168" s="313" t="str">
        <f t="shared" si="662"/>
        <v>N/A</v>
      </c>
      <c r="AM168" s="313" t="str">
        <f t="shared" si="662"/>
        <v>N/A</v>
      </c>
      <c r="AN168" s="313" t="str">
        <f t="shared" si="662"/>
        <v>N/A</v>
      </c>
      <c r="AO168" s="313" t="str">
        <f t="shared" si="662"/>
        <v>N/A</v>
      </c>
      <c r="AP168" s="313" t="str">
        <f t="shared" si="662"/>
        <v>N/A</v>
      </c>
      <c r="AQ168" s="313" t="str">
        <f t="shared" si="662"/>
        <v>N/A</v>
      </c>
      <c r="AR168" s="313" t="str">
        <f t="shared" si="662"/>
        <v>N/A</v>
      </c>
      <c r="AS168" s="313" t="str">
        <f t="shared" si="662"/>
        <v>N/A</v>
      </c>
      <c r="AT168" s="313" t="str">
        <f t="shared" si="662"/>
        <v>N/A</v>
      </c>
      <c r="AU168" s="313" t="str">
        <f t="shared" si="662"/>
        <v>N/A</v>
      </c>
      <c r="AV168" s="313" t="str">
        <f t="shared" si="662"/>
        <v>N/A</v>
      </c>
      <c r="AW168" s="313" t="str">
        <f t="shared" si="662"/>
        <v>N/A</v>
      </c>
      <c r="AY168" s="78"/>
    </row>
    <row r="169" spans="1:341" s="70" customFormat="1" ht="11.25" hidden="1" customHeight="1" x14ac:dyDescent="0.15">
      <c r="A169" s="125"/>
      <c r="E169" s="555"/>
      <c r="G169" s="86"/>
      <c r="H169" s="124"/>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Q169" s="71"/>
      <c r="AR169" s="71"/>
      <c r="AS169" s="71"/>
      <c r="AT169" s="71"/>
      <c r="AU169" s="71"/>
      <c r="AV169" s="71"/>
      <c r="AW169" s="71"/>
      <c r="AY169" s="78"/>
    </row>
    <row r="170" spans="1:341" x14ac:dyDescent="0.2">
      <c r="A170" s="126"/>
      <c r="B170" s="543" t="s">
        <v>240</v>
      </c>
      <c r="C170" s="544"/>
      <c r="D170" s="544"/>
      <c r="E170" s="544"/>
      <c r="F170" s="544"/>
      <c r="G170" s="545"/>
      <c r="H170" s="546"/>
      <c r="I170" s="547"/>
      <c r="J170" s="547"/>
      <c r="K170" s="547"/>
      <c r="L170" s="547"/>
      <c r="M170" s="547"/>
      <c r="N170" s="547"/>
      <c r="O170" s="547"/>
      <c r="P170" s="547"/>
      <c r="Q170" s="547"/>
      <c r="R170" s="547"/>
      <c r="S170" s="547"/>
      <c r="T170" s="547"/>
      <c r="U170" s="547"/>
      <c r="V170" s="547"/>
      <c r="W170" s="547"/>
      <c r="X170" s="547"/>
      <c r="Y170" s="547"/>
      <c r="Z170" s="547"/>
      <c r="AA170" s="547"/>
      <c r="AB170" s="547"/>
      <c r="AC170" s="547"/>
      <c r="AD170" s="547"/>
      <c r="AE170" s="547"/>
      <c r="AF170" s="547"/>
      <c r="AG170" s="547"/>
      <c r="AH170" s="547"/>
      <c r="AI170" s="547"/>
      <c r="AJ170" s="547"/>
      <c r="AK170" s="547"/>
      <c r="AL170" s="547"/>
      <c r="AM170" s="547"/>
      <c r="AN170" s="547"/>
      <c r="AO170" s="547"/>
      <c r="AP170" s="547"/>
      <c r="AQ170" s="547"/>
      <c r="AR170" s="547"/>
      <c r="AS170" s="547"/>
      <c r="AT170" s="547"/>
      <c r="AU170" s="547"/>
      <c r="AV170" s="547"/>
      <c r="AW170" s="547"/>
      <c r="AX170" s="70"/>
      <c r="AY170" s="70"/>
      <c r="AZ170" s="70"/>
      <c r="BA170" s="70"/>
      <c r="BB170" s="70"/>
      <c r="BC170" s="70"/>
      <c r="BD170" s="70"/>
      <c r="BE170" s="70"/>
      <c r="BF170" s="70"/>
      <c r="BG170" s="70"/>
      <c r="BH170" s="70"/>
      <c r="BI170" s="70"/>
      <c r="BJ170" s="70"/>
      <c r="BK170" s="70"/>
      <c r="BL170" s="70"/>
      <c r="BM170" s="70"/>
      <c r="BN170" s="70"/>
      <c r="BO170" s="70"/>
      <c r="BP170" s="70"/>
      <c r="BQ170" s="70"/>
      <c r="BR170" s="70"/>
      <c r="BS170" s="70"/>
      <c r="BT170" s="70"/>
      <c r="BU170" s="70"/>
      <c r="BV170" s="70"/>
      <c r="BW170" s="70"/>
      <c r="BX170" s="70"/>
      <c r="BY170" s="70"/>
      <c r="BZ170" s="70"/>
      <c r="CA170" s="70"/>
      <c r="CB170" s="70"/>
      <c r="CC170" s="70"/>
      <c r="CD170" s="70"/>
      <c r="CE170" s="70"/>
      <c r="CF170" s="70"/>
      <c r="CG170" s="70"/>
      <c r="CH170" s="70"/>
      <c r="CI170" s="70"/>
      <c r="CJ170" s="70"/>
      <c r="CK170" s="70"/>
      <c r="CL170" s="70"/>
      <c r="CM170" s="70"/>
      <c r="CN170" s="70"/>
      <c r="CO170" s="70"/>
      <c r="CP170" s="70"/>
      <c r="CQ170" s="70"/>
      <c r="CR170" s="70"/>
      <c r="CS170" s="70"/>
      <c r="CT170" s="70"/>
      <c r="CU170" s="70"/>
      <c r="CV170" s="70"/>
      <c r="CW170" s="70"/>
      <c r="CX170" s="70"/>
      <c r="CY170" s="70"/>
      <c r="CZ170" s="70"/>
      <c r="DA170" s="70"/>
      <c r="DB170" s="70"/>
      <c r="DC170" s="70"/>
      <c r="DD170" s="70"/>
      <c r="DE170" s="70"/>
      <c r="DF170" s="70"/>
      <c r="DG170" s="70"/>
      <c r="DH170" s="70"/>
      <c r="DI170" s="70"/>
      <c r="DJ170" s="70"/>
      <c r="DK170" s="70"/>
      <c r="DL170" s="70"/>
      <c r="DM170" s="70"/>
      <c r="DN170" s="70"/>
      <c r="DO170" s="70"/>
      <c r="DP170" s="70"/>
      <c r="DQ170" s="70"/>
      <c r="DR170" s="70"/>
      <c r="DS170" s="70"/>
      <c r="DT170" s="70"/>
      <c r="DU170" s="70"/>
      <c r="DV170" s="70"/>
      <c r="DW170" s="70"/>
      <c r="DX170" s="70"/>
      <c r="DY170" s="70"/>
      <c r="DZ170" s="70"/>
      <c r="EA170" s="70"/>
      <c r="EB170" s="70"/>
      <c r="EC170" s="70"/>
      <c r="ED170" s="70"/>
      <c r="EE170" s="70"/>
      <c r="EF170" s="70"/>
      <c r="EG170" s="70"/>
      <c r="EH170" s="70"/>
      <c r="EI170" s="70"/>
      <c r="EJ170" s="70"/>
      <c r="EK170" s="70"/>
      <c r="EL170" s="70"/>
      <c r="EM170" s="70"/>
      <c r="EN170" s="70"/>
      <c r="EO170" s="70"/>
      <c r="EP170" s="70"/>
      <c r="EQ170" s="70"/>
      <c r="ER170" s="70"/>
      <c r="ES170" s="70"/>
      <c r="ET170" s="70"/>
      <c r="EU170" s="70"/>
      <c r="EV170" s="70"/>
      <c r="EW170" s="70"/>
      <c r="EX170" s="70"/>
      <c r="EY170" s="70"/>
      <c r="EZ170" s="70"/>
      <c r="FA170" s="70"/>
      <c r="FB170" s="70"/>
      <c r="FC170" s="70"/>
      <c r="FD170" s="70"/>
      <c r="FE170" s="70"/>
      <c r="FF170" s="70"/>
      <c r="FG170" s="70"/>
      <c r="FH170" s="70"/>
      <c r="FI170" s="70"/>
      <c r="FJ170" s="70"/>
      <c r="FK170" s="70"/>
      <c r="FL170" s="70"/>
      <c r="FM170" s="70"/>
      <c r="FN170" s="70"/>
      <c r="FO170" s="70"/>
      <c r="FP170" s="70"/>
      <c r="FQ170" s="70"/>
      <c r="FR170" s="70"/>
      <c r="FS170" s="70"/>
      <c r="FT170" s="70"/>
      <c r="FU170" s="70"/>
      <c r="FV170" s="70"/>
      <c r="FW170" s="70"/>
      <c r="FX170" s="70"/>
      <c r="FY170" s="70"/>
      <c r="FZ170" s="70"/>
      <c r="GA170" s="70"/>
      <c r="GB170" s="70"/>
      <c r="GC170" s="70"/>
      <c r="GD170" s="70"/>
      <c r="GE170" s="70"/>
      <c r="GF170" s="70"/>
      <c r="GG170" s="70"/>
      <c r="GH170" s="70"/>
      <c r="GI170" s="70"/>
      <c r="GJ170" s="70"/>
      <c r="GK170" s="70"/>
      <c r="GL170" s="70"/>
      <c r="GM170" s="70"/>
      <c r="GN170" s="70"/>
      <c r="GO170" s="70"/>
      <c r="GP170" s="70"/>
      <c r="GQ170" s="70"/>
      <c r="GR170" s="70"/>
      <c r="GS170" s="70"/>
      <c r="GT170" s="70"/>
      <c r="GU170" s="70"/>
      <c r="GV170" s="70"/>
      <c r="GW170" s="70"/>
      <c r="GX170" s="70"/>
      <c r="GY170" s="70"/>
      <c r="GZ170" s="70"/>
      <c r="HA170" s="70"/>
      <c r="HB170" s="70"/>
      <c r="HC170" s="70"/>
      <c r="HD170" s="70"/>
      <c r="HE170" s="70"/>
      <c r="HF170" s="70"/>
      <c r="HG170" s="70"/>
      <c r="HH170" s="70"/>
      <c r="HI170" s="70"/>
      <c r="HJ170" s="70"/>
      <c r="HK170" s="70"/>
      <c r="HL170" s="70"/>
      <c r="HM170" s="70"/>
      <c r="HN170" s="70"/>
      <c r="HO170" s="70"/>
      <c r="HP170" s="70"/>
      <c r="HQ170" s="70"/>
      <c r="HR170" s="70"/>
      <c r="HS170" s="70"/>
      <c r="HT170" s="70"/>
      <c r="HU170" s="70"/>
      <c r="HV170" s="70"/>
      <c r="HW170" s="70"/>
      <c r="HX170" s="70"/>
      <c r="HY170" s="70"/>
      <c r="HZ170" s="70"/>
      <c r="IA170" s="70"/>
      <c r="IB170" s="70"/>
      <c r="IC170" s="70"/>
      <c r="ID170" s="70"/>
      <c r="IE170" s="70"/>
      <c r="IF170" s="70"/>
      <c r="IG170" s="70"/>
      <c r="IH170" s="70"/>
      <c r="II170" s="70"/>
      <c r="IJ170" s="70"/>
      <c r="IK170" s="70"/>
      <c r="IL170" s="70"/>
      <c r="IM170" s="70"/>
      <c r="IN170" s="70"/>
      <c r="IO170" s="70"/>
      <c r="IP170" s="70"/>
      <c r="IQ170" s="70"/>
      <c r="IR170" s="70"/>
      <c r="IS170" s="70"/>
      <c r="IT170" s="70"/>
      <c r="IU170" s="70"/>
      <c r="IV170" s="70"/>
      <c r="IW170" s="70"/>
      <c r="IX170" s="70"/>
      <c r="IY170" s="70"/>
      <c r="IZ170" s="70"/>
      <c r="JA170" s="70"/>
      <c r="JB170" s="70"/>
      <c r="JC170" s="70"/>
      <c r="JD170" s="70"/>
      <c r="JE170" s="70"/>
      <c r="JF170" s="70"/>
      <c r="JG170" s="70"/>
      <c r="JH170" s="70"/>
      <c r="JI170" s="70"/>
      <c r="JJ170" s="70"/>
      <c r="JK170" s="70"/>
      <c r="JL170" s="70"/>
      <c r="JM170" s="70"/>
      <c r="JN170" s="70"/>
      <c r="JO170" s="70"/>
      <c r="JP170" s="70"/>
      <c r="JQ170" s="70"/>
      <c r="JR170" s="70"/>
      <c r="JS170" s="70"/>
      <c r="JT170" s="70"/>
      <c r="JU170" s="70"/>
      <c r="JV170" s="70"/>
      <c r="JW170" s="70"/>
      <c r="JX170" s="70"/>
      <c r="JY170" s="70"/>
      <c r="JZ170" s="70"/>
      <c r="KA170" s="70"/>
      <c r="KB170" s="70"/>
      <c r="KC170" s="70"/>
      <c r="KD170" s="70"/>
      <c r="KE170" s="70"/>
      <c r="KF170" s="70"/>
      <c r="KG170" s="70"/>
      <c r="KH170" s="70"/>
      <c r="KI170" s="70"/>
      <c r="KJ170" s="70"/>
      <c r="KK170" s="70"/>
      <c r="KL170" s="70"/>
      <c r="KM170" s="70"/>
      <c r="KN170" s="70"/>
      <c r="KO170" s="70"/>
      <c r="KP170" s="70"/>
      <c r="KQ170" s="70"/>
      <c r="KR170" s="70"/>
      <c r="KS170" s="70"/>
      <c r="KT170" s="70"/>
      <c r="KU170" s="70"/>
      <c r="KV170" s="70"/>
      <c r="KW170" s="70"/>
      <c r="KX170" s="70"/>
      <c r="KY170" s="70"/>
      <c r="KZ170" s="70"/>
      <c r="LA170" s="70"/>
      <c r="LB170" s="70"/>
      <c r="LC170" s="70"/>
      <c r="LD170" s="70"/>
      <c r="LE170" s="70"/>
      <c r="LF170" s="70"/>
      <c r="LG170" s="70"/>
      <c r="LH170" s="70"/>
      <c r="LI170" s="70"/>
      <c r="LJ170" s="70"/>
      <c r="LK170" s="70"/>
      <c r="LL170" s="70"/>
      <c r="LM170" s="70"/>
      <c r="LN170" s="70"/>
      <c r="LO170" s="70"/>
      <c r="LP170" s="70"/>
      <c r="LQ170" s="70"/>
      <c r="LR170" s="70"/>
      <c r="LS170" s="70"/>
      <c r="LT170" s="70"/>
      <c r="LU170" s="70"/>
      <c r="LV170" s="70"/>
      <c r="LW170" s="70"/>
      <c r="LX170" s="70"/>
      <c r="LY170" s="70"/>
      <c r="LZ170" s="70"/>
      <c r="MA170" s="70"/>
      <c r="MB170" s="70"/>
      <c r="MC170" s="70"/>
    </row>
    <row r="171" spans="1:341" x14ac:dyDescent="0.2">
      <c r="A171" s="126"/>
      <c r="B171" s="380" t="str">
        <f>"&gt; "&amp;VLOOKUP(B170,ActMap,2, FALSE)</f>
        <v>&gt; Salaries for staff providing services to students -- supplemental functions.</v>
      </c>
      <c r="C171" s="381"/>
      <c r="D171" s="381"/>
      <c r="E171" s="556"/>
      <c r="F171" s="381"/>
      <c r="G171" s="381"/>
      <c r="H171" s="121"/>
      <c r="I171" s="382"/>
      <c r="J171" s="382"/>
      <c r="K171" s="382"/>
      <c r="L171" s="382"/>
      <c r="M171" s="382"/>
      <c r="N171" s="382"/>
      <c r="O171" s="382"/>
      <c r="P171" s="382"/>
      <c r="Q171" s="382"/>
      <c r="R171" s="382"/>
      <c r="S171" s="382"/>
      <c r="T171" s="382"/>
      <c r="U171" s="382"/>
      <c r="V171" s="382"/>
      <c r="W171" s="382"/>
      <c r="X171" s="382"/>
      <c r="Y171" s="382"/>
      <c r="Z171" s="382"/>
      <c r="AA171" s="382"/>
      <c r="AB171" s="382"/>
      <c r="AC171" s="382"/>
      <c r="AD171" s="382"/>
      <c r="AE171" s="382"/>
      <c r="AF171" s="382"/>
      <c r="AG171" s="382"/>
      <c r="AH171" s="382"/>
      <c r="AI171" s="382"/>
      <c r="AJ171" s="382"/>
      <c r="AK171" s="382"/>
      <c r="AL171" s="382"/>
      <c r="AM171" s="382"/>
      <c r="AN171" s="382"/>
      <c r="AO171" s="382"/>
      <c r="AP171" s="382"/>
      <c r="AQ171" s="382"/>
      <c r="AR171" s="382"/>
      <c r="AS171" s="382"/>
      <c r="AT171" s="382"/>
      <c r="AU171" s="382"/>
      <c r="AV171" s="382"/>
      <c r="AW171" s="382"/>
      <c r="AX171" s="70"/>
      <c r="AY171" s="70"/>
      <c r="AZ171" s="70"/>
      <c r="BA171" s="70"/>
      <c r="BB171" s="70"/>
      <c r="BC171" s="70"/>
      <c r="BD171" s="70"/>
      <c r="BE171" s="70"/>
      <c r="BF171" s="70"/>
      <c r="BG171" s="70"/>
      <c r="BH171" s="70"/>
      <c r="BI171" s="70"/>
      <c r="BJ171" s="70"/>
      <c r="BK171" s="70"/>
      <c r="BL171" s="70"/>
      <c r="BM171" s="70"/>
      <c r="BN171" s="70"/>
      <c r="BO171" s="70"/>
      <c r="BP171" s="70"/>
      <c r="BQ171" s="70"/>
      <c r="BR171" s="70"/>
      <c r="BS171" s="70"/>
      <c r="BT171" s="70"/>
      <c r="BU171" s="70"/>
      <c r="BV171" s="70"/>
      <c r="BW171" s="70"/>
      <c r="BX171" s="70"/>
      <c r="BY171" s="70"/>
      <c r="BZ171" s="70"/>
      <c r="CA171" s="70"/>
      <c r="CB171" s="70"/>
      <c r="CC171" s="70"/>
      <c r="CD171" s="70"/>
      <c r="CE171" s="70"/>
      <c r="CF171" s="70"/>
      <c r="CG171" s="70"/>
      <c r="CH171" s="70"/>
      <c r="CI171" s="70"/>
      <c r="CJ171" s="70"/>
      <c r="CK171" s="70"/>
      <c r="CL171" s="70"/>
      <c r="CM171" s="70"/>
      <c r="CN171" s="70"/>
      <c r="CO171" s="70"/>
      <c r="CP171" s="70"/>
      <c r="CQ171" s="70"/>
      <c r="CR171" s="70"/>
      <c r="CS171" s="70"/>
      <c r="CT171" s="70"/>
      <c r="CU171" s="70"/>
      <c r="CV171" s="70"/>
      <c r="CW171" s="70"/>
      <c r="CX171" s="70"/>
      <c r="CY171" s="70"/>
      <c r="CZ171" s="70"/>
      <c r="DA171" s="70"/>
      <c r="DB171" s="70"/>
      <c r="DC171" s="70"/>
      <c r="DD171" s="70"/>
      <c r="DE171" s="70"/>
      <c r="DF171" s="70"/>
      <c r="DG171" s="70"/>
      <c r="DH171" s="70"/>
      <c r="DI171" s="70"/>
      <c r="DJ171" s="70"/>
      <c r="DK171" s="70"/>
      <c r="DL171" s="70"/>
      <c r="DM171" s="70"/>
      <c r="DN171" s="70"/>
      <c r="DO171" s="70"/>
      <c r="DP171" s="70"/>
      <c r="DQ171" s="70"/>
      <c r="DR171" s="70"/>
      <c r="DS171" s="70"/>
      <c r="DT171" s="70"/>
      <c r="DU171" s="70"/>
      <c r="DV171" s="70"/>
      <c r="DW171" s="70"/>
      <c r="DX171" s="70"/>
      <c r="DY171" s="70"/>
      <c r="DZ171" s="70"/>
      <c r="EA171" s="70"/>
      <c r="EB171" s="70"/>
      <c r="EC171" s="70"/>
      <c r="ED171" s="70"/>
      <c r="EE171" s="70"/>
      <c r="EF171" s="70"/>
      <c r="EG171" s="70"/>
      <c r="EH171" s="70"/>
      <c r="EI171" s="70"/>
      <c r="EJ171" s="70"/>
      <c r="EK171" s="70"/>
      <c r="EL171" s="70"/>
      <c r="EM171" s="70"/>
      <c r="EN171" s="70"/>
      <c r="EO171" s="70"/>
      <c r="EP171" s="70"/>
      <c r="EQ171" s="70"/>
      <c r="ER171" s="70"/>
      <c r="ES171" s="70"/>
      <c r="ET171" s="70"/>
      <c r="EU171" s="70"/>
      <c r="EV171" s="70"/>
      <c r="EW171" s="70"/>
      <c r="EX171" s="70"/>
      <c r="EY171" s="70"/>
      <c r="EZ171" s="70"/>
      <c r="FA171" s="70"/>
      <c r="FB171" s="70"/>
      <c r="FC171" s="70"/>
      <c r="FD171" s="70"/>
      <c r="FE171" s="70"/>
      <c r="FF171" s="70"/>
      <c r="FG171" s="70"/>
      <c r="FH171" s="70"/>
      <c r="FI171" s="70"/>
      <c r="FJ171" s="70"/>
      <c r="FK171" s="70"/>
      <c r="FL171" s="70"/>
      <c r="FM171" s="70"/>
      <c r="FN171" s="70"/>
      <c r="FO171" s="70"/>
      <c r="FP171" s="70"/>
      <c r="FQ171" s="70"/>
      <c r="FR171" s="70"/>
      <c r="FS171" s="70"/>
      <c r="FT171" s="70"/>
      <c r="FU171" s="70"/>
      <c r="FV171" s="70"/>
      <c r="FW171" s="70"/>
      <c r="FX171" s="70"/>
      <c r="FY171" s="70"/>
      <c r="FZ171" s="70"/>
      <c r="GA171" s="70"/>
      <c r="GB171" s="70"/>
      <c r="GC171" s="70"/>
      <c r="GD171" s="70"/>
      <c r="GE171" s="70"/>
      <c r="GF171" s="70"/>
      <c r="GG171" s="70"/>
      <c r="GH171" s="70"/>
      <c r="GI171" s="70"/>
      <c r="GJ171" s="70"/>
      <c r="GK171" s="70"/>
      <c r="GL171" s="70"/>
      <c r="GM171" s="70"/>
      <c r="GN171" s="70"/>
      <c r="GO171" s="70"/>
      <c r="GP171" s="70"/>
      <c r="GQ171" s="70"/>
      <c r="GR171" s="70"/>
      <c r="GS171" s="70"/>
      <c r="GT171" s="70"/>
      <c r="GU171" s="70"/>
      <c r="GV171" s="70"/>
      <c r="GW171" s="70"/>
      <c r="GX171" s="70"/>
      <c r="GY171" s="70"/>
      <c r="GZ171" s="70"/>
      <c r="HA171" s="70"/>
      <c r="HB171" s="70"/>
      <c r="HC171" s="70"/>
      <c r="HD171" s="70"/>
      <c r="HE171" s="70"/>
      <c r="HF171" s="70"/>
      <c r="HG171" s="70"/>
      <c r="HH171" s="70"/>
      <c r="HI171" s="70"/>
      <c r="HJ171" s="70"/>
      <c r="HK171" s="70"/>
      <c r="HL171" s="70"/>
      <c r="HM171" s="70"/>
      <c r="HN171" s="70"/>
      <c r="HO171" s="70"/>
      <c r="HP171" s="70"/>
      <c r="HQ171" s="70"/>
      <c r="HR171" s="70"/>
      <c r="HS171" s="70"/>
      <c r="HT171" s="70"/>
      <c r="HU171" s="70"/>
      <c r="HV171" s="70"/>
      <c r="HW171" s="70"/>
      <c r="HX171" s="70"/>
      <c r="HY171" s="70"/>
      <c r="HZ171" s="70"/>
      <c r="IA171" s="70"/>
      <c r="IB171" s="70"/>
      <c r="IC171" s="70"/>
      <c r="ID171" s="70"/>
      <c r="IE171" s="70"/>
      <c r="IF171" s="70"/>
      <c r="IG171" s="70"/>
      <c r="IH171" s="70"/>
      <c r="II171" s="70"/>
      <c r="IJ171" s="70"/>
      <c r="IK171" s="70"/>
      <c r="IL171" s="70"/>
      <c r="IM171" s="70"/>
      <c r="IN171" s="70"/>
      <c r="IO171" s="70"/>
      <c r="IP171" s="70"/>
      <c r="IQ171" s="70"/>
      <c r="IR171" s="70"/>
      <c r="IS171" s="70"/>
      <c r="IT171" s="70"/>
      <c r="IU171" s="70"/>
      <c r="IV171" s="70"/>
      <c r="IW171" s="70"/>
      <c r="IX171" s="70"/>
      <c r="IY171" s="70"/>
      <c r="IZ171" s="70"/>
      <c r="JA171" s="70"/>
      <c r="JB171" s="70"/>
      <c r="JC171" s="70"/>
      <c r="JD171" s="70"/>
      <c r="JE171" s="70"/>
      <c r="JF171" s="70"/>
      <c r="JG171" s="70"/>
      <c r="JH171" s="70"/>
      <c r="JI171" s="70"/>
      <c r="JJ171" s="70"/>
      <c r="JK171" s="70"/>
      <c r="JL171" s="70"/>
      <c r="JM171" s="70"/>
      <c r="JN171" s="70"/>
      <c r="JO171" s="70"/>
      <c r="JP171" s="70"/>
      <c r="JQ171" s="70"/>
      <c r="JR171" s="70"/>
      <c r="JS171" s="70"/>
      <c r="JT171" s="70"/>
      <c r="JU171" s="70"/>
      <c r="JV171" s="70"/>
      <c r="JW171" s="70"/>
      <c r="JX171" s="70"/>
      <c r="JY171" s="70"/>
      <c r="JZ171" s="70"/>
      <c r="KA171" s="70"/>
      <c r="KB171" s="70"/>
      <c r="KC171" s="70"/>
      <c r="KD171" s="70"/>
      <c r="KE171" s="70"/>
      <c r="KF171" s="70"/>
      <c r="KG171" s="70"/>
      <c r="KH171" s="70"/>
      <c r="KI171" s="70"/>
      <c r="KJ171" s="70"/>
      <c r="KK171" s="70"/>
      <c r="KL171" s="70"/>
      <c r="KM171" s="70"/>
      <c r="KN171" s="70"/>
      <c r="KO171" s="70"/>
      <c r="KP171" s="70"/>
      <c r="KQ171" s="70"/>
      <c r="KR171" s="70"/>
      <c r="KS171" s="70"/>
      <c r="KT171" s="70"/>
      <c r="KU171" s="70"/>
      <c r="KV171" s="70"/>
      <c r="KW171" s="70"/>
      <c r="KX171" s="70"/>
      <c r="KY171" s="70"/>
      <c r="KZ171" s="70"/>
      <c r="LA171" s="70"/>
      <c r="LB171" s="70"/>
      <c r="LC171" s="70"/>
      <c r="LD171" s="70"/>
      <c r="LE171" s="70"/>
      <c r="LF171" s="70"/>
      <c r="LG171" s="70"/>
      <c r="LH171" s="70"/>
      <c r="LI171" s="70"/>
      <c r="LJ171" s="70"/>
      <c r="LK171" s="70"/>
      <c r="LL171" s="70"/>
      <c r="LM171" s="70"/>
      <c r="LN171" s="70"/>
      <c r="LO171" s="70"/>
      <c r="LP171" s="70"/>
      <c r="LQ171" s="70"/>
      <c r="LR171" s="70"/>
      <c r="LS171" s="70"/>
      <c r="LT171" s="70"/>
      <c r="LU171" s="70"/>
      <c r="LV171" s="70"/>
      <c r="LW171" s="70"/>
      <c r="LX171" s="70"/>
      <c r="LY171" s="70"/>
      <c r="LZ171" s="70"/>
      <c r="MA171" s="70"/>
      <c r="MB171" s="70"/>
      <c r="MC171" s="70"/>
    </row>
    <row r="172" spans="1:341" s="70" customFormat="1" ht="11.25" customHeight="1" x14ac:dyDescent="0.15">
      <c r="A172" s="125"/>
      <c r="B172" s="70" t="s">
        <v>303</v>
      </c>
      <c r="C172" s="70" t="s">
        <v>388</v>
      </c>
      <c r="D172" s="70" t="s">
        <v>389</v>
      </c>
      <c r="E172" s="548">
        <v>1</v>
      </c>
      <c r="G172" s="86">
        <v>11</v>
      </c>
      <c r="H172" s="122">
        <v>54000</v>
      </c>
      <c r="I172" s="123">
        <f t="shared" ref="I172:X172" si="663">H172*INDEX(SalInfl,I$1)</f>
        <v>55080</v>
      </c>
      <c r="J172" s="123">
        <f t="shared" si="663"/>
        <v>56181.599999999999</v>
      </c>
      <c r="K172" s="123">
        <f t="shared" si="663"/>
        <v>57305.231999999996</v>
      </c>
      <c r="L172" s="123">
        <f t="shared" si="663"/>
        <v>58451.336639999994</v>
      </c>
      <c r="M172" s="123">
        <f t="shared" si="663"/>
        <v>59620.363372799999</v>
      </c>
      <c r="N172" s="123">
        <f t="shared" si="663"/>
        <v>60812.770640256</v>
      </c>
      <c r="O172" s="123">
        <f t="shared" si="663"/>
        <v>62029.026053061119</v>
      </c>
      <c r="P172" s="123">
        <f t="shared" si="663"/>
        <v>63269.606574122343</v>
      </c>
      <c r="Q172" s="123">
        <f t="shared" si="663"/>
        <v>64534.99870560479</v>
      </c>
      <c r="R172" s="123">
        <f t="shared" si="663"/>
        <v>65825.698679716894</v>
      </c>
      <c r="S172" s="123">
        <f t="shared" si="663"/>
        <v>67142.212653311231</v>
      </c>
      <c r="T172" s="123">
        <f t="shared" si="663"/>
        <v>68485.05690637746</v>
      </c>
      <c r="U172" s="123">
        <f t="shared" si="663"/>
        <v>69854.758044505012</v>
      </c>
      <c r="V172" s="123">
        <f t="shared" si="663"/>
        <v>71251.85320539512</v>
      </c>
      <c r="W172" s="123">
        <f t="shared" si="663"/>
        <v>72676.890269503027</v>
      </c>
      <c r="X172" s="123">
        <f t="shared" si="663"/>
        <v>74130.428074893091</v>
      </c>
      <c r="Y172" s="123">
        <f t="shared" ref="Y172:AN172" si="664">X172*INDEX(SalInfl,Y$1)</f>
        <v>75613.036636390956</v>
      </c>
      <c r="Z172" s="123">
        <f t="shared" si="664"/>
        <v>77125.29736911878</v>
      </c>
      <c r="AA172" s="123">
        <f t="shared" si="664"/>
        <v>78667.803316501158</v>
      </c>
      <c r="AB172" s="123">
        <f t="shared" si="664"/>
        <v>80241.159382831189</v>
      </c>
      <c r="AC172" s="123">
        <f t="shared" si="664"/>
        <v>81845.982570487817</v>
      </c>
      <c r="AD172" s="123">
        <f t="shared" si="664"/>
        <v>83482.902221897573</v>
      </c>
      <c r="AE172" s="123">
        <f t="shared" si="664"/>
        <v>85152.560266335524</v>
      </c>
      <c r="AF172" s="123">
        <f t="shared" si="664"/>
        <v>86855.61147166224</v>
      </c>
      <c r="AG172" s="123">
        <f t="shared" si="664"/>
        <v>88592.723701095485</v>
      </c>
      <c r="AH172" s="123">
        <f t="shared" si="664"/>
        <v>90364.578175117393</v>
      </c>
      <c r="AI172" s="123">
        <f t="shared" si="664"/>
        <v>92171.869738619745</v>
      </c>
      <c r="AJ172" s="123">
        <f t="shared" si="664"/>
        <v>94015.30713339214</v>
      </c>
      <c r="AK172" s="123">
        <f t="shared" si="664"/>
        <v>95895.613276059987</v>
      </c>
      <c r="AL172" s="123">
        <f t="shared" si="664"/>
        <v>97813.525541581184</v>
      </c>
      <c r="AM172" s="123">
        <f t="shared" si="664"/>
        <v>99769.796052412814</v>
      </c>
      <c r="AN172" s="123">
        <f t="shared" si="664"/>
        <v>101765.19197346107</v>
      </c>
      <c r="AO172" s="123">
        <f t="shared" ref="AO172:AW172" si="665">AN172*INDEX(SalInfl,AO$1)</f>
        <v>103800.4958129303</v>
      </c>
      <c r="AP172" s="123">
        <f t="shared" si="665"/>
        <v>105876.50572918891</v>
      </c>
      <c r="AQ172" s="123">
        <f t="shared" si="665"/>
        <v>107994.03584377268</v>
      </c>
      <c r="AR172" s="123">
        <f t="shared" si="665"/>
        <v>110153.91656064814</v>
      </c>
      <c r="AS172" s="123">
        <f t="shared" si="665"/>
        <v>112356.9948918611</v>
      </c>
      <c r="AT172" s="123">
        <f t="shared" si="665"/>
        <v>114604.13478969834</v>
      </c>
      <c r="AU172" s="123">
        <f t="shared" si="665"/>
        <v>116896.21748549231</v>
      </c>
      <c r="AV172" s="123">
        <f t="shared" si="665"/>
        <v>119234.14183520216</v>
      </c>
      <c r="AW172" s="123">
        <f t="shared" si="665"/>
        <v>121618.8246719062</v>
      </c>
      <c r="AY172" s="78"/>
    </row>
    <row r="173" spans="1:341" s="70" customFormat="1" ht="11.25" customHeight="1" x14ac:dyDescent="0.15">
      <c r="A173" s="125"/>
      <c r="B173" s="70" t="s">
        <v>303</v>
      </c>
      <c r="C173" s="70" t="s">
        <v>390</v>
      </c>
      <c r="D173" s="70" t="s">
        <v>391</v>
      </c>
      <c r="E173" s="548">
        <v>1</v>
      </c>
      <c r="G173" s="86">
        <v>11</v>
      </c>
      <c r="H173" s="122">
        <v>34759.68</v>
      </c>
      <c r="I173" s="123">
        <f t="shared" ref="I173:X173" si="666">H173*INDEX(SalInfl,I$1)</f>
        <v>35454.873599999999</v>
      </c>
      <c r="J173" s="123">
        <f t="shared" si="666"/>
        <v>36163.971072</v>
      </c>
      <c r="K173" s="123">
        <f t="shared" si="666"/>
        <v>36887.250493439999</v>
      </c>
      <c r="L173" s="123">
        <f t="shared" si="666"/>
        <v>37624.995503308797</v>
      </c>
      <c r="M173" s="123">
        <f t="shared" si="666"/>
        <v>38377.495413374971</v>
      </c>
      <c r="N173" s="123">
        <f t="shared" si="666"/>
        <v>39145.045321642472</v>
      </c>
      <c r="O173" s="123">
        <f t="shared" si="666"/>
        <v>39927.946228075321</v>
      </c>
      <c r="P173" s="123">
        <f t="shared" si="666"/>
        <v>40726.505152636826</v>
      </c>
      <c r="Q173" s="123">
        <f t="shared" si="666"/>
        <v>41541.035255689567</v>
      </c>
      <c r="R173" s="123">
        <f t="shared" si="666"/>
        <v>42371.855960803361</v>
      </c>
      <c r="S173" s="123">
        <f t="shared" si="666"/>
        <v>43219.29308001943</v>
      </c>
      <c r="T173" s="123">
        <f t="shared" si="666"/>
        <v>44083.678941619823</v>
      </c>
      <c r="U173" s="123">
        <f t="shared" si="666"/>
        <v>44965.352520452223</v>
      </c>
      <c r="V173" s="123">
        <f t="shared" si="666"/>
        <v>45864.659570861266</v>
      </c>
      <c r="W173" s="123">
        <f t="shared" si="666"/>
        <v>46781.952762278495</v>
      </c>
      <c r="X173" s="123">
        <f t="shared" si="666"/>
        <v>47717.591817524066</v>
      </c>
      <c r="Y173" s="123">
        <f t="shared" ref="Y173:AN173" si="667">X173*INDEX(SalInfl,Y$1)</f>
        <v>48671.94365387455</v>
      </c>
      <c r="Z173" s="123">
        <f t="shared" si="667"/>
        <v>49645.382526952046</v>
      </c>
      <c r="AA173" s="123">
        <f t="shared" si="667"/>
        <v>50638.290177491086</v>
      </c>
      <c r="AB173" s="123">
        <f t="shared" si="667"/>
        <v>51651.05598104091</v>
      </c>
      <c r="AC173" s="123">
        <f t="shared" si="667"/>
        <v>52684.077100661729</v>
      </c>
      <c r="AD173" s="123">
        <f t="shared" si="667"/>
        <v>53737.758642674962</v>
      </c>
      <c r="AE173" s="123">
        <f t="shared" si="667"/>
        <v>54812.513815528466</v>
      </c>
      <c r="AF173" s="123">
        <f t="shared" si="667"/>
        <v>55908.764091839039</v>
      </c>
      <c r="AG173" s="123">
        <f t="shared" si="667"/>
        <v>57026.939373675821</v>
      </c>
      <c r="AH173" s="123">
        <f t="shared" si="667"/>
        <v>58167.478161149338</v>
      </c>
      <c r="AI173" s="123">
        <f t="shared" si="667"/>
        <v>59330.827724372328</v>
      </c>
      <c r="AJ173" s="123">
        <f t="shared" si="667"/>
        <v>60517.444278859773</v>
      </c>
      <c r="AK173" s="123">
        <f t="shared" si="667"/>
        <v>61727.793164436967</v>
      </c>
      <c r="AL173" s="123">
        <f t="shared" si="667"/>
        <v>62962.349027725708</v>
      </c>
      <c r="AM173" s="123">
        <f t="shared" si="667"/>
        <v>64221.596008280227</v>
      </c>
      <c r="AN173" s="123">
        <f t="shared" si="667"/>
        <v>65506.02792844583</v>
      </c>
      <c r="AO173" s="123">
        <f t="shared" ref="AO173:AW173" si="668">AN173*INDEX(SalInfl,AO$1)</f>
        <v>66816.148487014754</v>
      </c>
      <c r="AP173" s="123">
        <f t="shared" si="668"/>
        <v>68152.471456755055</v>
      </c>
      <c r="AQ173" s="123">
        <f t="shared" si="668"/>
        <v>69515.520885890161</v>
      </c>
      <c r="AR173" s="123">
        <f t="shared" si="668"/>
        <v>70905.831303607963</v>
      </c>
      <c r="AS173" s="123">
        <f t="shared" si="668"/>
        <v>72323.947929680129</v>
      </c>
      <c r="AT173" s="123">
        <f t="shared" si="668"/>
        <v>73770.426888273738</v>
      </c>
      <c r="AU173" s="123">
        <f t="shared" si="668"/>
        <v>75245.835426039208</v>
      </c>
      <c r="AV173" s="123">
        <f t="shared" si="668"/>
        <v>76750.752134559996</v>
      </c>
      <c r="AW173" s="123">
        <f t="shared" si="668"/>
        <v>78285.767177251197</v>
      </c>
      <c r="AY173" s="78"/>
    </row>
    <row r="174" spans="1:341" s="70" customFormat="1" ht="11.25" customHeight="1" x14ac:dyDescent="0.15">
      <c r="A174" s="125"/>
      <c r="B174" s="70" t="s">
        <v>303</v>
      </c>
      <c r="C174" s="70" t="s">
        <v>392</v>
      </c>
      <c r="D174" s="70" t="s">
        <v>393</v>
      </c>
      <c r="E174" s="548">
        <v>1</v>
      </c>
      <c r="G174" s="86"/>
      <c r="H174" s="122">
        <v>61800</v>
      </c>
      <c r="I174" s="123">
        <f t="shared" ref="I174:X174" si="669">H174*INDEX(SalInfl,I$1)</f>
        <v>63036</v>
      </c>
      <c r="J174" s="123">
        <f t="shared" si="669"/>
        <v>64296.72</v>
      </c>
      <c r="K174" s="123">
        <f t="shared" si="669"/>
        <v>65582.654399999999</v>
      </c>
      <c r="L174" s="123">
        <f t="shared" si="669"/>
        <v>66894.307488000006</v>
      </c>
      <c r="M174" s="123">
        <f t="shared" si="669"/>
        <v>68232.193637760007</v>
      </c>
      <c r="N174" s="123">
        <f t="shared" si="669"/>
        <v>69596.837510515208</v>
      </c>
      <c r="O174" s="123">
        <f t="shared" si="669"/>
        <v>70988.77426072552</v>
      </c>
      <c r="P174" s="123">
        <f t="shared" si="669"/>
        <v>72408.549745940036</v>
      </c>
      <c r="Q174" s="123">
        <f t="shared" si="669"/>
        <v>73856.720740858844</v>
      </c>
      <c r="R174" s="123">
        <f t="shared" si="669"/>
        <v>75333.855155676021</v>
      </c>
      <c r="S174" s="123">
        <f t="shared" si="669"/>
        <v>76840.53225878955</v>
      </c>
      <c r="T174" s="123">
        <f t="shared" si="669"/>
        <v>78377.342903965342</v>
      </c>
      <c r="U174" s="123">
        <f t="shared" si="669"/>
        <v>79944.889762044651</v>
      </c>
      <c r="V174" s="123">
        <f t="shared" si="669"/>
        <v>81543.787557285541</v>
      </c>
      <c r="W174" s="123">
        <f t="shared" si="669"/>
        <v>83174.663308431249</v>
      </c>
      <c r="X174" s="123">
        <f t="shared" si="669"/>
        <v>84838.156574599881</v>
      </c>
      <c r="Y174" s="123">
        <f t="shared" ref="Y174:AN174" si="670">X174*INDEX(SalInfl,Y$1)</f>
        <v>86534.919706091881</v>
      </c>
      <c r="Z174" s="123">
        <f t="shared" si="670"/>
        <v>88265.618100213716</v>
      </c>
      <c r="AA174" s="123">
        <f t="shared" si="670"/>
        <v>90030.930462217992</v>
      </c>
      <c r="AB174" s="123">
        <f t="shared" si="670"/>
        <v>91831.549071462359</v>
      </c>
      <c r="AC174" s="123">
        <f t="shared" si="670"/>
        <v>93668.180052891606</v>
      </c>
      <c r="AD174" s="123">
        <f t="shared" si="670"/>
        <v>95541.54365394944</v>
      </c>
      <c r="AE174" s="123">
        <f t="shared" si="670"/>
        <v>97452.374527028427</v>
      </c>
      <c r="AF174" s="123">
        <f t="shared" si="670"/>
        <v>99401.422017568999</v>
      </c>
      <c r="AG174" s="123">
        <f t="shared" si="670"/>
        <v>101389.45045792038</v>
      </c>
      <c r="AH174" s="123">
        <f t="shared" si="670"/>
        <v>103417.23946707879</v>
      </c>
      <c r="AI174" s="123">
        <f t="shared" si="670"/>
        <v>105485.58425642036</v>
      </c>
      <c r="AJ174" s="123">
        <f t="shared" si="670"/>
        <v>107595.29594154877</v>
      </c>
      <c r="AK174" s="123">
        <f t="shared" si="670"/>
        <v>109747.20186037975</v>
      </c>
      <c r="AL174" s="123">
        <f t="shared" si="670"/>
        <v>111942.14589758734</v>
      </c>
      <c r="AM174" s="123">
        <f t="shared" si="670"/>
        <v>114180.98881553909</v>
      </c>
      <c r="AN174" s="123">
        <f t="shared" si="670"/>
        <v>116464.60859184987</v>
      </c>
      <c r="AO174" s="123">
        <f t="shared" ref="AO174:AW174" si="671">AN174*INDEX(SalInfl,AO$1)</f>
        <v>118793.90076368688</v>
      </c>
      <c r="AP174" s="123">
        <f t="shared" si="671"/>
        <v>121169.77877896062</v>
      </c>
      <c r="AQ174" s="123">
        <f t="shared" si="671"/>
        <v>123593.17435453983</v>
      </c>
      <c r="AR174" s="123">
        <f t="shared" si="671"/>
        <v>126065.03784163063</v>
      </c>
      <c r="AS174" s="123">
        <f t="shared" si="671"/>
        <v>128586.33859846325</v>
      </c>
      <c r="AT174" s="123">
        <f t="shared" si="671"/>
        <v>131158.06537043251</v>
      </c>
      <c r="AU174" s="123">
        <f t="shared" si="671"/>
        <v>133781.22667784116</v>
      </c>
      <c r="AV174" s="123">
        <f t="shared" si="671"/>
        <v>136456.851211398</v>
      </c>
      <c r="AW174" s="123">
        <f t="shared" si="671"/>
        <v>139185.98823562596</v>
      </c>
      <c r="AY174" s="78"/>
    </row>
    <row r="175" spans="1:341" s="70" customFormat="1" ht="11.25" customHeight="1" x14ac:dyDescent="0.15">
      <c r="A175" s="125"/>
      <c r="B175" s="70" t="s">
        <v>240</v>
      </c>
      <c r="C175" s="70" t="s">
        <v>394</v>
      </c>
      <c r="D175" s="70" t="s">
        <v>395</v>
      </c>
      <c r="E175" s="548">
        <v>1</v>
      </c>
      <c r="G175" s="86"/>
      <c r="H175" s="122">
        <v>70000.08</v>
      </c>
      <c r="I175" s="123">
        <f t="shared" ref="I175:X175" si="672">H175*INDEX(SalInfl,I$1)</f>
        <v>71400.081600000005</v>
      </c>
      <c r="J175" s="130">
        <f t="shared" si="672"/>
        <v>72828.083232000005</v>
      </c>
      <c r="K175" s="130">
        <f t="shared" si="672"/>
        <v>74284.644896640006</v>
      </c>
      <c r="L175" s="130">
        <f t="shared" si="672"/>
        <v>75770.337794572813</v>
      </c>
      <c r="M175" s="130">
        <f t="shared" si="672"/>
        <v>77285.744550464267</v>
      </c>
      <c r="N175" s="130">
        <f t="shared" si="672"/>
        <v>78831.459441473547</v>
      </c>
      <c r="O175" s="130">
        <f t="shared" si="672"/>
        <v>80408.088630303013</v>
      </c>
      <c r="P175" s="130">
        <f t="shared" si="672"/>
        <v>82016.250402909078</v>
      </c>
      <c r="Q175" s="130">
        <f t="shared" si="672"/>
        <v>83656.575410967256</v>
      </c>
      <c r="R175" s="130">
        <f t="shared" si="672"/>
        <v>85329.706919186603</v>
      </c>
      <c r="S175" s="130">
        <f t="shared" si="672"/>
        <v>87036.301057570337</v>
      </c>
      <c r="T175" s="130">
        <f t="shared" si="672"/>
        <v>88777.027078721745</v>
      </c>
      <c r="U175" s="130">
        <f t="shared" si="672"/>
        <v>90552.567620296177</v>
      </c>
      <c r="V175" s="130">
        <f t="shared" si="672"/>
        <v>92363.618972702097</v>
      </c>
      <c r="W175" s="130">
        <f t="shared" si="672"/>
        <v>94210.891352156148</v>
      </c>
      <c r="X175" s="130">
        <f t="shared" si="672"/>
        <v>96095.109179199266</v>
      </c>
      <c r="Y175" s="130">
        <f t="shared" ref="Y175:AN175" si="673">X175*INDEX(SalInfl,Y$1)</f>
        <v>98017.011362783247</v>
      </c>
      <c r="Z175" s="130">
        <f t="shared" si="673"/>
        <v>99977.351590038917</v>
      </c>
      <c r="AA175" s="130">
        <f t="shared" si="673"/>
        <v>101976.8986218397</v>
      </c>
      <c r="AB175" s="130">
        <f t="shared" si="673"/>
        <v>104016.4365942765</v>
      </c>
      <c r="AC175" s="130">
        <f t="shared" si="673"/>
        <v>106096.76532616203</v>
      </c>
      <c r="AD175" s="130">
        <f t="shared" si="673"/>
        <v>108218.70063268527</v>
      </c>
      <c r="AE175" s="130">
        <f t="shared" si="673"/>
        <v>110383.07464533897</v>
      </c>
      <c r="AF175" s="130">
        <f t="shared" si="673"/>
        <v>112590.73613824576</v>
      </c>
      <c r="AG175" s="130">
        <f t="shared" si="673"/>
        <v>114842.55086101068</v>
      </c>
      <c r="AH175" s="130">
        <f t="shared" si="673"/>
        <v>117139.4018782309</v>
      </c>
      <c r="AI175" s="130">
        <f t="shared" si="673"/>
        <v>119482.18991579552</v>
      </c>
      <c r="AJ175" s="130">
        <f t="shared" si="673"/>
        <v>121871.83371411143</v>
      </c>
      <c r="AK175" s="130">
        <f t="shared" si="673"/>
        <v>124309.27038839366</v>
      </c>
      <c r="AL175" s="130">
        <f t="shared" si="673"/>
        <v>126795.45579616154</v>
      </c>
      <c r="AM175" s="130">
        <f t="shared" si="673"/>
        <v>129331.36491208477</v>
      </c>
      <c r="AN175" s="130">
        <f t="shared" si="673"/>
        <v>131917.99221032645</v>
      </c>
      <c r="AO175" s="130">
        <f t="shared" ref="AO175:AW175" si="674">AN175*INDEX(SalInfl,AO$1)</f>
        <v>134556.352054533</v>
      </c>
      <c r="AP175" s="130">
        <f t="shared" si="674"/>
        <v>137247.47909562365</v>
      </c>
      <c r="AQ175" s="130">
        <f t="shared" si="674"/>
        <v>139992.42867753614</v>
      </c>
      <c r="AR175" s="130">
        <f t="shared" si="674"/>
        <v>142792.27725108687</v>
      </c>
      <c r="AS175" s="130">
        <f t="shared" si="674"/>
        <v>145648.1227961086</v>
      </c>
      <c r="AT175" s="130">
        <f t="shared" si="674"/>
        <v>148561.08525203078</v>
      </c>
      <c r="AU175" s="130">
        <f t="shared" si="674"/>
        <v>151532.30695707141</v>
      </c>
      <c r="AV175" s="130">
        <f t="shared" si="674"/>
        <v>154562.95309621285</v>
      </c>
      <c r="AW175" s="130">
        <f t="shared" si="674"/>
        <v>157654.21215813712</v>
      </c>
      <c r="AY175" s="78"/>
    </row>
    <row r="176" spans="1:341" s="70" customFormat="1" ht="11.25" customHeight="1" x14ac:dyDescent="0.15">
      <c r="A176" s="125"/>
      <c r="B176" s="70" t="s">
        <v>303</v>
      </c>
      <c r="C176" s="70" t="s">
        <v>396</v>
      </c>
      <c r="D176" s="70" t="s">
        <v>397</v>
      </c>
      <c r="E176" s="548">
        <v>1</v>
      </c>
      <c r="G176" s="86">
        <v>11</v>
      </c>
      <c r="H176" s="122">
        <v>37500</v>
      </c>
      <c r="I176" s="123">
        <f t="shared" ref="I176:AW176" si="675">H176*INDEX(SalInfl,I$1)</f>
        <v>38250</v>
      </c>
      <c r="J176" s="123">
        <f t="shared" si="675"/>
        <v>39015</v>
      </c>
      <c r="K176" s="123">
        <f t="shared" si="675"/>
        <v>39795.300000000003</v>
      </c>
      <c r="L176" s="123">
        <f t="shared" si="675"/>
        <v>40591.206000000006</v>
      </c>
      <c r="M176" s="123">
        <f t="shared" si="675"/>
        <v>41403.030120000003</v>
      </c>
      <c r="N176" s="123">
        <f t="shared" si="675"/>
        <v>42231.090722400004</v>
      </c>
      <c r="O176" s="123">
        <f t="shared" si="675"/>
        <v>43075.712536848005</v>
      </c>
      <c r="P176" s="123">
        <f t="shared" si="675"/>
        <v>43937.226787584965</v>
      </c>
      <c r="Q176" s="123">
        <f t="shared" si="675"/>
        <v>44815.971323336664</v>
      </c>
      <c r="R176" s="123">
        <f t="shared" si="675"/>
        <v>45712.290749803396</v>
      </c>
      <c r="S176" s="123">
        <f t="shared" si="675"/>
        <v>46626.536564799462</v>
      </c>
      <c r="T176" s="123">
        <f t="shared" si="675"/>
        <v>47559.067296095454</v>
      </c>
      <c r="U176" s="123">
        <f t="shared" si="675"/>
        <v>48510.248642017366</v>
      </c>
      <c r="V176" s="123">
        <f t="shared" si="675"/>
        <v>49480.453614857717</v>
      </c>
      <c r="W176" s="123">
        <f t="shared" si="675"/>
        <v>50470.062687154874</v>
      </c>
      <c r="X176" s="123">
        <f t="shared" si="675"/>
        <v>51479.463940897971</v>
      </c>
      <c r="Y176" s="123">
        <f t="shared" si="675"/>
        <v>52509.053219715934</v>
      </c>
      <c r="Z176" s="123">
        <f t="shared" si="675"/>
        <v>53559.234284110251</v>
      </c>
      <c r="AA176" s="123">
        <f t="shared" si="675"/>
        <v>54630.418969792459</v>
      </c>
      <c r="AB176" s="123">
        <f t="shared" si="675"/>
        <v>55723.027349188313</v>
      </c>
      <c r="AC176" s="123">
        <f t="shared" si="675"/>
        <v>56837.487896172082</v>
      </c>
      <c r="AD176" s="123">
        <f t="shared" si="675"/>
        <v>57974.237654095523</v>
      </c>
      <c r="AE176" s="123">
        <f t="shared" si="675"/>
        <v>59133.722407177433</v>
      </c>
      <c r="AF176" s="123">
        <f t="shared" si="675"/>
        <v>60316.396855320985</v>
      </c>
      <c r="AG176" s="123">
        <f t="shared" si="675"/>
        <v>61522.724792427405</v>
      </c>
      <c r="AH176" s="123">
        <f t="shared" si="675"/>
        <v>62753.179288275955</v>
      </c>
      <c r="AI176" s="123">
        <f t="shared" si="675"/>
        <v>64008.242874041476</v>
      </c>
      <c r="AJ176" s="123">
        <f t="shared" si="675"/>
        <v>65288.407731522304</v>
      </c>
      <c r="AK176" s="123">
        <f t="shared" si="675"/>
        <v>66594.175886152749</v>
      </c>
      <c r="AL176" s="123">
        <f t="shared" si="675"/>
        <v>67926.059403875799</v>
      </c>
      <c r="AM176" s="123">
        <f t="shared" si="675"/>
        <v>69284.580591953316</v>
      </c>
      <c r="AN176" s="123">
        <f t="shared" si="675"/>
        <v>70670.272203792381</v>
      </c>
      <c r="AO176" s="123">
        <f t="shared" si="675"/>
        <v>72083.67764786823</v>
      </c>
      <c r="AP176" s="123">
        <f t="shared" si="675"/>
        <v>73525.351200825593</v>
      </c>
      <c r="AQ176" s="123">
        <f t="shared" si="675"/>
        <v>74995.858224842101</v>
      </c>
      <c r="AR176" s="123">
        <f t="shared" si="675"/>
        <v>76495.775389338945</v>
      </c>
      <c r="AS176" s="123">
        <f t="shared" si="675"/>
        <v>78025.690897125722</v>
      </c>
      <c r="AT176" s="123">
        <f t="shared" si="675"/>
        <v>79586.204715068234</v>
      </c>
      <c r="AU176" s="123">
        <f t="shared" si="675"/>
        <v>81177.928809369594</v>
      </c>
      <c r="AV176" s="123">
        <f t="shared" si="675"/>
        <v>82801.487385556989</v>
      </c>
      <c r="AW176" s="123">
        <f t="shared" si="675"/>
        <v>84457.517133268135</v>
      </c>
      <c r="AY176" s="78"/>
    </row>
    <row r="177" spans="1:341" s="70" customFormat="1" ht="11.25" customHeight="1" x14ac:dyDescent="0.15">
      <c r="A177" s="125"/>
      <c r="B177" s="70" t="s">
        <v>303</v>
      </c>
      <c r="C177" s="70" t="s">
        <v>398</v>
      </c>
      <c r="E177" s="548"/>
      <c r="G177" s="86"/>
      <c r="H177" s="122">
        <v>1200</v>
      </c>
      <c r="I177" s="123">
        <f t="shared" ref="I177:AW177" si="676">H177*INDEX(SalInfl,I$1)</f>
        <v>1224</v>
      </c>
      <c r="J177" s="123">
        <f t="shared" si="676"/>
        <v>1248.48</v>
      </c>
      <c r="K177" s="123">
        <f t="shared" si="676"/>
        <v>1273.4496000000001</v>
      </c>
      <c r="L177" s="123">
        <f t="shared" si="676"/>
        <v>1298.9185920000002</v>
      </c>
      <c r="M177" s="123">
        <f t="shared" si="676"/>
        <v>1324.8969638400004</v>
      </c>
      <c r="N177" s="123">
        <f t="shared" si="676"/>
        <v>1351.3949031168004</v>
      </c>
      <c r="O177" s="123">
        <f t="shared" si="676"/>
        <v>1378.4228011791365</v>
      </c>
      <c r="P177" s="123">
        <f t="shared" si="676"/>
        <v>1405.9912572027192</v>
      </c>
      <c r="Q177" s="123">
        <f t="shared" si="676"/>
        <v>1434.1110823467736</v>
      </c>
      <c r="R177" s="123">
        <f t="shared" si="676"/>
        <v>1462.7933039937091</v>
      </c>
      <c r="S177" s="123">
        <f t="shared" si="676"/>
        <v>1492.0491700735834</v>
      </c>
      <c r="T177" s="123">
        <f t="shared" si="676"/>
        <v>1521.8901534750551</v>
      </c>
      <c r="U177" s="123">
        <f t="shared" si="676"/>
        <v>1552.3279565445562</v>
      </c>
      <c r="V177" s="123">
        <f t="shared" si="676"/>
        <v>1583.3745156754474</v>
      </c>
      <c r="W177" s="123">
        <f t="shared" si="676"/>
        <v>1615.0420059889564</v>
      </c>
      <c r="X177" s="123">
        <f t="shared" si="676"/>
        <v>1647.3428461087356</v>
      </c>
      <c r="Y177" s="123">
        <f t="shared" si="676"/>
        <v>1680.2897030309102</v>
      </c>
      <c r="Z177" s="123">
        <f t="shared" si="676"/>
        <v>1713.8954970915286</v>
      </c>
      <c r="AA177" s="123">
        <f t="shared" si="676"/>
        <v>1748.1734070333591</v>
      </c>
      <c r="AB177" s="123">
        <f t="shared" si="676"/>
        <v>1783.1368751740263</v>
      </c>
      <c r="AC177" s="123">
        <f t="shared" si="676"/>
        <v>1818.7996126775067</v>
      </c>
      <c r="AD177" s="123">
        <f t="shared" si="676"/>
        <v>1855.1756049310568</v>
      </c>
      <c r="AE177" s="123">
        <f t="shared" si="676"/>
        <v>1892.279117029678</v>
      </c>
      <c r="AF177" s="123">
        <f t="shared" si="676"/>
        <v>1930.1246993702716</v>
      </c>
      <c r="AG177" s="123">
        <f t="shared" si="676"/>
        <v>1968.7271933576772</v>
      </c>
      <c r="AH177" s="123">
        <f t="shared" si="676"/>
        <v>2008.1017372248307</v>
      </c>
      <c r="AI177" s="123">
        <f t="shared" si="676"/>
        <v>2048.2637719693275</v>
      </c>
      <c r="AJ177" s="123">
        <f t="shared" si="676"/>
        <v>2089.229047408714</v>
      </c>
      <c r="AK177" s="123">
        <f t="shared" si="676"/>
        <v>2131.0136283568881</v>
      </c>
      <c r="AL177" s="123">
        <f t="shared" si="676"/>
        <v>2173.633900924026</v>
      </c>
      <c r="AM177" s="123">
        <f t="shared" si="676"/>
        <v>2217.1065789425065</v>
      </c>
      <c r="AN177" s="123">
        <f t="shared" si="676"/>
        <v>2261.4487105213566</v>
      </c>
      <c r="AO177" s="123">
        <f t="shared" si="676"/>
        <v>2306.6776847317838</v>
      </c>
      <c r="AP177" s="123">
        <f t="shared" si="676"/>
        <v>2352.8112384264195</v>
      </c>
      <c r="AQ177" s="123">
        <f t="shared" si="676"/>
        <v>2399.867463194948</v>
      </c>
      <c r="AR177" s="123">
        <f t="shared" si="676"/>
        <v>2447.8648124588472</v>
      </c>
      <c r="AS177" s="123">
        <f t="shared" si="676"/>
        <v>2496.8221087080242</v>
      </c>
      <c r="AT177" s="123">
        <f t="shared" si="676"/>
        <v>2546.7585508821849</v>
      </c>
      <c r="AU177" s="123">
        <f t="shared" si="676"/>
        <v>2597.6937218998287</v>
      </c>
      <c r="AV177" s="123">
        <f t="shared" si="676"/>
        <v>2649.6475963378252</v>
      </c>
      <c r="AW177" s="123">
        <f t="shared" si="676"/>
        <v>2702.6405482645819</v>
      </c>
      <c r="AY177" s="78"/>
    </row>
    <row r="178" spans="1:341" s="70" customFormat="1" ht="11.25" customHeight="1" x14ac:dyDescent="0.15">
      <c r="A178" s="125"/>
      <c r="B178" s="70" t="s">
        <v>240</v>
      </c>
      <c r="E178" s="548"/>
      <c r="G178" s="86"/>
      <c r="H178" s="122"/>
      <c r="I178" s="123">
        <f t="shared" ref="I178:AW178" si="677">H178*INDEX(SalInfl,I$1)</f>
        <v>0</v>
      </c>
      <c r="J178" s="130">
        <f t="shared" si="677"/>
        <v>0</v>
      </c>
      <c r="K178" s="130">
        <f t="shared" si="677"/>
        <v>0</v>
      </c>
      <c r="L178" s="130">
        <f t="shared" si="677"/>
        <v>0</v>
      </c>
      <c r="M178" s="130">
        <f t="shared" si="677"/>
        <v>0</v>
      </c>
      <c r="N178" s="130">
        <f t="shared" si="677"/>
        <v>0</v>
      </c>
      <c r="O178" s="130">
        <f t="shared" si="677"/>
        <v>0</v>
      </c>
      <c r="P178" s="130">
        <f t="shared" si="677"/>
        <v>0</v>
      </c>
      <c r="Q178" s="130">
        <f t="shared" si="677"/>
        <v>0</v>
      </c>
      <c r="R178" s="130">
        <f t="shared" si="677"/>
        <v>0</v>
      </c>
      <c r="S178" s="130">
        <f t="shared" si="677"/>
        <v>0</v>
      </c>
      <c r="T178" s="130">
        <f t="shared" si="677"/>
        <v>0</v>
      </c>
      <c r="U178" s="130">
        <f t="shared" si="677"/>
        <v>0</v>
      </c>
      <c r="V178" s="130">
        <f t="shared" si="677"/>
        <v>0</v>
      </c>
      <c r="W178" s="130">
        <f t="shared" si="677"/>
        <v>0</v>
      </c>
      <c r="X178" s="130">
        <f t="shared" si="677"/>
        <v>0</v>
      </c>
      <c r="Y178" s="130">
        <f t="shared" si="677"/>
        <v>0</v>
      </c>
      <c r="Z178" s="130">
        <f t="shared" si="677"/>
        <v>0</v>
      </c>
      <c r="AA178" s="130">
        <f t="shared" si="677"/>
        <v>0</v>
      </c>
      <c r="AB178" s="130">
        <f t="shared" si="677"/>
        <v>0</v>
      </c>
      <c r="AC178" s="130">
        <f t="shared" si="677"/>
        <v>0</v>
      </c>
      <c r="AD178" s="130">
        <f t="shared" si="677"/>
        <v>0</v>
      </c>
      <c r="AE178" s="130">
        <f t="shared" si="677"/>
        <v>0</v>
      </c>
      <c r="AF178" s="130">
        <f t="shared" si="677"/>
        <v>0</v>
      </c>
      <c r="AG178" s="130">
        <f t="shared" si="677"/>
        <v>0</v>
      </c>
      <c r="AH178" s="130">
        <f t="shared" si="677"/>
        <v>0</v>
      </c>
      <c r="AI178" s="130">
        <f t="shared" si="677"/>
        <v>0</v>
      </c>
      <c r="AJ178" s="130">
        <f t="shared" si="677"/>
        <v>0</v>
      </c>
      <c r="AK178" s="130">
        <f t="shared" si="677"/>
        <v>0</v>
      </c>
      <c r="AL178" s="130">
        <f t="shared" si="677"/>
        <v>0</v>
      </c>
      <c r="AM178" s="130">
        <f t="shared" si="677"/>
        <v>0</v>
      </c>
      <c r="AN178" s="130">
        <f t="shared" si="677"/>
        <v>0</v>
      </c>
      <c r="AO178" s="130">
        <f t="shared" si="677"/>
        <v>0</v>
      </c>
      <c r="AP178" s="130">
        <f t="shared" si="677"/>
        <v>0</v>
      </c>
      <c r="AQ178" s="130">
        <f t="shared" si="677"/>
        <v>0</v>
      </c>
      <c r="AR178" s="130">
        <f t="shared" si="677"/>
        <v>0</v>
      </c>
      <c r="AS178" s="130">
        <f t="shared" si="677"/>
        <v>0</v>
      </c>
      <c r="AT178" s="130">
        <f t="shared" si="677"/>
        <v>0</v>
      </c>
      <c r="AU178" s="130">
        <f t="shared" si="677"/>
        <v>0</v>
      </c>
      <c r="AV178" s="130">
        <f t="shared" si="677"/>
        <v>0</v>
      </c>
      <c r="AW178" s="130">
        <f t="shared" si="677"/>
        <v>0</v>
      </c>
      <c r="AY178" s="78"/>
    </row>
    <row r="179" spans="1:341" s="70" customFormat="1" ht="11.25" customHeight="1" x14ac:dyDescent="0.15">
      <c r="A179" s="125"/>
      <c r="B179" s="87" t="s">
        <v>283</v>
      </c>
      <c r="C179" s="87"/>
      <c r="D179" s="87"/>
      <c r="E179" s="549"/>
      <c r="F179" s="87"/>
      <c r="G179" s="91"/>
      <c r="H179" s="383"/>
      <c r="I179" s="384"/>
      <c r="J179" s="384"/>
      <c r="K179" s="384"/>
      <c r="L179" s="384"/>
      <c r="M179" s="384"/>
      <c r="N179" s="384"/>
      <c r="O179" s="384"/>
      <c r="P179" s="384"/>
      <c r="Q179" s="384"/>
      <c r="R179" s="384"/>
      <c r="S179" s="384"/>
      <c r="T179" s="384"/>
      <c r="U179" s="384"/>
      <c r="V179" s="384"/>
      <c r="W179" s="384"/>
      <c r="X179" s="384"/>
      <c r="Y179" s="384"/>
      <c r="Z179" s="384"/>
      <c r="AA179" s="384"/>
      <c r="AB179" s="384"/>
      <c r="AC179" s="384"/>
      <c r="AD179" s="384"/>
      <c r="AE179" s="384"/>
      <c r="AF179" s="384"/>
      <c r="AG179" s="384"/>
      <c r="AH179" s="384"/>
      <c r="AI179" s="384"/>
      <c r="AJ179" s="384"/>
      <c r="AK179" s="384"/>
      <c r="AL179" s="384"/>
      <c r="AM179" s="384"/>
      <c r="AN179" s="384"/>
      <c r="AO179" s="384"/>
      <c r="AP179" s="384"/>
      <c r="AQ179" s="384"/>
      <c r="AR179" s="384"/>
      <c r="AS179" s="384"/>
      <c r="AT179" s="384"/>
      <c r="AU179" s="384"/>
      <c r="AV179" s="384"/>
      <c r="AW179" s="384"/>
    </row>
    <row r="180" spans="1:341" s="70" customFormat="1" ht="11.25" customHeight="1" x14ac:dyDescent="0.15">
      <c r="A180" s="125"/>
      <c r="B180" s="550" t="s">
        <v>284</v>
      </c>
      <c r="C180" s="550"/>
      <c r="D180" s="550"/>
      <c r="E180" s="551"/>
      <c r="F180" s="550"/>
      <c r="G180" s="552"/>
      <c r="H180" s="553">
        <f t="shared" ref="H180:AW180" si="678">SUMIF(H170:H179, "&gt;0",$E170:$E179)</f>
        <v>5</v>
      </c>
      <c r="I180" s="554">
        <f t="shared" si="678"/>
        <v>5</v>
      </c>
      <c r="J180" s="554">
        <f t="shared" si="678"/>
        <v>5</v>
      </c>
      <c r="K180" s="554">
        <f t="shared" si="678"/>
        <v>5</v>
      </c>
      <c r="L180" s="554">
        <f t="shared" si="678"/>
        <v>5</v>
      </c>
      <c r="M180" s="554">
        <f t="shared" si="678"/>
        <v>5</v>
      </c>
      <c r="N180" s="554">
        <f t="shared" si="678"/>
        <v>5</v>
      </c>
      <c r="O180" s="554">
        <f t="shared" si="678"/>
        <v>5</v>
      </c>
      <c r="P180" s="554">
        <f t="shared" si="678"/>
        <v>5</v>
      </c>
      <c r="Q180" s="554">
        <f t="shared" si="678"/>
        <v>5</v>
      </c>
      <c r="R180" s="554">
        <f t="shared" si="678"/>
        <v>5</v>
      </c>
      <c r="S180" s="554">
        <f t="shared" si="678"/>
        <v>5</v>
      </c>
      <c r="T180" s="554">
        <f t="shared" si="678"/>
        <v>5</v>
      </c>
      <c r="U180" s="554">
        <f t="shared" si="678"/>
        <v>5</v>
      </c>
      <c r="V180" s="554">
        <f t="shared" si="678"/>
        <v>5</v>
      </c>
      <c r="W180" s="554">
        <f t="shared" si="678"/>
        <v>5</v>
      </c>
      <c r="X180" s="554">
        <f t="shared" si="678"/>
        <v>5</v>
      </c>
      <c r="Y180" s="554">
        <f t="shared" si="678"/>
        <v>5</v>
      </c>
      <c r="Z180" s="554">
        <f t="shared" si="678"/>
        <v>5</v>
      </c>
      <c r="AA180" s="554">
        <f t="shared" si="678"/>
        <v>5</v>
      </c>
      <c r="AB180" s="554">
        <f t="shared" si="678"/>
        <v>5</v>
      </c>
      <c r="AC180" s="554">
        <f t="shared" si="678"/>
        <v>5</v>
      </c>
      <c r="AD180" s="554">
        <f t="shared" si="678"/>
        <v>5</v>
      </c>
      <c r="AE180" s="554">
        <f t="shared" si="678"/>
        <v>5</v>
      </c>
      <c r="AF180" s="554">
        <f t="shared" si="678"/>
        <v>5</v>
      </c>
      <c r="AG180" s="554">
        <f t="shared" si="678"/>
        <v>5</v>
      </c>
      <c r="AH180" s="554">
        <f t="shared" si="678"/>
        <v>5</v>
      </c>
      <c r="AI180" s="554">
        <f t="shared" si="678"/>
        <v>5</v>
      </c>
      <c r="AJ180" s="554">
        <f t="shared" si="678"/>
        <v>5</v>
      </c>
      <c r="AK180" s="554">
        <f t="shared" si="678"/>
        <v>5</v>
      </c>
      <c r="AL180" s="554">
        <f t="shared" si="678"/>
        <v>5</v>
      </c>
      <c r="AM180" s="554">
        <f t="shared" si="678"/>
        <v>5</v>
      </c>
      <c r="AN180" s="554">
        <f t="shared" si="678"/>
        <v>5</v>
      </c>
      <c r="AO180" s="554">
        <f t="shared" si="678"/>
        <v>5</v>
      </c>
      <c r="AP180" s="554">
        <f t="shared" si="678"/>
        <v>5</v>
      </c>
      <c r="AQ180" s="554">
        <f t="shared" si="678"/>
        <v>5</v>
      </c>
      <c r="AR180" s="554">
        <f t="shared" si="678"/>
        <v>5</v>
      </c>
      <c r="AS180" s="554">
        <f t="shared" si="678"/>
        <v>5</v>
      </c>
      <c r="AT180" s="554">
        <f t="shared" si="678"/>
        <v>5</v>
      </c>
      <c r="AU180" s="554">
        <f t="shared" si="678"/>
        <v>5</v>
      </c>
      <c r="AV180" s="554">
        <f t="shared" si="678"/>
        <v>5</v>
      </c>
      <c r="AW180" s="554">
        <f t="shared" si="678"/>
        <v>5</v>
      </c>
    </row>
    <row r="181" spans="1:341" s="70" customFormat="1" ht="11.25" customHeight="1" x14ac:dyDescent="0.15">
      <c r="A181" s="125"/>
      <c r="B181" s="87" t="s">
        <v>285</v>
      </c>
      <c r="C181" s="87"/>
      <c r="D181" s="87"/>
      <c r="E181" s="549"/>
      <c r="F181" s="87"/>
      <c r="G181" s="91"/>
      <c r="H181" s="389">
        <f t="shared" ref="H181:AW181" si="679">IF(H180=0, "N/A", H$6/H180)</f>
        <v>72.400000000000006</v>
      </c>
      <c r="I181" s="313">
        <f t="shared" si="679"/>
        <v>85</v>
      </c>
      <c r="J181" s="313">
        <f t="shared" si="679"/>
        <v>135.4</v>
      </c>
      <c r="K181" s="313">
        <f t="shared" si="679"/>
        <v>144</v>
      </c>
      <c r="L181" s="313">
        <f t="shared" si="679"/>
        <v>149.80000000000001</v>
      </c>
      <c r="M181" s="313">
        <f t="shared" si="679"/>
        <v>157.4</v>
      </c>
      <c r="N181" s="313">
        <f t="shared" si="679"/>
        <v>165.2</v>
      </c>
      <c r="O181" s="313">
        <f t="shared" si="679"/>
        <v>172.4</v>
      </c>
      <c r="P181" s="313">
        <f t="shared" si="679"/>
        <v>179.6</v>
      </c>
      <c r="Q181" s="313">
        <f t="shared" si="679"/>
        <v>179.4</v>
      </c>
      <c r="R181" s="313">
        <f t="shared" si="679"/>
        <v>179.2</v>
      </c>
      <c r="S181" s="313">
        <f t="shared" si="679"/>
        <v>179.2</v>
      </c>
      <c r="T181" s="313">
        <f t="shared" si="679"/>
        <v>179.2</v>
      </c>
      <c r="U181" s="313">
        <f t="shared" si="679"/>
        <v>179.2</v>
      </c>
      <c r="V181" s="313">
        <f t="shared" si="679"/>
        <v>179.2</v>
      </c>
      <c r="W181" s="313">
        <f t="shared" si="679"/>
        <v>179.2</v>
      </c>
      <c r="X181" s="313">
        <f t="shared" si="679"/>
        <v>179.2</v>
      </c>
      <c r="Y181" s="313">
        <f t="shared" si="679"/>
        <v>179.2</v>
      </c>
      <c r="Z181" s="313">
        <f t="shared" si="679"/>
        <v>179.2</v>
      </c>
      <c r="AA181" s="313">
        <f t="shared" si="679"/>
        <v>179.2</v>
      </c>
      <c r="AB181" s="313">
        <f t="shared" si="679"/>
        <v>179.2</v>
      </c>
      <c r="AC181" s="313">
        <f t="shared" si="679"/>
        <v>179.2</v>
      </c>
      <c r="AD181" s="313">
        <f t="shared" si="679"/>
        <v>179.2</v>
      </c>
      <c r="AE181" s="313">
        <f t="shared" si="679"/>
        <v>179.2</v>
      </c>
      <c r="AF181" s="313">
        <f t="shared" si="679"/>
        <v>179.2</v>
      </c>
      <c r="AG181" s="313">
        <f t="shared" si="679"/>
        <v>179.2</v>
      </c>
      <c r="AH181" s="313">
        <f t="shared" si="679"/>
        <v>179.2</v>
      </c>
      <c r="AI181" s="313">
        <f t="shared" si="679"/>
        <v>179.2</v>
      </c>
      <c r="AJ181" s="313">
        <f t="shared" si="679"/>
        <v>179.2</v>
      </c>
      <c r="AK181" s="313">
        <f t="shared" si="679"/>
        <v>179.2</v>
      </c>
      <c r="AL181" s="313">
        <f t="shared" si="679"/>
        <v>179.2</v>
      </c>
      <c r="AM181" s="313">
        <f t="shared" si="679"/>
        <v>179.2</v>
      </c>
      <c r="AN181" s="313">
        <f t="shared" si="679"/>
        <v>179.2</v>
      </c>
      <c r="AO181" s="313">
        <f t="shared" si="679"/>
        <v>179.2</v>
      </c>
      <c r="AP181" s="313">
        <f t="shared" si="679"/>
        <v>179.2</v>
      </c>
      <c r="AQ181" s="313">
        <f t="shared" si="679"/>
        <v>179.2</v>
      </c>
      <c r="AR181" s="313">
        <f t="shared" si="679"/>
        <v>179.2</v>
      </c>
      <c r="AS181" s="313">
        <f t="shared" si="679"/>
        <v>179.2</v>
      </c>
      <c r="AT181" s="313">
        <f t="shared" si="679"/>
        <v>179.2</v>
      </c>
      <c r="AU181" s="313">
        <f t="shared" si="679"/>
        <v>179.2</v>
      </c>
      <c r="AV181" s="313">
        <f t="shared" si="679"/>
        <v>179.2</v>
      </c>
      <c r="AW181" s="313">
        <f t="shared" si="679"/>
        <v>179.2</v>
      </c>
    </row>
    <row r="182" spans="1:341" s="70" customFormat="1" ht="11.25" customHeight="1" x14ac:dyDescent="0.15">
      <c r="A182" s="125"/>
      <c r="E182" s="555"/>
      <c r="G182" s="86"/>
      <c r="H182" s="127"/>
      <c r="I182" s="128"/>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c r="AN182" s="71"/>
      <c r="AO182" s="71"/>
      <c r="AP182" s="71"/>
      <c r="AQ182" s="71"/>
      <c r="AR182" s="71"/>
      <c r="AS182" s="71"/>
      <c r="AT182" s="71"/>
      <c r="AU182" s="71"/>
      <c r="AV182" s="71"/>
      <c r="AW182" s="71"/>
    </row>
    <row r="183" spans="1:341" s="70" customFormat="1" ht="11.25" customHeight="1" x14ac:dyDescent="0.15">
      <c r="A183" s="125"/>
      <c r="E183" s="555"/>
      <c r="G183" s="86"/>
      <c r="H183" s="127"/>
      <c r="I183" s="128"/>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S183" s="71"/>
      <c r="AT183" s="71"/>
      <c r="AU183" s="71"/>
      <c r="AV183" s="71"/>
      <c r="AW183" s="71"/>
    </row>
    <row r="184" spans="1:341" x14ac:dyDescent="0.2">
      <c r="A184" s="126"/>
      <c r="B184" s="543" t="s">
        <v>241</v>
      </c>
      <c r="C184" s="544"/>
      <c r="D184" s="544"/>
      <c r="E184" s="544"/>
      <c r="F184" s="544"/>
      <c r="G184" s="545"/>
      <c r="H184" s="546"/>
      <c r="I184" s="547"/>
      <c r="J184" s="547"/>
      <c r="K184" s="547"/>
      <c r="L184" s="547"/>
      <c r="M184" s="547"/>
      <c r="N184" s="547"/>
      <c r="O184" s="547"/>
      <c r="P184" s="547"/>
      <c r="Q184" s="547"/>
      <c r="R184" s="547"/>
      <c r="S184" s="547"/>
      <c r="T184" s="547"/>
      <c r="U184" s="547"/>
      <c r="V184" s="547"/>
      <c r="W184" s="547"/>
      <c r="X184" s="547"/>
      <c r="Y184" s="547"/>
      <c r="Z184" s="547"/>
      <c r="AA184" s="547"/>
      <c r="AB184" s="547"/>
      <c r="AC184" s="547"/>
      <c r="AD184" s="547"/>
      <c r="AE184" s="547"/>
      <c r="AF184" s="547"/>
      <c r="AG184" s="547"/>
      <c r="AH184" s="547"/>
      <c r="AI184" s="547"/>
      <c r="AJ184" s="547"/>
      <c r="AK184" s="547"/>
      <c r="AL184" s="547"/>
      <c r="AM184" s="547"/>
      <c r="AN184" s="547"/>
      <c r="AO184" s="547"/>
      <c r="AP184" s="547"/>
      <c r="AQ184" s="547"/>
      <c r="AR184" s="547"/>
      <c r="AS184" s="547"/>
      <c r="AT184" s="547"/>
      <c r="AU184" s="547"/>
      <c r="AV184" s="547"/>
      <c r="AW184" s="547"/>
      <c r="AX184" s="70"/>
      <c r="AY184" s="70"/>
      <c r="AZ184" s="70"/>
      <c r="BA184" s="70"/>
      <c r="BB184" s="70"/>
      <c r="BC184" s="70"/>
      <c r="BD184" s="70"/>
      <c r="BE184" s="70"/>
      <c r="BF184" s="70"/>
      <c r="BG184" s="70"/>
      <c r="BH184" s="70"/>
      <c r="BI184" s="70"/>
      <c r="BJ184" s="70"/>
      <c r="BK184" s="70"/>
      <c r="BL184" s="70"/>
      <c r="BM184" s="70"/>
      <c r="BN184" s="70"/>
      <c r="BO184" s="70"/>
      <c r="BP184" s="70"/>
      <c r="BQ184" s="70"/>
      <c r="BR184" s="70"/>
      <c r="BS184" s="70"/>
      <c r="BT184" s="70"/>
      <c r="BU184" s="70"/>
      <c r="BV184" s="70"/>
      <c r="BW184" s="70"/>
      <c r="BX184" s="70"/>
      <c r="BY184" s="70"/>
      <c r="BZ184" s="70"/>
      <c r="CA184" s="70"/>
      <c r="CB184" s="70"/>
      <c r="CC184" s="70"/>
      <c r="CD184" s="70"/>
      <c r="CE184" s="70"/>
      <c r="CF184" s="70"/>
      <c r="CG184" s="70"/>
      <c r="CH184" s="70"/>
      <c r="CI184" s="70"/>
      <c r="CJ184" s="70"/>
      <c r="CK184" s="70"/>
      <c r="CL184" s="70"/>
      <c r="CM184" s="70"/>
      <c r="CN184" s="70"/>
      <c r="CO184" s="70"/>
      <c r="CP184" s="70"/>
      <c r="CQ184" s="70"/>
      <c r="CR184" s="70"/>
      <c r="CS184" s="70"/>
      <c r="CT184" s="70"/>
      <c r="CU184" s="70"/>
      <c r="CV184" s="70"/>
      <c r="CW184" s="70"/>
      <c r="CX184" s="70"/>
      <c r="CY184" s="70"/>
      <c r="CZ184" s="70"/>
      <c r="DA184" s="70"/>
      <c r="DB184" s="70"/>
      <c r="DC184" s="70"/>
      <c r="DD184" s="70"/>
      <c r="DE184" s="70"/>
      <c r="DF184" s="70"/>
      <c r="DG184" s="70"/>
      <c r="DH184" s="70"/>
      <c r="DI184" s="70"/>
      <c r="DJ184" s="70"/>
      <c r="DK184" s="70"/>
      <c r="DL184" s="70"/>
      <c r="DM184" s="70"/>
      <c r="DN184" s="70"/>
      <c r="DO184" s="70"/>
      <c r="DP184" s="70"/>
      <c r="DQ184" s="70"/>
      <c r="DR184" s="70"/>
      <c r="DS184" s="70"/>
      <c r="DT184" s="70"/>
      <c r="DU184" s="70"/>
      <c r="DV184" s="70"/>
      <c r="DW184" s="70"/>
      <c r="DX184" s="70"/>
      <c r="DY184" s="70"/>
      <c r="DZ184" s="70"/>
      <c r="EA184" s="70"/>
      <c r="EB184" s="70"/>
      <c r="EC184" s="70"/>
      <c r="ED184" s="70"/>
      <c r="EE184" s="70"/>
      <c r="EF184" s="70"/>
      <c r="EG184" s="70"/>
      <c r="EH184" s="70"/>
      <c r="EI184" s="70"/>
      <c r="EJ184" s="70"/>
      <c r="EK184" s="70"/>
      <c r="EL184" s="70"/>
      <c r="EM184" s="70"/>
      <c r="EN184" s="70"/>
      <c r="EO184" s="70"/>
      <c r="EP184" s="70"/>
      <c r="EQ184" s="70"/>
      <c r="ER184" s="70"/>
      <c r="ES184" s="70"/>
      <c r="ET184" s="70"/>
      <c r="EU184" s="70"/>
      <c r="EV184" s="70"/>
      <c r="EW184" s="70"/>
      <c r="EX184" s="70"/>
      <c r="EY184" s="70"/>
      <c r="EZ184" s="70"/>
      <c r="FA184" s="70"/>
      <c r="FB184" s="70"/>
      <c r="FC184" s="70"/>
      <c r="FD184" s="70"/>
      <c r="FE184" s="70"/>
      <c r="FF184" s="70"/>
      <c r="FG184" s="70"/>
      <c r="FH184" s="70"/>
      <c r="FI184" s="70"/>
      <c r="FJ184" s="70"/>
      <c r="FK184" s="70"/>
      <c r="FL184" s="70"/>
      <c r="FM184" s="70"/>
      <c r="FN184" s="70"/>
      <c r="FO184" s="70"/>
      <c r="FP184" s="70"/>
      <c r="FQ184" s="70"/>
      <c r="FR184" s="70"/>
      <c r="FS184" s="70"/>
      <c r="FT184" s="70"/>
      <c r="FU184" s="70"/>
      <c r="FV184" s="70"/>
      <c r="FW184" s="70"/>
      <c r="FX184" s="70"/>
      <c r="FY184" s="70"/>
      <c r="FZ184" s="70"/>
      <c r="GA184" s="70"/>
      <c r="GB184" s="70"/>
      <c r="GC184" s="70"/>
      <c r="GD184" s="70"/>
      <c r="GE184" s="70"/>
      <c r="GF184" s="70"/>
      <c r="GG184" s="70"/>
      <c r="GH184" s="70"/>
      <c r="GI184" s="70"/>
      <c r="GJ184" s="70"/>
      <c r="GK184" s="70"/>
      <c r="GL184" s="70"/>
      <c r="GM184" s="70"/>
      <c r="GN184" s="70"/>
      <c r="GO184" s="70"/>
      <c r="GP184" s="70"/>
      <c r="GQ184" s="70"/>
      <c r="GR184" s="70"/>
      <c r="GS184" s="70"/>
      <c r="GT184" s="70"/>
      <c r="GU184" s="70"/>
      <c r="GV184" s="70"/>
      <c r="GW184" s="70"/>
      <c r="GX184" s="70"/>
      <c r="GY184" s="70"/>
      <c r="GZ184" s="70"/>
      <c r="HA184" s="70"/>
      <c r="HB184" s="70"/>
      <c r="HC184" s="70"/>
      <c r="HD184" s="70"/>
      <c r="HE184" s="70"/>
      <c r="HF184" s="70"/>
      <c r="HG184" s="70"/>
      <c r="HH184" s="70"/>
      <c r="HI184" s="70"/>
      <c r="HJ184" s="70"/>
      <c r="HK184" s="70"/>
      <c r="HL184" s="70"/>
      <c r="HM184" s="70"/>
      <c r="HN184" s="70"/>
      <c r="HO184" s="70"/>
      <c r="HP184" s="70"/>
      <c r="HQ184" s="70"/>
      <c r="HR184" s="70"/>
      <c r="HS184" s="70"/>
      <c r="HT184" s="70"/>
      <c r="HU184" s="70"/>
      <c r="HV184" s="70"/>
      <c r="HW184" s="70"/>
      <c r="HX184" s="70"/>
      <c r="HY184" s="70"/>
      <c r="HZ184" s="70"/>
      <c r="IA184" s="70"/>
      <c r="IB184" s="70"/>
      <c r="IC184" s="70"/>
      <c r="ID184" s="70"/>
      <c r="IE184" s="70"/>
      <c r="IF184" s="70"/>
      <c r="IG184" s="70"/>
      <c r="IH184" s="70"/>
      <c r="II184" s="70"/>
      <c r="IJ184" s="70"/>
      <c r="IK184" s="70"/>
      <c r="IL184" s="70"/>
      <c r="IM184" s="70"/>
      <c r="IN184" s="70"/>
      <c r="IO184" s="70"/>
      <c r="IP184" s="70"/>
      <c r="IQ184" s="70"/>
      <c r="IR184" s="70"/>
      <c r="IS184" s="70"/>
      <c r="IT184" s="70"/>
      <c r="IU184" s="70"/>
      <c r="IV184" s="70"/>
      <c r="IW184" s="70"/>
      <c r="IX184" s="70"/>
      <c r="IY184" s="70"/>
      <c r="IZ184" s="70"/>
      <c r="JA184" s="70"/>
      <c r="JB184" s="70"/>
      <c r="JC184" s="70"/>
      <c r="JD184" s="70"/>
      <c r="JE184" s="70"/>
      <c r="JF184" s="70"/>
      <c r="JG184" s="70"/>
      <c r="JH184" s="70"/>
      <c r="JI184" s="70"/>
      <c r="JJ184" s="70"/>
      <c r="JK184" s="70"/>
      <c r="JL184" s="70"/>
      <c r="JM184" s="70"/>
      <c r="JN184" s="70"/>
      <c r="JO184" s="70"/>
      <c r="JP184" s="70"/>
      <c r="JQ184" s="70"/>
      <c r="JR184" s="70"/>
      <c r="JS184" s="70"/>
      <c r="JT184" s="70"/>
      <c r="JU184" s="70"/>
      <c r="JV184" s="70"/>
      <c r="JW184" s="70"/>
      <c r="JX184" s="70"/>
      <c r="JY184" s="70"/>
      <c r="JZ184" s="70"/>
      <c r="KA184" s="70"/>
      <c r="KB184" s="70"/>
      <c r="KC184" s="70"/>
      <c r="KD184" s="70"/>
      <c r="KE184" s="70"/>
      <c r="KF184" s="70"/>
      <c r="KG184" s="70"/>
      <c r="KH184" s="70"/>
      <c r="KI184" s="70"/>
      <c r="KJ184" s="70"/>
      <c r="KK184" s="70"/>
      <c r="KL184" s="70"/>
      <c r="KM184" s="70"/>
      <c r="KN184" s="70"/>
      <c r="KO184" s="70"/>
      <c r="KP184" s="70"/>
      <c r="KQ184" s="70"/>
      <c r="KR184" s="70"/>
      <c r="KS184" s="70"/>
      <c r="KT184" s="70"/>
      <c r="KU184" s="70"/>
      <c r="KV184" s="70"/>
      <c r="KW184" s="70"/>
      <c r="KX184" s="70"/>
      <c r="KY184" s="70"/>
      <c r="KZ184" s="70"/>
      <c r="LA184" s="70"/>
      <c r="LB184" s="70"/>
      <c r="LC184" s="70"/>
      <c r="LD184" s="70"/>
      <c r="LE184" s="70"/>
      <c r="LF184" s="70"/>
      <c r="LG184" s="70"/>
      <c r="LH184" s="70"/>
      <c r="LI184" s="70"/>
      <c r="LJ184" s="70"/>
      <c r="LK184" s="70"/>
      <c r="LL184" s="70"/>
      <c r="LM184" s="70"/>
      <c r="LN184" s="70"/>
      <c r="LO184" s="70"/>
      <c r="LP184" s="70"/>
      <c r="LQ184" s="70"/>
      <c r="LR184" s="70"/>
      <c r="LS184" s="70"/>
      <c r="LT184" s="70"/>
      <c r="LU184" s="70"/>
      <c r="LV184" s="70"/>
      <c r="LW184" s="70"/>
      <c r="LX184" s="70"/>
      <c r="LY184" s="70"/>
      <c r="LZ184" s="70"/>
      <c r="MA184" s="70"/>
      <c r="MB184" s="70"/>
      <c r="MC184" s="70"/>
    </row>
    <row r="185" spans="1:341" x14ac:dyDescent="0.2">
      <c r="A185" s="126"/>
      <c r="B185" s="380" t="str">
        <f>"&gt; "&amp;VLOOKUP(B184,ActMap,2, FALSE)</f>
        <v>&gt; Salaries for staff focused on providing services to curricular staff vs. students</v>
      </c>
      <c r="C185" s="381"/>
      <c r="D185" s="381"/>
      <c r="E185" s="556"/>
      <c r="F185" s="381"/>
      <c r="G185" s="381"/>
      <c r="H185" s="121"/>
      <c r="I185" s="382"/>
      <c r="J185" s="382"/>
      <c r="K185" s="382"/>
      <c r="L185" s="382"/>
      <c r="M185" s="382"/>
      <c r="N185" s="382"/>
      <c r="O185" s="382"/>
      <c r="P185" s="382"/>
      <c r="Q185" s="382"/>
      <c r="R185" s="382"/>
      <c r="S185" s="382"/>
      <c r="T185" s="382"/>
      <c r="U185" s="382"/>
      <c r="V185" s="382"/>
      <c r="W185" s="382"/>
      <c r="X185" s="382"/>
      <c r="Y185" s="382"/>
      <c r="Z185" s="382"/>
      <c r="AA185" s="382"/>
      <c r="AB185" s="382"/>
      <c r="AC185" s="382"/>
      <c r="AD185" s="382"/>
      <c r="AE185" s="382"/>
      <c r="AF185" s="382"/>
      <c r="AG185" s="382"/>
      <c r="AH185" s="382"/>
      <c r="AI185" s="382"/>
      <c r="AJ185" s="382"/>
      <c r="AK185" s="382"/>
      <c r="AL185" s="382"/>
      <c r="AM185" s="382"/>
      <c r="AN185" s="382"/>
      <c r="AO185" s="382"/>
      <c r="AP185" s="382"/>
      <c r="AQ185" s="382"/>
      <c r="AR185" s="382"/>
      <c r="AS185" s="382"/>
      <c r="AT185" s="382"/>
      <c r="AU185" s="382"/>
      <c r="AV185" s="382"/>
      <c r="AW185" s="382"/>
      <c r="AX185" s="70"/>
      <c r="AY185" s="70"/>
      <c r="AZ185" s="70"/>
      <c r="BA185" s="70"/>
      <c r="BB185" s="70"/>
      <c r="BC185" s="70"/>
      <c r="BD185" s="70"/>
      <c r="BE185" s="70"/>
      <c r="BF185" s="70"/>
      <c r="BG185" s="70"/>
      <c r="BH185" s="70"/>
      <c r="BI185" s="70"/>
      <c r="BJ185" s="70"/>
      <c r="BK185" s="70"/>
      <c r="BL185" s="70"/>
      <c r="BM185" s="70"/>
      <c r="BN185" s="70"/>
      <c r="BO185" s="70"/>
      <c r="BP185" s="70"/>
      <c r="BQ185" s="70"/>
      <c r="BR185" s="70"/>
      <c r="BS185" s="70"/>
      <c r="BT185" s="70"/>
      <c r="BU185" s="70"/>
      <c r="BV185" s="70"/>
      <c r="BW185" s="70"/>
      <c r="BX185" s="70"/>
      <c r="BY185" s="70"/>
      <c r="BZ185" s="70"/>
      <c r="CA185" s="70"/>
      <c r="CB185" s="70"/>
      <c r="CC185" s="70"/>
      <c r="CD185" s="70"/>
      <c r="CE185" s="70"/>
      <c r="CF185" s="70"/>
      <c r="CG185" s="70"/>
      <c r="CH185" s="70"/>
      <c r="CI185" s="70"/>
      <c r="CJ185" s="70"/>
      <c r="CK185" s="70"/>
      <c r="CL185" s="70"/>
      <c r="CM185" s="70"/>
      <c r="CN185" s="70"/>
      <c r="CO185" s="70"/>
      <c r="CP185" s="70"/>
      <c r="CQ185" s="70"/>
      <c r="CR185" s="70"/>
      <c r="CS185" s="70"/>
      <c r="CT185" s="70"/>
      <c r="CU185" s="70"/>
      <c r="CV185" s="70"/>
      <c r="CW185" s="70"/>
      <c r="CX185" s="70"/>
      <c r="CY185" s="70"/>
      <c r="CZ185" s="70"/>
      <c r="DA185" s="70"/>
      <c r="DB185" s="70"/>
      <c r="DC185" s="70"/>
      <c r="DD185" s="70"/>
      <c r="DE185" s="70"/>
      <c r="DF185" s="70"/>
      <c r="DG185" s="70"/>
      <c r="DH185" s="70"/>
      <c r="DI185" s="70"/>
      <c r="DJ185" s="70"/>
      <c r="DK185" s="70"/>
      <c r="DL185" s="70"/>
      <c r="DM185" s="70"/>
      <c r="DN185" s="70"/>
      <c r="DO185" s="70"/>
      <c r="DP185" s="70"/>
      <c r="DQ185" s="70"/>
      <c r="DR185" s="70"/>
      <c r="DS185" s="70"/>
      <c r="DT185" s="70"/>
      <c r="DU185" s="70"/>
      <c r="DV185" s="70"/>
      <c r="DW185" s="70"/>
      <c r="DX185" s="70"/>
      <c r="DY185" s="70"/>
      <c r="DZ185" s="70"/>
      <c r="EA185" s="70"/>
      <c r="EB185" s="70"/>
      <c r="EC185" s="70"/>
      <c r="ED185" s="70"/>
      <c r="EE185" s="70"/>
      <c r="EF185" s="70"/>
      <c r="EG185" s="70"/>
      <c r="EH185" s="70"/>
      <c r="EI185" s="70"/>
      <c r="EJ185" s="70"/>
      <c r="EK185" s="70"/>
      <c r="EL185" s="70"/>
      <c r="EM185" s="70"/>
      <c r="EN185" s="70"/>
      <c r="EO185" s="70"/>
      <c r="EP185" s="70"/>
      <c r="EQ185" s="70"/>
      <c r="ER185" s="70"/>
      <c r="ES185" s="70"/>
      <c r="ET185" s="70"/>
      <c r="EU185" s="70"/>
      <c r="EV185" s="70"/>
      <c r="EW185" s="70"/>
      <c r="EX185" s="70"/>
      <c r="EY185" s="70"/>
      <c r="EZ185" s="70"/>
      <c r="FA185" s="70"/>
      <c r="FB185" s="70"/>
      <c r="FC185" s="70"/>
      <c r="FD185" s="70"/>
      <c r="FE185" s="70"/>
      <c r="FF185" s="70"/>
      <c r="FG185" s="70"/>
      <c r="FH185" s="70"/>
      <c r="FI185" s="70"/>
      <c r="FJ185" s="70"/>
      <c r="FK185" s="70"/>
      <c r="FL185" s="70"/>
      <c r="FM185" s="70"/>
      <c r="FN185" s="70"/>
      <c r="FO185" s="70"/>
      <c r="FP185" s="70"/>
      <c r="FQ185" s="70"/>
      <c r="FR185" s="70"/>
      <c r="FS185" s="70"/>
      <c r="FT185" s="70"/>
      <c r="FU185" s="70"/>
      <c r="FV185" s="70"/>
      <c r="FW185" s="70"/>
      <c r="FX185" s="70"/>
      <c r="FY185" s="70"/>
      <c r="FZ185" s="70"/>
      <c r="GA185" s="70"/>
      <c r="GB185" s="70"/>
      <c r="GC185" s="70"/>
      <c r="GD185" s="70"/>
      <c r="GE185" s="70"/>
      <c r="GF185" s="70"/>
      <c r="GG185" s="70"/>
      <c r="GH185" s="70"/>
      <c r="GI185" s="70"/>
      <c r="GJ185" s="70"/>
      <c r="GK185" s="70"/>
      <c r="GL185" s="70"/>
      <c r="GM185" s="70"/>
      <c r="GN185" s="70"/>
      <c r="GO185" s="70"/>
      <c r="GP185" s="70"/>
      <c r="GQ185" s="70"/>
      <c r="GR185" s="70"/>
      <c r="GS185" s="70"/>
      <c r="GT185" s="70"/>
      <c r="GU185" s="70"/>
      <c r="GV185" s="70"/>
      <c r="GW185" s="70"/>
      <c r="GX185" s="70"/>
      <c r="GY185" s="70"/>
      <c r="GZ185" s="70"/>
      <c r="HA185" s="70"/>
      <c r="HB185" s="70"/>
      <c r="HC185" s="70"/>
      <c r="HD185" s="70"/>
      <c r="HE185" s="70"/>
      <c r="HF185" s="70"/>
      <c r="HG185" s="70"/>
      <c r="HH185" s="70"/>
      <c r="HI185" s="70"/>
      <c r="HJ185" s="70"/>
      <c r="HK185" s="70"/>
      <c r="HL185" s="70"/>
      <c r="HM185" s="70"/>
      <c r="HN185" s="70"/>
      <c r="HO185" s="70"/>
      <c r="HP185" s="70"/>
      <c r="HQ185" s="70"/>
      <c r="HR185" s="70"/>
      <c r="HS185" s="70"/>
      <c r="HT185" s="70"/>
      <c r="HU185" s="70"/>
      <c r="HV185" s="70"/>
      <c r="HW185" s="70"/>
      <c r="HX185" s="70"/>
      <c r="HY185" s="70"/>
      <c r="HZ185" s="70"/>
      <c r="IA185" s="70"/>
      <c r="IB185" s="70"/>
      <c r="IC185" s="70"/>
      <c r="ID185" s="70"/>
      <c r="IE185" s="70"/>
      <c r="IF185" s="70"/>
      <c r="IG185" s="70"/>
      <c r="IH185" s="70"/>
      <c r="II185" s="70"/>
      <c r="IJ185" s="70"/>
      <c r="IK185" s="70"/>
      <c r="IL185" s="70"/>
      <c r="IM185" s="70"/>
      <c r="IN185" s="70"/>
      <c r="IO185" s="70"/>
      <c r="IP185" s="70"/>
      <c r="IQ185" s="70"/>
      <c r="IR185" s="70"/>
      <c r="IS185" s="70"/>
      <c r="IT185" s="70"/>
      <c r="IU185" s="70"/>
      <c r="IV185" s="70"/>
      <c r="IW185" s="70"/>
      <c r="IX185" s="70"/>
      <c r="IY185" s="70"/>
      <c r="IZ185" s="70"/>
      <c r="JA185" s="70"/>
      <c r="JB185" s="70"/>
      <c r="JC185" s="70"/>
      <c r="JD185" s="70"/>
      <c r="JE185" s="70"/>
      <c r="JF185" s="70"/>
      <c r="JG185" s="70"/>
      <c r="JH185" s="70"/>
      <c r="JI185" s="70"/>
      <c r="JJ185" s="70"/>
      <c r="JK185" s="70"/>
      <c r="JL185" s="70"/>
      <c r="JM185" s="70"/>
      <c r="JN185" s="70"/>
      <c r="JO185" s="70"/>
      <c r="JP185" s="70"/>
      <c r="JQ185" s="70"/>
      <c r="JR185" s="70"/>
      <c r="JS185" s="70"/>
      <c r="JT185" s="70"/>
      <c r="JU185" s="70"/>
      <c r="JV185" s="70"/>
      <c r="JW185" s="70"/>
      <c r="JX185" s="70"/>
      <c r="JY185" s="70"/>
      <c r="JZ185" s="70"/>
      <c r="KA185" s="70"/>
      <c r="KB185" s="70"/>
      <c r="KC185" s="70"/>
      <c r="KD185" s="70"/>
      <c r="KE185" s="70"/>
      <c r="KF185" s="70"/>
      <c r="KG185" s="70"/>
      <c r="KH185" s="70"/>
      <c r="KI185" s="70"/>
      <c r="KJ185" s="70"/>
      <c r="KK185" s="70"/>
      <c r="KL185" s="70"/>
      <c r="KM185" s="70"/>
      <c r="KN185" s="70"/>
      <c r="KO185" s="70"/>
      <c r="KP185" s="70"/>
      <c r="KQ185" s="70"/>
      <c r="KR185" s="70"/>
      <c r="KS185" s="70"/>
      <c r="KT185" s="70"/>
      <c r="KU185" s="70"/>
      <c r="KV185" s="70"/>
      <c r="KW185" s="70"/>
      <c r="KX185" s="70"/>
      <c r="KY185" s="70"/>
      <c r="KZ185" s="70"/>
      <c r="LA185" s="70"/>
      <c r="LB185" s="70"/>
      <c r="LC185" s="70"/>
      <c r="LD185" s="70"/>
      <c r="LE185" s="70"/>
      <c r="LF185" s="70"/>
      <c r="LG185" s="70"/>
      <c r="LH185" s="70"/>
      <c r="LI185" s="70"/>
      <c r="LJ185" s="70"/>
      <c r="LK185" s="70"/>
      <c r="LL185" s="70"/>
      <c r="LM185" s="70"/>
      <c r="LN185" s="70"/>
      <c r="LO185" s="70"/>
      <c r="LP185" s="70"/>
      <c r="LQ185" s="70"/>
      <c r="LR185" s="70"/>
      <c r="LS185" s="70"/>
      <c r="LT185" s="70"/>
      <c r="LU185" s="70"/>
      <c r="LV185" s="70"/>
      <c r="LW185" s="70"/>
      <c r="LX185" s="70"/>
      <c r="LY185" s="70"/>
      <c r="LZ185" s="70"/>
      <c r="MA185" s="70"/>
      <c r="MB185" s="70"/>
      <c r="MC185" s="70"/>
    </row>
    <row r="186" spans="1:341" s="70" customFormat="1" ht="11.25" customHeight="1" x14ac:dyDescent="0.15">
      <c r="A186" s="125"/>
      <c r="B186" s="70" t="s">
        <v>241</v>
      </c>
      <c r="C186" s="70" t="s">
        <v>399</v>
      </c>
      <c r="D186" s="70" t="s">
        <v>400</v>
      </c>
      <c r="E186" s="548">
        <v>1</v>
      </c>
      <c r="G186" s="86">
        <v>12</v>
      </c>
      <c r="H186" s="122">
        <v>60000</v>
      </c>
      <c r="I186" s="123">
        <f t="shared" ref="I186:AW186" si="680">H186*INDEX(SalInfl,I$1)</f>
        <v>61200</v>
      </c>
      <c r="J186" s="123">
        <f t="shared" si="680"/>
        <v>62424</v>
      </c>
      <c r="K186" s="123">
        <f t="shared" si="680"/>
        <v>63672.480000000003</v>
      </c>
      <c r="L186" s="123">
        <f t="shared" si="680"/>
        <v>64945.929600000003</v>
      </c>
      <c r="M186" s="123">
        <f t="shared" si="680"/>
        <v>66244.848192000005</v>
      </c>
      <c r="N186" s="123">
        <f t="shared" si="680"/>
        <v>67569.745155840006</v>
      </c>
      <c r="O186" s="123">
        <f t="shared" si="680"/>
        <v>68921.140058956807</v>
      </c>
      <c r="P186" s="123">
        <f t="shared" si="680"/>
        <v>70299.562860135949</v>
      </c>
      <c r="Q186" s="123">
        <f t="shared" si="680"/>
        <v>71705.554117338674</v>
      </c>
      <c r="R186" s="123">
        <f t="shared" si="680"/>
        <v>73139.665199685449</v>
      </c>
      <c r="S186" s="123">
        <f t="shared" si="680"/>
        <v>74602.458503679154</v>
      </c>
      <c r="T186" s="123">
        <f t="shared" si="680"/>
        <v>76094.507673752742</v>
      </c>
      <c r="U186" s="123">
        <f t="shared" si="680"/>
        <v>77616.397827227804</v>
      </c>
      <c r="V186" s="123">
        <f t="shared" si="680"/>
        <v>79168.725783772359</v>
      </c>
      <c r="W186" s="123">
        <f t="shared" si="680"/>
        <v>80752.100299447804</v>
      </c>
      <c r="X186" s="123">
        <f t="shared" si="680"/>
        <v>82367.142305436762</v>
      </c>
      <c r="Y186" s="123">
        <f t="shared" si="680"/>
        <v>84014.485151545494</v>
      </c>
      <c r="Z186" s="123">
        <f t="shared" si="680"/>
        <v>85694.774854576404</v>
      </c>
      <c r="AA186" s="123">
        <f t="shared" si="680"/>
        <v>87408.670351667941</v>
      </c>
      <c r="AB186" s="123">
        <f t="shared" si="680"/>
        <v>89156.843758701303</v>
      </c>
      <c r="AC186" s="123">
        <f t="shared" si="680"/>
        <v>90939.980633875326</v>
      </c>
      <c r="AD186" s="123">
        <f t="shared" si="680"/>
        <v>92758.780246552837</v>
      </c>
      <c r="AE186" s="123">
        <f t="shared" si="680"/>
        <v>94613.955851483901</v>
      </c>
      <c r="AF186" s="123">
        <f t="shared" si="680"/>
        <v>96506.234968513585</v>
      </c>
      <c r="AG186" s="123">
        <f t="shared" si="680"/>
        <v>98436.359667883851</v>
      </c>
      <c r="AH186" s="123">
        <f t="shared" si="680"/>
        <v>100405.08686124154</v>
      </c>
      <c r="AI186" s="123">
        <f t="shared" si="680"/>
        <v>102413.18859846637</v>
      </c>
      <c r="AJ186" s="123">
        <f t="shared" si="680"/>
        <v>104461.4523704357</v>
      </c>
      <c r="AK186" s="123">
        <f t="shared" si="680"/>
        <v>106550.68141784442</v>
      </c>
      <c r="AL186" s="123">
        <f t="shared" si="680"/>
        <v>108681.6950462013</v>
      </c>
      <c r="AM186" s="123">
        <f t="shared" si="680"/>
        <v>110855.32894712534</v>
      </c>
      <c r="AN186" s="123">
        <f t="shared" si="680"/>
        <v>113072.43552606784</v>
      </c>
      <c r="AO186" s="123">
        <f t="shared" si="680"/>
        <v>115333.88423658921</v>
      </c>
      <c r="AP186" s="123">
        <f t="shared" si="680"/>
        <v>117640.56192132099</v>
      </c>
      <c r="AQ186" s="123">
        <f t="shared" si="680"/>
        <v>119993.37315974741</v>
      </c>
      <c r="AR186" s="123">
        <f t="shared" si="680"/>
        <v>122393.24062294237</v>
      </c>
      <c r="AS186" s="123">
        <f t="shared" si="680"/>
        <v>124841.10543540122</v>
      </c>
      <c r="AT186" s="123">
        <f t="shared" si="680"/>
        <v>127337.92754410925</v>
      </c>
      <c r="AU186" s="123">
        <f t="shared" si="680"/>
        <v>129884.68609499144</v>
      </c>
      <c r="AV186" s="123">
        <f t="shared" si="680"/>
        <v>132482.37981689128</v>
      </c>
      <c r="AW186" s="123">
        <f t="shared" si="680"/>
        <v>135132.02741322911</v>
      </c>
      <c r="AY186" s="78"/>
    </row>
    <row r="187" spans="1:341" s="70" customFormat="1" ht="11.25" customHeight="1" x14ac:dyDescent="0.15">
      <c r="A187" s="125"/>
      <c r="B187" s="70" t="s">
        <v>241</v>
      </c>
      <c r="C187" s="70" t="s">
        <v>399</v>
      </c>
      <c r="D187" s="70" t="s">
        <v>401</v>
      </c>
      <c r="E187" s="548">
        <v>1</v>
      </c>
      <c r="G187" s="86">
        <v>12</v>
      </c>
      <c r="H187" s="122">
        <v>75000</v>
      </c>
      <c r="I187" s="123">
        <f t="shared" ref="I187:AW187" si="681">H187*INDEX(SalInfl,I$1)</f>
        <v>76500</v>
      </c>
      <c r="J187" s="123">
        <f t="shared" si="681"/>
        <v>78030</v>
      </c>
      <c r="K187" s="123">
        <f t="shared" si="681"/>
        <v>79590.600000000006</v>
      </c>
      <c r="L187" s="123">
        <f t="shared" si="681"/>
        <v>81182.412000000011</v>
      </c>
      <c r="M187" s="123">
        <f t="shared" si="681"/>
        <v>82806.060240000006</v>
      </c>
      <c r="N187" s="123">
        <f t="shared" si="681"/>
        <v>84462.181444800008</v>
      </c>
      <c r="O187" s="123">
        <f t="shared" si="681"/>
        <v>86151.425073696009</v>
      </c>
      <c r="P187" s="123">
        <f t="shared" si="681"/>
        <v>87874.45357516993</v>
      </c>
      <c r="Q187" s="123">
        <f t="shared" si="681"/>
        <v>89631.942646673328</v>
      </c>
      <c r="R187" s="123">
        <f t="shared" si="681"/>
        <v>91424.581499606793</v>
      </c>
      <c r="S187" s="123">
        <f t="shared" si="681"/>
        <v>93253.073129598924</v>
      </c>
      <c r="T187" s="123">
        <f t="shared" si="681"/>
        <v>95118.134592190909</v>
      </c>
      <c r="U187" s="123">
        <f t="shared" si="681"/>
        <v>97020.497284034733</v>
      </c>
      <c r="V187" s="123">
        <f t="shared" si="681"/>
        <v>98960.907229715434</v>
      </c>
      <c r="W187" s="123">
        <f t="shared" si="681"/>
        <v>100940.12537430975</v>
      </c>
      <c r="X187" s="123">
        <f t="shared" si="681"/>
        <v>102958.92788179594</v>
      </c>
      <c r="Y187" s="123">
        <f t="shared" si="681"/>
        <v>105018.10643943187</v>
      </c>
      <c r="Z187" s="123">
        <f t="shared" si="681"/>
        <v>107118.4685682205</v>
      </c>
      <c r="AA187" s="123">
        <f t="shared" si="681"/>
        <v>109260.83793958492</v>
      </c>
      <c r="AB187" s="123">
        <f t="shared" si="681"/>
        <v>111446.05469837663</v>
      </c>
      <c r="AC187" s="123">
        <f t="shared" si="681"/>
        <v>113674.97579234416</v>
      </c>
      <c r="AD187" s="123">
        <f t="shared" si="681"/>
        <v>115948.47530819105</v>
      </c>
      <c r="AE187" s="123">
        <f t="shared" si="681"/>
        <v>118267.44481435487</v>
      </c>
      <c r="AF187" s="123">
        <f t="shared" si="681"/>
        <v>120632.79371064197</v>
      </c>
      <c r="AG187" s="123">
        <f t="shared" si="681"/>
        <v>123045.44958485481</v>
      </c>
      <c r="AH187" s="123">
        <f t="shared" si="681"/>
        <v>125506.35857655191</v>
      </c>
      <c r="AI187" s="123">
        <f t="shared" si="681"/>
        <v>128016.48574808295</v>
      </c>
      <c r="AJ187" s="123">
        <f t="shared" si="681"/>
        <v>130576.81546304461</v>
      </c>
      <c r="AK187" s="123">
        <f t="shared" si="681"/>
        <v>133188.3517723055</v>
      </c>
      <c r="AL187" s="123">
        <f t="shared" si="681"/>
        <v>135852.1188077516</v>
      </c>
      <c r="AM187" s="123">
        <f t="shared" si="681"/>
        <v>138569.16118390663</v>
      </c>
      <c r="AN187" s="123">
        <f t="shared" si="681"/>
        <v>141340.54440758476</v>
      </c>
      <c r="AO187" s="123">
        <f t="shared" si="681"/>
        <v>144167.35529573646</v>
      </c>
      <c r="AP187" s="123">
        <f t="shared" si="681"/>
        <v>147050.70240165119</v>
      </c>
      <c r="AQ187" s="123">
        <f t="shared" si="681"/>
        <v>149991.7164496842</v>
      </c>
      <c r="AR187" s="123">
        <f t="shared" si="681"/>
        <v>152991.55077867789</v>
      </c>
      <c r="AS187" s="123">
        <f t="shared" si="681"/>
        <v>156051.38179425144</v>
      </c>
      <c r="AT187" s="123">
        <f t="shared" si="681"/>
        <v>159172.40943013647</v>
      </c>
      <c r="AU187" s="123">
        <f t="shared" si="681"/>
        <v>162355.85761873919</v>
      </c>
      <c r="AV187" s="123">
        <f t="shared" si="681"/>
        <v>165602.97477111398</v>
      </c>
      <c r="AW187" s="123">
        <f t="shared" si="681"/>
        <v>168915.03426653627</v>
      </c>
      <c r="AY187" s="78"/>
    </row>
    <row r="188" spans="1:341" s="70" customFormat="1" ht="11.25" customHeight="1" x14ac:dyDescent="0.15">
      <c r="A188" s="125"/>
      <c r="B188" s="70" t="s">
        <v>241</v>
      </c>
      <c r="C188" s="70" t="s">
        <v>399</v>
      </c>
      <c r="D188" s="70" t="s">
        <v>402</v>
      </c>
      <c r="E188" s="548">
        <v>1</v>
      </c>
      <c r="G188" s="86">
        <v>12</v>
      </c>
      <c r="H188" s="122">
        <v>75000</v>
      </c>
      <c r="I188" s="123">
        <f t="shared" ref="I188:AW188" si="682">H188*INDEX(SalInfl,I$1)</f>
        <v>76500</v>
      </c>
      <c r="J188" s="123">
        <f t="shared" si="682"/>
        <v>78030</v>
      </c>
      <c r="K188" s="123">
        <f t="shared" si="682"/>
        <v>79590.600000000006</v>
      </c>
      <c r="L188" s="123">
        <f t="shared" si="682"/>
        <v>81182.412000000011</v>
      </c>
      <c r="M188" s="123">
        <f t="shared" si="682"/>
        <v>82806.060240000006</v>
      </c>
      <c r="N188" s="123">
        <f t="shared" si="682"/>
        <v>84462.181444800008</v>
      </c>
      <c r="O188" s="123">
        <f t="shared" si="682"/>
        <v>86151.425073696009</v>
      </c>
      <c r="P188" s="123">
        <f t="shared" si="682"/>
        <v>87874.45357516993</v>
      </c>
      <c r="Q188" s="123">
        <f t="shared" si="682"/>
        <v>89631.942646673328</v>
      </c>
      <c r="R188" s="123">
        <f t="shared" si="682"/>
        <v>91424.581499606793</v>
      </c>
      <c r="S188" s="123">
        <f t="shared" si="682"/>
        <v>93253.073129598924</v>
      </c>
      <c r="T188" s="123">
        <f t="shared" si="682"/>
        <v>95118.134592190909</v>
      </c>
      <c r="U188" s="123">
        <f t="shared" si="682"/>
        <v>97020.497284034733</v>
      </c>
      <c r="V188" s="123">
        <f t="shared" si="682"/>
        <v>98960.907229715434</v>
      </c>
      <c r="W188" s="123">
        <f t="shared" si="682"/>
        <v>100940.12537430975</v>
      </c>
      <c r="X188" s="123">
        <f t="shared" si="682"/>
        <v>102958.92788179594</v>
      </c>
      <c r="Y188" s="123">
        <f t="shared" si="682"/>
        <v>105018.10643943187</v>
      </c>
      <c r="Z188" s="123">
        <f t="shared" si="682"/>
        <v>107118.4685682205</v>
      </c>
      <c r="AA188" s="123">
        <f t="shared" si="682"/>
        <v>109260.83793958492</v>
      </c>
      <c r="AB188" s="123">
        <f t="shared" si="682"/>
        <v>111446.05469837663</v>
      </c>
      <c r="AC188" s="123">
        <f t="shared" si="682"/>
        <v>113674.97579234416</v>
      </c>
      <c r="AD188" s="123">
        <f t="shared" si="682"/>
        <v>115948.47530819105</v>
      </c>
      <c r="AE188" s="123">
        <f t="shared" si="682"/>
        <v>118267.44481435487</v>
      </c>
      <c r="AF188" s="123">
        <f t="shared" si="682"/>
        <v>120632.79371064197</v>
      </c>
      <c r="AG188" s="123">
        <f t="shared" si="682"/>
        <v>123045.44958485481</v>
      </c>
      <c r="AH188" s="123">
        <f t="shared" si="682"/>
        <v>125506.35857655191</v>
      </c>
      <c r="AI188" s="123">
        <f t="shared" si="682"/>
        <v>128016.48574808295</v>
      </c>
      <c r="AJ188" s="123">
        <f t="shared" si="682"/>
        <v>130576.81546304461</v>
      </c>
      <c r="AK188" s="123">
        <f t="shared" si="682"/>
        <v>133188.3517723055</v>
      </c>
      <c r="AL188" s="123">
        <f t="shared" si="682"/>
        <v>135852.1188077516</v>
      </c>
      <c r="AM188" s="123">
        <f t="shared" si="682"/>
        <v>138569.16118390663</v>
      </c>
      <c r="AN188" s="123">
        <f t="shared" si="682"/>
        <v>141340.54440758476</v>
      </c>
      <c r="AO188" s="123">
        <f t="shared" si="682"/>
        <v>144167.35529573646</v>
      </c>
      <c r="AP188" s="123">
        <f t="shared" si="682"/>
        <v>147050.70240165119</v>
      </c>
      <c r="AQ188" s="123">
        <f t="shared" si="682"/>
        <v>149991.7164496842</v>
      </c>
      <c r="AR188" s="123">
        <f t="shared" si="682"/>
        <v>152991.55077867789</v>
      </c>
      <c r="AS188" s="123">
        <f t="shared" si="682"/>
        <v>156051.38179425144</v>
      </c>
      <c r="AT188" s="123">
        <f t="shared" si="682"/>
        <v>159172.40943013647</v>
      </c>
      <c r="AU188" s="123">
        <f t="shared" si="682"/>
        <v>162355.85761873919</v>
      </c>
      <c r="AV188" s="123">
        <f t="shared" si="682"/>
        <v>165602.97477111398</v>
      </c>
      <c r="AW188" s="123">
        <f t="shared" si="682"/>
        <v>168915.03426653627</v>
      </c>
      <c r="AY188" s="78"/>
    </row>
    <row r="189" spans="1:341" s="70" customFormat="1" ht="11.25" customHeight="1" x14ac:dyDescent="0.15">
      <c r="A189" s="125"/>
      <c r="B189" s="87" t="s">
        <v>283</v>
      </c>
      <c r="C189" s="87"/>
      <c r="D189" s="87"/>
      <c r="E189" s="549"/>
      <c r="F189" s="87"/>
      <c r="G189" s="91"/>
      <c r="H189" s="383"/>
      <c r="I189" s="384"/>
      <c r="J189" s="384"/>
      <c r="K189" s="384"/>
      <c r="L189" s="384"/>
      <c r="M189" s="384"/>
      <c r="N189" s="384"/>
      <c r="O189" s="384"/>
      <c r="P189" s="384"/>
      <c r="Q189" s="384"/>
      <c r="R189" s="384"/>
      <c r="S189" s="384"/>
      <c r="T189" s="384"/>
      <c r="U189" s="384"/>
      <c r="V189" s="384"/>
      <c r="W189" s="384"/>
      <c r="X189" s="384"/>
      <c r="Y189" s="384"/>
      <c r="Z189" s="384"/>
      <c r="AA189" s="384"/>
      <c r="AB189" s="384"/>
      <c r="AC189" s="384"/>
      <c r="AD189" s="384"/>
      <c r="AE189" s="384"/>
      <c r="AF189" s="384"/>
      <c r="AG189" s="384"/>
      <c r="AH189" s="384"/>
      <c r="AI189" s="384"/>
      <c r="AJ189" s="384"/>
      <c r="AK189" s="384"/>
      <c r="AL189" s="384"/>
      <c r="AM189" s="384"/>
      <c r="AN189" s="384"/>
      <c r="AO189" s="384"/>
      <c r="AP189" s="384"/>
      <c r="AQ189" s="384"/>
      <c r="AR189" s="384"/>
      <c r="AS189" s="384"/>
      <c r="AT189" s="384"/>
      <c r="AU189" s="384"/>
      <c r="AV189" s="384"/>
      <c r="AW189" s="384"/>
    </row>
    <row r="190" spans="1:341" s="70" customFormat="1" ht="11.25" customHeight="1" x14ac:dyDescent="0.15">
      <c r="A190" s="125"/>
      <c r="B190" s="550" t="s">
        <v>284</v>
      </c>
      <c r="C190" s="550"/>
      <c r="D190" s="550"/>
      <c r="E190" s="551"/>
      <c r="F190" s="550"/>
      <c r="G190" s="552"/>
      <c r="H190" s="553">
        <f t="shared" ref="H190:AW190" si="683">SUMIF(H184:H189, "&gt;0",$E184:$E189)</f>
        <v>3</v>
      </c>
      <c r="I190" s="554">
        <f t="shared" si="683"/>
        <v>3</v>
      </c>
      <c r="J190" s="554">
        <f t="shared" si="683"/>
        <v>3</v>
      </c>
      <c r="K190" s="554">
        <f t="shared" si="683"/>
        <v>3</v>
      </c>
      <c r="L190" s="554">
        <f t="shared" si="683"/>
        <v>3</v>
      </c>
      <c r="M190" s="554">
        <f t="shared" si="683"/>
        <v>3</v>
      </c>
      <c r="N190" s="554">
        <f t="shared" si="683"/>
        <v>3</v>
      </c>
      <c r="O190" s="554">
        <f t="shared" si="683"/>
        <v>3</v>
      </c>
      <c r="P190" s="554">
        <f t="shared" si="683"/>
        <v>3</v>
      </c>
      <c r="Q190" s="554">
        <f t="shared" si="683"/>
        <v>3</v>
      </c>
      <c r="R190" s="554">
        <f t="shared" si="683"/>
        <v>3</v>
      </c>
      <c r="S190" s="554">
        <f t="shared" si="683"/>
        <v>3</v>
      </c>
      <c r="T190" s="554">
        <f t="shared" si="683"/>
        <v>3</v>
      </c>
      <c r="U190" s="554">
        <f t="shared" si="683"/>
        <v>3</v>
      </c>
      <c r="V190" s="554">
        <f t="shared" si="683"/>
        <v>3</v>
      </c>
      <c r="W190" s="554">
        <f t="shared" si="683"/>
        <v>3</v>
      </c>
      <c r="X190" s="554">
        <f t="shared" si="683"/>
        <v>3</v>
      </c>
      <c r="Y190" s="554">
        <f t="shared" si="683"/>
        <v>3</v>
      </c>
      <c r="Z190" s="554">
        <f t="shared" si="683"/>
        <v>3</v>
      </c>
      <c r="AA190" s="554">
        <f t="shared" si="683"/>
        <v>3</v>
      </c>
      <c r="AB190" s="554">
        <f t="shared" si="683"/>
        <v>3</v>
      </c>
      <c r="AC190" s="554">
        <f t="shared" si="683"/>
        <v>3</v>
      </c>
      <c r="AD190" s="554">
        <f t="shared" si="683"/>
        <v>3</v>
      </c>
      <c r="AE190" s="554">
        <f t="shared" si="683"/>
        <v>3</v>
      </c>
      <c r="AF190" s="554">
        <f t="shared" si="683"/>
        <v>3</v>
      </c>
      <c r="AG190" s="554">
        <f t="shared" si="683"/>
        <v>3</v>
      </c>
      <c r="AH190" s="554">
        <f t="shared" si="683"/>
        <v>3</v>
      </c>
      <c r="AI190" s="554">
        <f t="shared" si="683"/>
        <v>3</v>
      </c>
      <c r="AJ190" s="554">
        <f t="shared" si="683"/>
        <v>3</v>
      </c>
      <c r="AK190" s="554">
        <f t="shared" si="683"/>
        <v>3</v>
      </c>
      <c r="AL190" s="554">
        <f t="shared" si="683"/>
        <v>3</v>
      </c>
      <c r="AM190" s="554">
        <f t="shared" si="683"/>
        <v>3</v>
      </c>
      <c r="AN190" s="554">
        <f t="shared" si="683"/>
        <v>3</v>
      </c>
      <c r="AO190" s="554">
        <f t="shared" si="683"/>
        <v>3</v>
      </c>
      <c r="AP190" s="554">
        <f t="shared" si="683"/>
        <v>3</v>
      </c>
      <c r="AQ190" s="554">
        <f t="shared" si="683"/>
        <v>3</v>
      </c>
      <c r="AR190" s="554">
        <f t="shared" si="683"/>
        <v>3</v>
      </c>
      <c r="AS190" s="554">
        <f t="shared" si="683"/>
        <v>3</v>
      </c>
      <c r="AT190" s="554">
        <f t="shared" si="683"/>
        <v>3</v>
      </c>
      <c r="AU190" s="554">
        <f t="shared" si="683"/>
        <v>3</v>
      </c>
      <c r="AV190" s="554">
        <f t="shared" si="683"/>
        <v>3</v>
      </c>
      <c r="AW190" s="554">
        <f t="shared" si="683"/>
        <v>3</v>
      </c>
    </row>
    <row r="191" spans="1:341" s="70" customFormat="1" ht="11.25" customHeight="1" x14ac:dyDescent="0.15">
      <c r="A191" s="125"/>
      <c r="B191" s="87" t="s">
        <v>285</v>
      </c>
      <c r="C191" s="87"/>
      <c r="D191" s="87"/>
      <c r="E191" s="549"/>
      <c r="F191" s="87"/>
      <c r="G191" s="91"/>
      <c r="H191" s="389">
        <f t="shared" ref="H191:AW191" si="684">IF(H190=0, "N/A", H$6/H190)</f>
        <v>120.66666666666667</v>
      </c>
      <c r="I191" s="313">
        <f t="shared" si="684"/>
        <v>141.66666666666666</v>
      </c>
      <c r="J191" s="313">
        <f t="shared" si="684"/>
        <v>225.66666666666666</v>
      </c>
      <c r="K191" s="313">
        <f t="shared" si="684"/>
        <v>240</v>
      </c>
      <c r="L191" s="313">
        <f t="shared" si="684"/>
        <v>249.66666666666666</v>
      </c>
      <c r="M191" s="313">
        <f t="shared" si="684"/>
        <v>262.33333333333331</v>
      </c>
      <c r="N191" s="313">
        <f t="shared" si="684"/>
        <v>275.33333333333331</v>
      </c>
      <c r="O191" s="313">
        <f t="shared" si="684"/>
        <v>287.33333333333331</v>
      </c>
      <c r="P191" s="313">
        <f t="shared" si="684"/>
        <v>299.33333333333331</v>
      </c>
      <c r="Q191" s="313">
        <f t="shared" si="684"/>
        <v>299</v>
      </c>
      <c r="R191" s="313">
        <f t="shared" si="684"/>
        <v>298.66666666666669</v>
      </c>
      <c r="S191" s="313">
        <f t="shared" si="684"/>
        <v>298.66666666666669</v>
      </c>
      <c r="T191" s="313">
        <f t="shared" si="684"/>
        <v>298.66666666666669</v>
      </c>
      <c r="U191" s="313">
        <f t="shared" si="684"/>
        <v>298.66666666666669</v>
      </c>
      <c r="V191" s="313">
        <f t="shared" si="684"/>
        <v>298.66666666666669</v>
      </c>
      <c r="W191" s="313">
        <f t="shared" si="684"/>
        <v>298.66666666666669</v>
      </c>
      <c r="X191" s="313">
        <f t="shared" si="684"/>
        <v>298.66666666666669</v>
      </c>
      <c r="Y191" s="313">
        <f t="shared" si="684"/>
        <v>298.66666666666669</v>
      </c>
      <c r="Z191" s="313">
        <f t="shared" si="684"/>
        <v>298.66666666666669</v>
      </c>
      <c r="AA191" s="313">
        <f t="shared" si="684"/>
        <v>298.66666666666669</v>
      </c>
      <c r="AB191" s="313">
        <f t="shared" si="684"/>
        <v>298.66666666666669</v>
      </c>
      <c r="AC191" s="313">
        <f t="shared" si="684"/>
        <v>298.66666666666669</v>
      </c>
      <c r="AD191" s="313">
        <f t="shared" si="684"/>
        <v>298.66666666666669</v>
      </c>
      <c r="AE191" s="313">
        <f t="shared" si="684"/>
        <v>298.66666666666669</v>
      </c>
      <c r="AF191" s="313">
        <f t="shared" si="684"/>
        <v>298.66666666666669</v>
      </c>
      <c r="AG191" s="313">
        <f t="shared" si="684"/>
        <v>298.66666666666669</v>
      </c>
      <c r="AH191" s="313">
        <f t="shared" si="684"/>
        <v>298.66666666666669</v>
      </c>
      <c r="AI191" s="313">
        <f t="shared" si="684"/>
        <v>298.66666666666669</v>
      </c>
      <c r="AJ191" s="313">
        <f t="shared" si="684"/>
        <v>298.66666666666669</v>
      </c>
      <c r="AK191" s="313">
        <f t="shared" si="684"/>
        <v>298.66666666666669</v>
      </c>
      <c r="AL191" s="313">
        <f t="shared" si="684"/>
        <v>298.66666666666669</v>
      </c>
      <c r="AM191" s="313">
        <f t="shared" si="684"/>
        <v>298.66666666666669</v>
      </c>
      <c r="AN191" s="313">
        <f t="shared" si="684"/>
        <v>298.66666666666669</v>
      </c>
      <c r="AO191" s="313">
        <f t="shared" si="684"/>
        <v>298.66666666666669</v>
      </c>
      <c r="AP191" s="313">
        <f t="shared" si="684"/>
        <v>298.66666666666669</v>
      </c>
      <c r="AQ191" s="313">
        <f t="shared" si="684"/>
        <v>298.66666666666669</v>
      </c>
      <c r="AR191" s="313">
        <f t="shared" si="684"/>
        <v>298.66666666666669</v>
      </c>
      <c r="AS191" s="313">
        <f t="shared" si="684"/>
        <v>298.66666666666669</v>
      </c>
      <c r="AT191" s="313">
        <f t="shared" si="684"/>
        <v>298.66666666666669</v>
      </c>
      <c r="AU191" s="313">
        <f t="shared" si="684"/>
        <v>298.66666666666669</v>
      </c>
      <c r="AV191" s="313">
        <f t="shared" si="684"/>
        <v>298.66666666666669</v>
      </c>
      <c r="AW191" s="313">
        <f t="shared" si="684"/>
        <v>298.66666666666669</v>
      </c>
    </row>
    <row r="192" spans="1:341" s="70" customFormat="1" ht="11.25" customHeight="1" x14ac:dyDescent="0.15">
      <c r="A192" s="125"/>
      <c r="E192" s="555"/>
      <c r="G192" s="86"/>
      <c r="H192" s="127"/>
      <c r="I192" s="128"/>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c r="AL192" s="71"/>
      <c r="AM192" s="71"/>
      <c r="AN192" s="71"/>
      <c r="AO192" s="71"/>
      <c r="AP192" s="71"/>
      <c r="AQ192" s="71"/>
      <c r="AR192" s="71"/>
      <c r="AS192" s="71"/>
      <c r="AT192" s="71"/>
      <c r="AU192" s="71"/>
      <c r="AV192" s="71"/>
      <c r="AW192" s="71"/>
    </row>
    <row r="193" spans="1:341" s="70" customFormat="1" ht="11.25" customHeight="1" x14ac:dyDescent="0.15">
      <c r="A193" s="125"/>
      <c r="E193" s="555"/>
      <c r="G193" s="86"/>
      <c r="H193" s="127"/>
      <c r="I193" s="128"/>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c r="AR193" s="71"/>
      <c r="AS193" s="71"/>
      <c r="AT193" s="71"/>
      <c r="AU193" s="71"/>
      <c r="AV193" s="71"/>
      <c r="AW193" s="71"/>
    </row>
    <row r="194" spans="1:341" x14ac:dyDescent="0.2">
      <c r="A194" s="126"/>
      <c r="B194" s="543" t="s">
        <v>242</v>
      </c>
      <c r="C194" s="544"/>
      <c r="D194" s="544"/>
      <c r="E194" s="544"/>
      <c r="F194" s="544"/>
      <c r="G194" s="545"/>
      <c r="H194" s="546"/>
      <c r="I194" s="547"/>
      <c r="J194" s="547"/>
      <c r="K194" s="547"/>
      <c r="L194" s="547"/>
      <c r="M194" s="547"/>
      <c r="N194" s="547"/>
      <c r="O194" s="547"/>
      <c r="P194" s="547"/>
      <c r="Q194" s="547"/>
      <c r="R194" s="547"/>
      <c r="S194" s="547"/>
      <c r="T194" s="547"/>
      <c r="U194" s="547"/>
      <c r="V194" s="547"/>
      <c r="W194" s="547"/>
      <c r="X194" s="547"/>
      <c r="Y194" s="547"/>
      <c r="Z194" s="547"/>
      <c r="AA194" s="547"/>
      <c r="AB194" s="547"/>
      <c r="AC194" s="547"/>
      <c r="AD194" s="547"/>
      <c r="AE194" s="547"/>
      <c r="AF194" s="547"/>
      <c r="AG194" s="547"/>
      <c r="AH194" s="547"/>
      <c r="AI194" s="547"/>
      <c r="AJ194" s="547"/>
      <c r="AK194" s="547"/>
      <c r="AL194" s="547"/>
      <c r="AM194" s="547"/>
      <c r="AN194" s="547"/>
      <c r="AO194" s="547"/>
      <c r="AP194" s="547"/>
      <c r="AQ194" s="547"/>
      <c r="AR194" s="547"/>
      <c r="AS194" s="547"/>
      <c r="AT194" s="547"/>
      <c r="AU194" s="547"/>
      <c r="AV194" s="547"/>
      <c r="AW194" s="547"/>
    </row>
    <row r="195" spans="1:341" x14ac:dyDescent="0.2">
      <c r="A195" s="126"/>
      <c r="B195" s="380" t="str">
        <f>"&gt; "&amp;VLOOKUP(B194,ActMap,2, FALSE)</f>
        <v>&gt; Salaries for front office and assistants</v>
      </c>
      <c r="C195" s="381"/>
      <c r="D195" s="381"/>
      <c r="E195" s="556"/>
      <c r="F195" s="381"/>
      <c r="G195" s="381"/>
      <c r="H195" s="121"/>
      <c r="I195" s="382"/>
      <c r="J195" s="382"/>
      <c r="K195" s="382"/>
      <c r="L195" s="382"/>
      <c r="M195" s="382"/>
      <c r="N195" s="382"/>
      <c r="O195" s="382"/>
      <c r="P195" s="382"/>
      <c r="Q195" s="382"/>
      <c r="R195" s="382"/>
      <c r="S195" s="382"/>
      <c r="T195" s="382"/>
      <c r="U195" s="382"/>
      <c r="V195" s="382"/>
      <c r="W195" s="382"/>
      <c r="X195" s="382"/>
      <c r="Y195" s="382"/>
      <c r="Z195" s="382"/>
      <c r="AA195" s="382"/>
      <c r="AB195" s="382"/>
      <c r="AC195" s="382"/>
      <c r="AD195" s="382"/>
      <c r="AE195" s="382"/>
      <c r="AF195" s="382"/>
      <c r="AG195" s="382"/>
      <c r="AH195" s="382"/>
      <c r="AI195" s="382"/>
      <c r="AJ195" s="382"/>
      <c r="AK195" s="382"/>
      <c r="AL195" s="382"/>
      <c r="AM195" s="382"/>
      <c r="AN195" s="382"/>
      <c r="AO195" s="382"/>
      <c r="AP195" s="382"/>
      <c r="AQ195" s="382"/>
      <c r="AR195" s="382"/>
      <c r="AS195" s="382"/>
      <c r="AT195" s="382"/>
      <c r="AU195" s="382"/>
      <c r="AV195" s="382"/>
      <c r="AW195" s="382"/>
      <c r="AX195" s="70"/>
      <c r="AY195" s="70"/>
      <c r="AZ195" s="70"/>
      <c r="BA195" s="70"/>
      <c r="BB195" s="70"/>
      <c r="BC195" s="70"/>
      <c r="BD195" s="70"/>
      <c r="BE195" s="70"/>
      <c r="BF195" s="70"/>
      <c r="BG195" s="70"/>
      <c r="BH195" s="70"/>
      <c r="BI195" s="70"/>
      <c r="BJ195" s="70"/>
      <c r="BK195" s="70"/>
      <c r="BL195" s="70"/>
      <c r="BM195" s="70"/>
      <c r="BN195" s="70"/>
      <c r="BO195" s="70"/>
      <c r="BP195" s="70"/>
      <c r="BQ195" s="70"/>
      <c r="BR195" s="70"/>
      <c r="BS195" s="70"/>
      <c r="BT195" s="70"/>
      <c r="BU195" s="70"/>
      <c r="BV195" s="70"/>
      <c r="BW195" s="70"/>
      <c r="BX195" s="70"/>
      <c r="BY195" s="70"/>
      <c r="BZ195" s="70"/>
      <c r="CA195" s="70"/>
      <c r="CB195" s="70"/>
      <c r="CC195" s="70"/>
      <c r="CD195" s="70"/>
      <c r="CE195" s="70"/>
      <c r="CF195" s="70"/>
      <c r="CG195" s="70"/>
      <c r="CH195" s="70"/>
      <c r="CI195" s="70"/>
      <c r="CJ195" s="70"/>
      <c r="CK195" s="70"/>
      <c r="CL195" s="70"/>
      <c r="CM195" s="70"/>
      <c r="CN195" s="70"/>
      <c r="CO195" s="70"/>
      <c r="CP195" s="70"/>
      <c r="CQ195" s="70"/>
      <c r="CR195" s="70"/>
      <c r="CS195" s="70"/>
      <c r="CT195" s="70"/>
      <c r="CU195" s="70"/>
      <c r="CV195" s="70"/>
      <c r="CW195" s="70"/>
      <c r="CX195" s="70"/>
      <c r="CY195" s="70"/>
      <c r="CZ195" s="70"/>
      <c r="DA195" s="70"/>
      <c r="DB195" s="70"/>
      <c r="DC195" s="70"/>
      <c r="DD195" s="70"/>
      <c r="DE195" s="70"/>
      <c r="DF195" s="70"/>
      <c r="DG195" s="70"/>
      <c r="DH195" s="70"/>
      <c r="DI195" s="70"/>
      <c r="DJ195" s="70"/>
      <c r="DK195" s="70"/>
      <c r="DL195" s="70"/>
      <c r="DM195" s="70"/>
      <c r="DN195" s="70"/>
      <c r="DO195" s="70"/>
      <c r="DP195" s="70"/>
      <c r="DQ195" s="70"/>
      <c r="DR195" s="70"/>
      <c r="DS195" s="70"/>
      <c r="DT195" s="70"/>
      <c r="DU195" s="70"/>
      <c r="DV195" s="70"/>
      <c r="DW195" s="70"/>
      <c r="DX195" s="70"/>
      <c r="DY195" s="70"/>
      <c r="DZ195" s="70"/>
      <c r="EA195" s="70"/>
      <c r="EB195" s="70"/>
      <c r="EC195" s="70"/>
      <c r="ED195" s="70"/>
      <c r="EE195" s="70"/>
      <c r="EF195" s="70"/>
      <c r="EG195" s="70"/>
      <c r="EH195" s="70"/>
      <c r="EI195" s="70"/>
      <c r="EJ195" s="70"/>
      <c r="EK195" s="70"/>
      <c r="EL195" s="70"/>
      <c r="EM195" s="70"/>
      <c r="EN195" s="70"/>
      <c r="EO195" s="70"/>
      <c r="EP195" s="70"/>
      <c r="EQ195" s="70"/>
      <c r="ER195" s="70"/>
      <c r="ES195" s="70"/>
      <c r="ET195" s="70"/>
      <c r="EU195" s="70"/>
      <c r="EV195" s="70"/>
      <c r="EW195" s="70"/>
      <c r="EX195" s="70"/>
      <c r="EY195" s="70"/>
      <c r="EZ195" s="70"/>
      <c r="FA195" s="70"/>
      <c r="FB195" s="70"/>
      <c r="FC195" s="70"/>
      <c r="FD195" s="70"/>
      <c r="FE195" s="70"/>
      <c r="FF195" s="70"/>
      <c r="FG195" s="70"/>
      <c r="FH195" s="70"/>
      <c r="FI195" s="70"/>
      <c r="FJ195" s="70"/>
      <c r="FK195" s="70"/>
      <c r="FL195" s="70"/>
      <c r="FM195" s="70"/>
      <c r="FN195" s="70"/>
      <c r="FO195" s="70"/>
      <c r="FP195" s="70"/>
      <c r="FQ195" s="70"/>
      <c r="FR195" s="70"/>
      <c r="FS195" s="70"/>
      <c r="FT195" s="70"/>
      <c r="FU195" s="70"/>
      <c r="FV195" s="70"/>
      <c r="FW195" s="70"/>
      <c r="FX195" s="70"/>
      <c r="FY195" s="70"/>
      <c r="FZ195" s="70"/>
      <c r="GA195" s="70"/>
      <c r="GB195" s="70"/>
      <c r="GC195" s="70"/>
      <c r="GD195" s="70"/>
      <c r="GE195" s="70"/>
      <c r="GF195" s="70"/>
      <c r="GG195" s="70"/>
      <c r="GH195" s="70"/>
      <c r="GI195" s="70"/>
      <c r="GJ195" s="70"/>
      <c r="GK195" s="70"/>
      <c r="GL195" s="70"/>
      <c r="GM195" s="70"/>
      <c r="GN195" s="70"/>
      <c r="GO195" s="70"/>
      <c r="GP195" s="70"/>
      <c r="GQ195" s="70"/>
      <c r="GR195" s="70"/>
      <c r="GS195" s="70"/>
      <c r="GT195" s="70"/>
      <c r="GU195" s="70"/>
      <c r="GV195" s="70"/>
      <c r="GW195" s="70"/>
      <c r="GX195" s="70"/>
      <c r="GY195" s="70"/>
      <c r="GZ195" s="70"/>
      <c r="HA195" s="70"/>
      <c r="HB195" s="70"/>
      <c r="HC195" s="70"/>
      <c r="HD195" s="70"/>
      <c r="HE195" s="70"/>
      <c r="HF195" s="70"/>
      <c r="HG195" s="70"/>
      <c r="HH195" s="70"/>
      <c r="HI195" s="70"/>
      <c r="HJ195" s="70"/>
      <c r="HK195" s="70"/>
      <c r="HL195" s="70"/>
      <c r="HM195" s="70"/>
      <c r="HN195" s="70"/>
      <c r="HO195" s="70"/>
      <c r="HP195" s="70"/>
      <c r="HQ195" s="70"/>
      <c r="HR195" s="70"/>
      <c r="HS195" s="70"/>
      <c r="HT195" s="70"/>
      <c r="HU195" s="70"/>
      <c r="HV195" s="70"/>
      <c r="HW195" s="70"/>
      <c r="HX195" s="70"/>
      <c r="HY195" s="70"/>
      <c r="HZ195" s="70"/>
      <c r="IA195" s="70"/>
      <c r="IB195" s="70"/>
      <c r="IC195" s="70"/>
      <c r="ID195" s="70"/>
      <c r="IE195" s="70"/>
      <c r="IF195" s="70"/>
      <c r="IG195" s="70"/>
      <c r="IH195" s="70"/>
      <c r="II195" s="70"/>
      <c r="IJ195" s="70"/>
      <c r="IK195" s="70"/>
      <c r="IL195" s="70"/>
      <c r="IM195" s="70"/>
      <c r="IN195" s="70"/>
      <c r="IO195" s="70"/>
      <c r="IP195" s="70"/>
      <c r="IQ195" s="70"/>
      <c r="IR195" s="70"/>
      <c r="IS195" s="70"/>
      <c r="IT195" s="70"/>
      <c r="IU195" s="70"/>
      <c r="IV195" s="70"/>
      <c r="IW195" s="70"/>
      <c r="IX195" s="70"/>
      <c r="IY195" s="70"/>
      <c r="IZ195" s="70"/>
      <c r="JA195" s="70"/>
      <c r="JB195" s="70"/>
      <c r="JC195" s="70"/>
      <c r="JD195" s="70"/>
      <c r="JE195" s="70"/>
      <c r="JF195" s="70"/>
      <c r="JG195" s="70"/>
      <c r="JH195" s="70"/>
      <c r="JI195" s="70"/>
      <c r="JJ195" s="70"/>
      <c r="JK195" s="70"/>
      <c r="JL195" s="70"/>
      <c r="JM195" s="70"/>
      <c r="JN195" s="70"/>
      <c r="JO195" s="70"/>
      <c r="JP195" s="70"/>
      <c r="JQ195" s="70"/>
      <c r="JR195" s="70"/>
      <c r="JS195" s="70"/>
      <c r="JT195" s="70"/>
      <c r="JU195" s="70"/>
      <c r="JV195" s="70"/>
      <c r="JW195" s="70"/>
      <c r="JX195" s="70"/>
      <c r="JY195" s="70"/>
      <c r="JZ195" s="70"/>
      <c r="KA195" s="70"/>
      <c r="KB195" s="70"/>
      <c r="KC195" s="70"/>
      <c r="KD195" s="70"/>
      <c r="KE195" s="70"/>
      <c r="KF195" s="70"/>
      <c r="KG195" s="70"/>
      <c r="KH195" s="70"/>
      <c r="KI195" s="70"/>
      <c r="KJ195" s="70"/>
      <c r="KK195" s="70"/>
      <c r="KL195" s="70"/>
      <c r="KM195" s="70"/>
      <c r="KN195" s="70"/>
      <c r="KO195" s="70"/>
      <c r="KP195" s="70"/>
      <c r="KQ195" s="70"/>
      <c r="KR195" s="70"/>
      <c r="KS195" s="70"/>
      <c r="KT195" s="70"/>
      <c r="KU195" s="70"/>
      <c r="KV195" s="70"/>
      <c r="KW195" s="70"/>
      <c r="KX195" s="70"/>
      <c r="KY195" s="70"/>
      <c r="KZ195" s="70"/>
      <c r="LA195" s="70"/>
      <c r="LB195" s="70"/>
      <c r="LC195" s="70"/>
      <c r="LD195" s="70"/>
      <c r="LE195" s="70"/>
      <c r="LF195" s="70"/>
      <c r="LG195" s="70"/>
      <c r="LH195" s="70"/>
      <c r="LI195" s="70"/>
      <c r="LJ195" s="70"/>
      <c r="LK195" s="70"/>
      <c r="LL195" s="70"/>
      <c r="LM195" s="70"/>
      <c r="LN195" s="70"/>
      <c r="LO195" s="70"/>
      <c r="LP195" s="70"/>
      <c r="LQ195" s="70"/>
      <c r="LR195" s="70"/>
      <c r="LS195" s="70"/>
      <c r="LT195" s="70"/>
      <c r="LU195" s="70"/>
      <c r="LV195" s="70"/>
      <c r="LW195" s="70"/>
      <c r="LX195" s="70"/>
      <c r="LY195" s="70"/>
      <c r="LZ195" s="70"/>
      <c r="MA195" s="70"/>
      <c r="MB195" s="70"/>
      <c r="MC195" s="70"/>
    </row>
    <row r="196" spans="1:341" s="70" customFormat="1" ht="11.25" customHeight="1" x14ac:dyDescent="0.15">
      <c r="A196" s="125"/>
      <c r="B196" s="70" t="s">
        <v>242</v>
      </c>
      <c r="C196" s="390" t="s">
        <v>403</v>
      </c>
      <c r="D196" s="390" t="s">
        <v>404</v>
      </c>
      <c r="E196" s="548">
        <v>1</v>
      </c>
      <c r="G196" s="86">
        <v>12</v>
      </c>
      <c r="H196" s="122">
        <v>59808.240000000005</v>
      </c>
      <c r="I196" s="123">
        <f t="shared" ref="I196:X196" si="685">H196*INDEX(SalInfl,I$1)</f>
        <v>61004.404800000004</v>
      </c>
      <c r="J196" s="123">
        <f t="shared" si="685"/>
        <v>62224.492896000003</v>
      </c>
      <c r="K196" s="123">
        <f t="shared" si="685"/>
        <v>63468.982753920005</v>
      </c>
      <c r="L196" s="123">
        <f t="shared" si="685"/>
        <v>64738.362408998408</v>
      </c>
      <c r="M196" s="123">
        <f t="shared" si="685"/>
        <v>66033.129657178375</v>
      </c>
      <c r="N196" s="123">
        <f t="shared" si="685"/>
        <v>67353.792250321945</v>
      </c>
      <c r="O196" s="123">
        <f t="shared" si="685"/>
        <v>68700.868095328391</v>
      </c>
      <c r="P196" s="123">
        <f t="shared" si="685"/>
        <v>70074.885457234966</v>
      </c>
      <c r="Q196" s="123">
        <f t="shared" si="685"/>
        <v>71476.383166379674</v>
      </c>
      <c r="R196" s="123">
        <f t="shared" si="685"/>
        <v>72905.910829707267</v>
      </c>
      <c r="S196" s="123">
        <f t="shared" si="685"/>
        <v>74364.02904630141</v>
      </c>
      <c r="T196" s="123">
        <f t="shared" si="685"/>
        <v>75851.309627227442</v>
      </c>
      <c r="U196" s="123">
        <f t="shared" si="685"/>
        <v>77368.335819771994</v>
      </c>
      <c r="V196" s="123">
        <f t="shared" si="685"/>
        <v>78915.702536167431</v>
      </c>
      <c r="W196" s="123">
        <f t="shared" si="685"/>
        <v>80494.016586890779</v>
      </c>
      <c r="X196" s="123">
        <f t="shared" si="685"/>
        <v>82103.896918628598</v>
      </c>
      <c r="Y196" s="123">
        <f t="shared" ref="Y196:AN196" si="686">X196*INDEX(SalInfl,Y$1)</f>
        <v>83745.974857001172</v>
      </c>
      <c r="Z196" s="123">
        <f t="shared" si="686"/>
        <v>85420.894354141201</v>
      </c>
      <c r="AA196" s="123">
        <f t="shared" si="686"/>
        <v>87129.312241224034</v>
      </c>
      <c r="AB196" s="123">
        <f t="shared" si="686"/>
        <v>88871.898486048522</v>
      </c>
      <c r="AC196" s="123">
        <f t="shared" si="686"/>
        <v>90649.336455769488</v>
      </c>
      <c r="AD196" s="123">
        <f t="shared" si="686"/>
        <v>92462.323184884881</v>
      </c>
      <c r="AE196" s="123">
        <f t="shared" si="686"/>
        <v>94311.569648582576</v>
      </c>
      <c r="AF196" s="123">
        <f t="shared" si="686"/>
        <v>96197.801041554223</v>
      </c>
      <c r="AG196" s="123">
        <f t="shared" si="686"/>
        <v>98121.75706238531</v>
      </c>
      <c r="AH196" s="123">
        <f t="shared" si="686"/>
        <v>100084.19220363302</v>
      </c>
      <c r="AI196" s="123">
        <f t="shared" si="686"/>
        <v>102085.87604770568</v>
      </c>
      <c r="AJ196" s="123">
        <f t="shared" si="686"/>
        <v>104127.59356865979</v>
      </c>
      <c r="AK196" s="123">
        <f t="shared" si="686"/>
        <v>106210.145440033</v>
      </c>
      <c r="AL196" s="123">
        <f t="shared" si="686"/>
        <v>108334.34834883366</v>
      </c>
      <c r="AM196" s="123">
        <f t="shared" si="686"/>
        <v>110501.03531581034</v>
      </c>
      <c r="AN196" s="123">
        <f t="shared" si="686"/>
        <v>112711.05602212655</v>
      </c>
      <c r="AO196" s="123">
        <f t="shared" ref="AO196:AW196" si="687">AN196*INDEX(SalInfl,AO$1)</f>
        <v>114965.27714256907</v>
      </c>
      <c r="AP196" s="123">
        <f t="shared" si="687"/>
        <v>117264.58268542046</v>
      </c>
      <c r="AQ196" s="123">
        <f t="shared" si="687"/>
        <v>119609.87433912887</v>
      </c>
      <c r="AR196" s="123">
        <f t="shared" si="687"/>
        <v>122002.07182591145</v>
      </c>
      <c r="AS196" s="123">
        <f t="shared" si="687"/>
        <v>124442.11326242969</v>
      </c>
      <c r="AT196" s="123">
        <f t="shared" si="687"/>
        <v>126930.95552767828</v>
      </c>
      <c r="AU196" s="123">
        <f t="shared" si="687"/>
        <v>129469.57463823185</v>
      </c>
      <c r="AV196" s="123">
        <f t="shared" si="687"/>
        <v>132058.96613099647</v>
      </c>
      <c r="AW196" s="123">
        <f t="shared" si="687"/>
        <v>134700.14545361639</v>
      </c>
      <c r="AY196" s="78"/>
    </row>
    <row r="197" spans="1:341" s="70" customFormat="1" ht="11.25" customHeight="1" x14ac:dyDescent="0.15">
      <c r="A197" s="125"/>
      <c r="B197" s="70" t="s">
        <v>242</v>
      </c>
      <c r="C197" s="70" t="s">
        <v>403</v>
      </c>
      <c r="D197" s="70" t="s">
        <v>405</v>
      </c>
      <c r="E197" s="548">
        <v>1</v>
      </c>
      <c r="G197" s="86"/>
      <c r="H197" s="122">
        <v>46082.159999999996</v>
      </c>
      <c r="I197" s="123">
        <f t="shared" ref="I197:X197" si="688">H197*INDEX(SalInfl,I$1)</f>
        <v>47003.803199999995</v>
      </c>
      <c r="J197" s="123">
        <f t="shared" si="688"/>
        <v>47943.879263999996</v>
      </c>
      <c r="K197" s="123">
        <f t="shared" si="688"/>
        <v>48902.756849279998</v>
      </c>
      <c r="L197" s="123">
        <f t="shared" si="688"/>
        <v>49880.811986265602</v>
      </c>
      <c r="M197" s="123">
        <f t="shared" si="688"/>
        <v>50878.428225990916</v>
      </c>
      <c r="N197" s="123">
        <f t="shared" si="688"/>
        <v>51895.996790510733</v>
      </c>
      <c r="O197" s="123">
        <f t="shared" si="688"/>
        <v>52933.916726320946</v>
      </c>
      <c r="P197" s="123">
        <f t="shared" si="688"/>
        <v>53992.595060847365</v>
      </c>
      <c r="Q197" s="123">
        <f t="shared" si="688"/>
        <v>55072.446962064314</v>
      </c>
      <c r="R197" s="123">
        <f t="shared" si="688"/>
        <v>56173.895901305601</v>
      </c>
      <c r="S197" s="123">
        <f t="shared" si="688"/>
        <v>57297.373819331711</v>
      </c>
      <c r="T197" s="123">
        <f t="shared" si="688"/>
        <v>58443.32129571835</v>
      </c>
      <c r="U197" s="123">
        <f t="shared" si="688"/>
        <v>59612.187721632719</v>
      </c>
      <c r="V197" s="123">
        <f t="shared" si="688"/>
        <v>60804.431476065372</v>
      </c>
      <c r="W197" s="123">
        <f t="shared" si="688"/>
        <v>62020.520105586678</v>
      </c>
      <c r="X197" s="123">
        <f t="shared" si="688"/>
        <v>63260.930507698416</v>
      </c>
      <c r="Y197" s="123">
        <f t="shared" ref="Y197:AN197" si="689">X197*INDEX(SalInfl,Y$1)</f>
        <v>64526.149117852387</v>
      </c>
      <c r="Z197" s="123">
        <f t="shared" si="689"/>
        <v>65816.672100209442</v>
      </c>
      <c r="AA197" s="123">
        <f t="shared" si="689"/>
        <v>67133.005542213636</v>
      </c>
      <c r="AB197" s="123">
        <f t="shared" si="689"/>
        <v>68475.665653057906</v>
      </c>
      <c r="AC197" s="123">
        <f t="shared" si="689"/>
        <v>69845.178966119071</v>
      </c>
      <c r="AD197" s="123">
        <f t="shared" si="689"/>
        <v>71242.082545441459</v>
      </c>
      <c r="AE197" s="123">
        <f t="shared" si="689"/>
        <v>72666.924196350286</v>
      </c>
      <c r="AF197" s="123">
        <f t="shared" si="689"/>
        <v>74120.262680277287</v>
      </c>
      <c r="AG197" s="123">
        <f t="shared" si="689"/>
        <v>75602.66793388284</v>
      </c>
      <c r="AH197" s="123">
        <f t="shared" si="689"/>
        <v>77114.721292560498</v>
      </c>
      <c r="AI197" s="123">
        <f t="shared" si="689"/>
        <v>78657.015718411712</v>
      </c>
      <c r="AJ197" s="123">
        <f t="shared" si="689"/>
        <v>80230.156032779953</v>
      </c>
      <c r="AK197" s="123">
        <f t="shared" si="689"/>
        <v>81834.75915343556</v>
      </c>
      <c r="AL197" s="123">
        <f t="shared" si="689"/>
        <v>83471.454336504277</v>
      </c>
      <c r="AM197" s="123">
        <f t="shared" si="689"/>
        <v>85140.883423234365</v>
      </c>
      <c r="AN197" s="123">
        <f t="shared" si="689"/>
        <v>86843.701091699055</v>
      </c>
      <c r="AO197" s="123">
        <f t="shared" ref="AO197:AW197" si="690">AN197*INDEX(SalInfl,AO$1)</f>
        <v>88580.575113533036</v>
      </c>
      <c r="AP197" s="123">
        <f t="shared" si="690"/>
        <v>90352.186615803701</v>
      </c>
      <c r="AQ197" s="123">
        <f t="shared" si="690"/>
        <v>92159.230348119774</v>
      </c>
      <c r="AR197" s="123">
        <f t="shared" si="690"/>
        <v>94002.414955082175</v>
      </c>
      <c r="AS197" s="123">
        <f t="shared" si="690"/>
        <v>95882.463254183822</v>
      </c>
      <c r="AT197" s="123">
        <f t="shared" si="690"/>
        <v>97800.112519267495</v>
      </c>
      <c r="AU197" s="123">
        <f t="shared" si="690"/>
        <v>99756.11476965285</v>
      </c>
      <c r="AV197" s="123">
        <f t="shared" si="690"/>
        <v>101751.23706504591</v>
      </c>
      <c r="AW197" s="123">
        <f t="shared" si="690"/>
        <v>103786.26180634683</v>
      </c>
      <c r="AY197" s="78"/>
    </row>
    <row r="198" spans="1:341" s="70" customFormat="1" ht="11.25" customHeight="1" x14ac:dyDescent="0.15">
      <c r="A198" s="125"/>
      <c r="B198" s="70" t="s">
        <v>242</v>
      </c>
      <c r="C198" s="70" t="s">
        <v>403</v>
      </c>
      <c r="D198" s="70" t="s">
        <v>406</v>
      </c>
      <c r="E198" s="548">
        <v>1</v>
      </c>
      <c r="G198" s="86"/>
      <c r="H198" s="122">
        <v>67000.08</v>
      </c>
      <c r="I198" s="123">
        <f t="shared" ref="I198:X198" si="691">H198*INDEX(SalInfl,I$1)</f>
        <v>68340.081600000005</v>
      </c>
      <c r="J198" s="123">
        <f t="shared" si="691"/>
        <v>69706.883232000007</v>
      </c>
      <c r="K198" s="123">
        <f t="shared" si="691"/>
        <v>71101.02089664001</v>
      </c>
      <c r="L198" s="123">
        <f t="shared" si="691"/>
        <v>72523.041314572809</v>
      </c>
      <c r="M198" s="123">
        <f t="shared" si="691"/>
        <v>73973.502140864264</v>
      </c>
      <c r="N198" s="123">
        <f t="shared" si="691"/>
        <v>75452.972183681544</v>
      </c>
      <c r="O198" s="123">
        <f t="shared" si="691"/>
        <v>76962.031627355173</v>
      </c>
      <c r="P198" s="123">
        <f t="shared" si="691"/>
        <v>78501.272259902282</v>
      </c>
      <c r="Q198" s="123">
        <f t="shared" si="691"/>
        <v>80071.297705100325</v>
      </c>
      <c r="R198" s="123">
        <f t="shared" si="691"/>
        <v>81672.72365920234</v>
      </c>
      <c r="S198" s="123">
        <f t="shared" si="691"/>
        <v>83306.178132386383</v>
      </c>
      <c r="T198" s="123">
        <f t="shared" si="691"/>
        <v>84972.301695034112</v>
      </c>
      <c r="U198" s="123">
        <f t="shared" si="691"/>
        <v>86671.747728934803</v>
      </c>
      <c r="V198" s="123">
        <f t="shared" si="691"/>
        <v>88405.1826835135</v>
      </c>
      <c r="W198" s="123">
        <f t="shared" si="691"/>
        <v>90173.286337183774</v>
      </c>
      <c r="X198" s="123">
        <f t="shared" si="691"/>
        <v>91976.752063927444</v>
      </c>
      <c r="Y198" s="123">
        <f t="shared" ref="Y198:AN198" si="692">X198*INDEX(SalInfl,Y$1)</f>
        <v>93816.287105205993</v>
      </c>
      <c r="Z198" s="123">
        <f t="shared" si="692"/>
        <v>95692.612847310113</v>
      </c>
      <c r="AA198" s="123">
        <f t="shared" si="692"/>
        <v>97606.46510425632</v>
      </c>
      <c r="AB198" s="123">
        <f t="shared" si="692"/>
        <v>99558.59440634145</v>
      </c>
      <c r="AC198" s="123">
        <f t="shared" si="692"/>
        <v>101549.76629446828</v>
      </c>
      <c r="AD198" s="123">
        <f t="shared" si="692"/>
        <v>103580.76162035765</v>
      </c>
      <c r="AE198" s="123">
        <f t="shared" si="692"/>
        <v>105652.37685276481</v>
      </c>
      <c r="AF198" s="123">
        <f t="shared" si="692"/>
        <v>107765.42438982011</v>
      </c>
      <c r="AG198" s="123">
        <f t="shared" si="692"/>
        <v>109920.73287761651</v>
      </c>
      <c r="AH198" s="123">
        <f t="shared" si="692"/>
        <v>112119.14753516884</v>
      </c>
      <c r="AI198" s="123">
        <f t="shared" si="692"/>
        <v>114361.53048587222</v>
      </c>
      <c r="AJ198" s="123">
        <f t="shared" si="692"/>
        <v>116648.76109558967</v>
      </c>
      <c r="AK198" s="123">
        <f t="shared" si="692"/>
        <v>118981.73631750146</v>
      </c>
      <c r="AL198" s="123">
        <f t="shared" si="692"/>
        <v>121361.3710438515</v>
      </c>
      <c r="AM198" s="123">
        <f t="shared" si="692"/>
        <v>123788.59846472852</v>
      </c>
      <c r="AN198" s="123">
        <f t="shared" si="692"/>
        <v>126264.37043402309</v>
      </c>
      <c r="AO198" s="123">
        <f t="shared" ref="AO198:AW198" si="693">AN198*INDEX(SalInfl,AO$1)</f>
        <v>128789.65784270356</v>
      </c>
      <c r="AP198" s="123">
        <f t="shared" si="693"/>
        <v>131365.45099955762</v>
      </c>
      <c r="AQ198" s="123">
        <f t="shared" si="693"/>
        <v>133992.76001954879</v>
      </c>
      <c r="AR198" s="123">
        <f t="shared" si="693"/>
        <v>136672.61521993976</v>
      </c>
      <c r="AS198" s="123">
        <f t="shared" si="693"/>
        <v>139406.06752433855</v>
      </c>
      <c r="AT198" s="123">
        <f t="shared" si="693"/>
        <v>142194.18887482531</v>
      </c>
      <c r="AU198" s="123">
        <f t="shared" si="693"/>
        <v>145038.07265232183</v>
      </c>
      <c r="AV198" s="123">
        <f t="shared" si="693"/>
        <v>147938.83410536827</v>
      </c>
      <c r="AW198" s="123">
        <f t="shared" si="693"/>
        <v>150897.61078747563</v>
      </c>
      <c r="AY198" s="78"/>
    </row>
    <row r="199" spans="1:341" s="70" customFormat="1" ht="11.25" customHeight="1" x14ac:dyDescent="0.15">
      <c r="A199" s="125"/>
      <c r="B199" s="70" t="s">
        <v>242</v>
      </c>
      <c r="C199" s="70" t="s">
        <v>407</v>
      </c>
      <c r="D199" s="70" t="s">
        <v>408</v>
      </c>
      <c r="E199" s="548">
        <v>1</v>
      </c>
      <c r="G199" s="86"/>
      <c r="H199" s="122">
        <v>50000</v>
      </c>
      <c r="I199" s="123">
        <f t="shared" ref="I199:AW199" si="694">H199*INDEX(SalInfl,I$1)</f>
        <v>51000</v>
      </c>
      <c r="J199" s="123">
        <f t="shared" si="694"/>
        <v>52020</v>
      </c>
      <c r="K199" s="123">
        <f t="shared" si="694"/>
        <v>53060.4</v>
      </c>
      <c r="L199" s="123">
        <f t="shared" si="694"/>
        <v>54121.608</v>
      </c>
      <c r="M199" s="123">
        <f t="shared" si="694"/>
        <v>55204.040160000004</v>
      </c>
      <c r="N199" s="123">
        <f t="shared" si="694"/>
        <v>56308.120963200003</v>
      </c>
      <c r="O199" s="123">
        <f t="shared" si="694"/>
        <v>57434.283382464004</v>
      </c>
      <c r="P199" s="123">
        <f t="shared" si="694"/>
        <v>58582.969050113286</v>
      </c>
      <c r="Q199" s="123">
        <f t="shared" si="694"/>
        <v>59754.628431115554</v>
      </c>
      <c r="R199" s="123">
        <f t="shared" si="694"/>
        <v>60949.720999737867</v>
      </c>
      <c r="S199" s="123">
        <f t="shared" si="694"/>
        <v>62168.715419732624</v>
      </c>
      <c r="T199" s="123">
        <f t="shared" si="694"/>
        <v>63412.089728127277</v>
      </c>
      <c r="U199" s="123">
        <f t="shared" si="694"/>
        <v>64680.331522689827</v>
      </c>
      <c r="V199" s="123">
        <f t="shared" si="694"/>
        <v>65973.938153143623</v>
      </c>
      <c r="W199" s="123">
        <f t="shared" si="694"/>
        <v>67293.416916206494</v>
      </c>
      <c r="X199" s="123">
        <f t="shared" si="694"/>
        <v>68639.285254530623</v>
      </c>
      <c r="Y199" s="123">
        <f t="shared" si="694"/>
        <v>70012.07095962124</v>
      </c>
      <c r="Z199" s="123">
        <f t="shared" si="694"/>
        <v>71412.312378813673</v>
      </c>
      <c r="AA199" s="123">
        <f t="shared" si="694"/>
        <v>72840.558626389946</v>
      </c>
      <c r="AB199" s="123">
        <f t="shared" si="694"/>
        <v>74297.369798917745</v>
      </c>
      <c r="AC199" s="123">
        <f t="shared" si="694"/>
        <v>75783.317194896095</v>
      </c>
      <c r="AD199" s="123">
        <f t="shared" si="694"/>
        <v>77298.983538794026</v>
      </c>
      <c r="AE199" s="123">
        <f t="shared" si="694"/>
        <v>78844.963209569905</v>
      </c>
      <c r="AF199" s="123">
        <f t="shared" si="694"/>
        <v>80421.862473761299</v>
      </c>
      <c r="AG199" s="123">
        <f t="shared" si="694"/>
        <v>82030.299723236531</v>
      </c>
      <c r="AH199" s="123">
        <f t="shared" si="694"/>
        <v>83670.905717701258</v>
      </c>
      <c r="AI199" s="123">
        <f t="shared" si="694"/>
        <v>85344.323832055292</v>
      </c>
      <c r="AJ199" s="123">
        <f t="shared" si="694"/>
        <v>87051.210308696405</v>
      </c>
      <c r="AK199" s="123">
        <f t="shared" si="694"/>
        <v>88792.234514870332</v>
      </c>
      <c r="AL199" s="123">
        <f t="shared" si="694"/>
        <v>90568.079205167742</v>
      </c>
      <c r="AM199" s="123">
        <f t="shared" si="694"/>
        <v>92379.440789271102</v>
      </c>
      <c r="AN199" s="123">
        <f t="shared" si="694"/>
        <v>94227.029605056523</v>
      </c>
      <c r="AO199" s="123">
        <f t="shared" si="694"/>
        <v>96111.570197157649</v>
      </c>
      <c r="AP199" s="123">
        <f t="shared" si="694"/>
        <v>98033.8016011008</v>
      </c>
      <c r="AQ199" s="123">
        <f t="shared" si="694"/>
        <v>99994.47763312282</v>
      </c>
      <c r="AR199" s="123">
        <f t="shared" si="694"/>
        <v>101994.36718578528</v>
      </c>
      <c r="AS199" s="123">
        <f t="shared" si="694"/>
        <v>104034.25452950098</v>
      </c>
      <c r="AT199" s="123">
        <f t="shared" si="694"/>
        <v>106114.939620091</v>
      </c>
      <c r="AU199" s="123">
        <f t="shared" si="694"/>
        <v>108237.23841249282</v>
      </c>
      <c r="AV199" s="123">
        <f t="shared" si="694"/>
        <v>110401.98318074268</v>
      </c>
      <c r="AW199" s="123">
        <f t="shared" si="694"/>
        <v>112610.02284435753</v>
      </c>
      <c r="AY199" s="78"/>
    </row>
    <row r="200" spans="1:341" s="70" customFormat="1" ht="11.25" customHeight="1" x14ac:dyDescent="0.15">
      <c r="A200" s="125"/>
      <c r="B200" s="70" t="s">
        <v>242</v>
      </c>
      <c r="C200" s="70" t="s">
        <v>409</v>
      </c>
      <c r="E200" s="548"/>
      <c r="G200" s="86"/>
      <c r="H200" s="122">
        <v>1000</v>
      </c>
      <c r="I200" s="123">
        <f t="shared" ref="I200:AW200" si="695">H200*INDEX(SalInfl,I$1)</f>
        <v>1020</v>
      </c>
      <c r="J200" s="123">
        <f t="shared" si="695"/>
        <v>1040.4000000000001</v>
      </c>
      <c r="K200" s="123">
        <f t="shared" si="695"/>
        <v>1061.2080000000001</v>
      </c>
      <c r="L200" s="123">
        <f t="shared" si="695"/>
        <v>1082.4321600000001</v>
      </c>
      <c r="M200" s="123">
        <f t="shared" si="695"/>
        <v>1104.0808032</v>
      </c>
      <c r="N200" s="123">
        <f t="shared" si="695"/>
        <v>1126.1624192639999</v>
      </c>
      <c r="O200" s="123">
        <f t="shared" si="695"/>
        <v>1148.68566764928</v>
      </c>
      <c r="P200" s="123">
        <f t="shared" si="695"/>
        <v>1171.6593810022657</v>
      </c>
      <c r="Q200" s="123">
        <f t="shared" si="695"/>
        <v>1195.0925686223111</v>
      </c>
      <c r="R200" s="123">
        <f t="shared" si="695"/>
        <v>1218.9944199947574</v>
      </c>
      <c r="S200" s="123">
        <f t="shared" si="695"/>
        <v>1243.3743083946526</v>
      </c>
      <c r="T200" s="123">
        <f t="shared" si="695"/>
        <v>1268.2417945625457</v>
      </c>
      <c r="U200" s="123">
        <f t="shared" si="695"/>
        <v>1293.6066304537967</v>
      </c>
      <c r="V200" s="123">
        <f t="shared" si="695"/>
        <v>1319.4787630628728</v>
      </c>
      <c r="W200" s="123">
        <f t="shared" si="695"/>
        <v>1345.8683383241303</v>
      </c>
      <c r="X200" s="123">
        <f t="shared" si="695"/>
        <v>1372.785705090613</v>
      </c>
      <c r="Y200" s="123">
        <f t="shared" si="695"/>
        <v>1400.2414191924252</v>
      </c>
      <c r="Z200" s="123">
        <f t="shared" si="695"/>
        <v>1428.2462475762736</v>
      </c>
      <c r="AA200" s="123">
        <f t="shared" si="695"/>
        <v>1456.811172527799</v>
      </c>
      <c r="AB200" s="123">
        <f t="shared" si="695"/>
        <v>1485.947395978355</v>
      </c>
      <c r="AC200" s="123">
        <f t="shared" si="695"/>
        <v>1515.6663438979222</v>
      </c>
      <c r="AD200" s="123">
        <f t="shared" si="695"/>
        <v>1545.9796707758805</v>
      </c>
      <c r="AE200" s="123">
        <f t="shared" si="695"/>
        <v>1576.8992641913983</v>
      </c>
      <c r="AF200" s="123">
        <f t="shared" si="695"/>
        <v>1608.4372494752263</v>
      </c>
      <c r="AG200" s="123">
        <f t="shared" si="695"/>
        <v>1640.6059944647309</v>
      </c>
      <c r="AH200" s="123">
        <f t="shared" si="695"/>
        <v>1673.4181143540254</v>
      </c>
      <c r="AI200" s="123">
        <f t="shared" si="695"/>
        <v>1706.8864766411059</v>
      </c>
      <c r="AJ200" s="123">
        <f t="shared" si="695"/>
        <v>1741.024206173928</v>
      </c>
      <c r="AK200" s="123">
        <f t="shared" si="695"/>
        <v>1775.8446902974065</v>
      </c>
      <c r="AL200" s="123">
        <f t="shared" si="695"/>
        <v>1811.3615841033547</v>
      </c>
      <c r="AM200" s="123">
        <f t="shared" si="695"/>
        <v>1847.588815785422</v>
      </c>
      <c r="AN200" s="123">
        <f t="shared" si="695"/>
        <v>1884.5405921011304</v>
      </c>
      <c r="AO200" s="123">
        <f t="shared" si="695"/>
        <v>1922.2314039431531</v>
      </c>
      <c r="AP200" s="123">
        <f t="shared" si="695"/>
        <v>1960.6760320220162</v>
      </c>
      <c r="AQ200" s="123">
        <f t="shared" si="695"/>
        <v>1999.8895526624565</v>
      </c>
      <c r="AR200" s="123">
        <f t="shared" si="695"/>
        <v>2039.8873437157056</v>
      </c>
      <c r="AS200" s="123">
        <f t="shared" si="695"/>
        <v>2080.6850905900196</v>
      </c>
      <c r="AT200" s="123">
        <f t="shared" si="695"/>
        <v>2122.2987924018203</v>
      </c>
      <c r="AU200" s="123">
        <f t="shared" si="695"/>
        <v>2164.7447682498569</v>
      </c>
      <c r="AV200" s="123">
        <f t="shared" si="695"/>
        <v>2208.0396636148539</v>
      </c>
      <c r="AW200" s="123">
        <f t="shared" si="695"/>
        <v>2252.2004568871512</v>
      </c>
      <c r="AY200" s="78"/>
    </row>
    <row r="201" spans="1:341" s="70" customFormat="1" ht="11.25" customHeight="1" x14ac:dyDescent="0.15">
      <c r="A201" s="125"/>
      <c r="B201" s="70" t="s">
        <v>242</v>
      </c>
      <c r="E201" s="548"/>
      <c r="G201" s="86"/>
      <c r="H201" s="122"/>
      <c r="I201" s="123"/>
      <c r="J201" s="123">
        <f t="shared" ref="J201" si="696">I201*INDEX(SalInfl,J$1)</f>
        <v>0</v>
      </c>
      <c r="K201" s="123">
        <f t="shared" ref="K201" si="697">J201*INDEX(SalInfl,K$1)</f>
        <v>0</v>
      </c>
      <c r="L201" s="123">
        <f t="shared" ref="L201" si="698">K201*INDEX(SalInfl,L$1)</f>
        <v>0</v>
      </c>
      <c r="M201" s="123">
        <f t="shared" ref="M201" si="699">L201*INDEX(SalInfl,M$1)</f>
        <v>0</v>
      </c>
      <c r="N201" s="123">
        <f t="shared" ref="N201" si="700">M201*INDEX(SalInfl,N$1)</f>
        <v>0</v>
      </c>
      <c r="O201" s="123">
        <f t="shared" ref="O201" si="701">N201*INDEX(SalInfl,O$1)</f>
        <v>0</v>
      </c>
      <c r="P201" s="123">
        <f t="shared" ref="P201" si="702">O201*INDEX(SalInfl,P$1)</f>
        <v>0</v>
      </c>
      <c r="Q201" s="123">
        <f t="shared" ref="Q201" si="703">P201*INDEX(SalInfl,Q$1)</f>
        <v>0</v>
      </c>
      <c r="R201" s="123">
        <f t="shared" ref="R201" si="704">Q201*INDEX(SalInfl,R$1)</f>
        <v>0</v>
      </c>
      <c r="S201" s="123">
        <f t="shared" ref="S201" si="705">R201*INDEX(SalInfl,S$1)</f>
        <v>0</v>
      </c>
      <c r="T201" s="123">
        <f t="shared" ref="T201" si="706">S201*INDEX(SalInfl,T$1)</f>
        <v>0</v>
      </c>
      <c r="U201" s="123">
        <f t="shared" ref="U201" si="707">T201*INDEX(SalInfl,U$1)</f>
        <v>0</v>
      </c>
      <c r="V201" s="123">
        <f t="shared" ref="V201" si="708">U201*INDEX(SalInfl,V$1)</f>
        <v>0</v>
      </c>
      <c r="W201" s="123">
        <f t="shared" ref="W201" si="709">V201*INDEX(SalInfl,W$1)</f>
        <v>0</v>
      </c>
      <c r="X201" s="123">
        <f t="shared" ref="X201" si="710">W201*INDEX(SalInfl,X$1)</f>
        <v>0</v>
      </c>
      <c r="Y201" s="123">
        <f t="shared" ref="Y201" si="711">X201*INDEX(SalInfl,Y$1)</f>
        <v>0</v>
      </c>
      <c r="Z201" s="123">
        <f t="shared" ref="Z201" si="712">Y201*INDEX(SalInfl,Z$1)</f>
        <v>0</v>
      </c>
      <c r="AA201" s="123">
        <f t="shared" ref="AA201" si="713">Z201*INDEX(SalInfl,AA$1)</f>
        <v>0</v>
      </c>
      <c r="AB201" s="123">
        <f t="shared" ref="AB201" si="714">AA201*INDEX(SalInfl,AB$1)</f>
        <v>0</v>
      </c>
      <c r="AC201" s="123">
        <f t="shared" ref="AC201" si="715">AB201*INDEX(SalInfl,AC$1)</f>
        <v>0</v>
      </c>
      <c r="AD201" s="123">
        <f t="shared" ref="AD201" si="716">AC201*INDEX(SalInfl,AD$1)</f>
        <v>0</v>
      </c>
      <c r="AE201" s="123">
        <f t="shared" ref="AE201" si="717">AD201*INDEX(SalInfl,AE$1)</f>
        <v>0</v>
      </c>
      <c r="AF201" s="123">
        <f t="shared" ref="AF201" si="718">AE201*INDEX(SalInfl,AF$1)</f>
        <v>0</v>
      </c>
      <c r="AG201" s="123">
        <f t="shared" ref="AG201" si="719">AF201*INDEX(SalInfl,AG$1)</f>
        <v>0</v>
      </c>
      <c r="AH201" s="123">
        <f t="shared" ref="AH201" si="720">AG201*INDEX(SalInfl,AH$1)</f>
        <v>0</v>
      </c>
      <c r="AI201" s="123">
        <f t="shared" ref="AI201" si="721">AH201*INDEX(SalInfl,AI$1)</f>
        <v>0</v>
      </c>
      <c r="AJ201" s="123">
        <f t="shared" ref="AJ201" si="722">AI201*INDEX(SalInfl,AJ$1)</f>
        <v>0</v>
      </c>
      <c r="AK201" s="123">
        <f t="shared" ref="AK201" si="723">AJ201*INDEX(SalInfl,AK$1)</f>
        <v>0</v>
      </c>
      <c r="AL201" s="123">
        <f t="shared" ref="AL201" si="724">AK201*INDEX(SalInfl,AL$1)</f>
        <v>0</v>
      </c>
      <c r="AM201" s="123">
        <f t="shared" ref="AM201" si="725">AL201*INDEX(SalInfl,AM$1)</f>
        <v>0</v>
      </c>
      <c r="AN201" s="123">
        <f t="shared" ref="AN201" si="726">AM201*INDEX(SalInfl,AN$1)</f>
        <v>0</v>
      </c>
      <c r="AO201" s="123">
        <f t="shared" ref="AO201" si="727">AN201*INDEX(SalInfl,AO$1)</f>
        <v>0</v>
      </c>
      <c r="AP201" s="123">
        <f t="shared" ref="AP201" si="728">AO201*INDEX(SalInfl,AP$1)</f>
        <v>0</v>
      </c>
      <c r="AQ201" s="123">
        <f t="shared" ref="AQ201" si="729">AP201*INDEX(SalInfl,AQ$1)</f>
        <v>0</v>
      </c>
      <c r="AR201" s="123">
        <f t="shared" ref="AR201" si="730">AQ201*INDEX(SalInfl,AR$1)</f>
        <v>0</v>
      </c>
      <c r="AS201" s="123">
        <f t="shared" ref="AS201" si="731">AR201*INDEX(SalInfl,AS$1)</f>
        <v>0</v>
      </c>
      <c r="AT201" s="123">
        <f t="shared" ref="AT201" si="732">AS201*INDEX(SalInfl,AT$1)</f>
        <v>0</v>
      </c>
      <c r="AU201" s="123">
        <f t="shared" ref="AU201" si="733">AT201*INDEX(SalInfl,AU$1)</f>
        <v>0</v>
      </c>
      <c r="AV201" s="123">
        <f t="shared" ref="AV201" si="734">AU201*INDEX(SalInfl,AV$1)</f>
        <v>0</v>
      </c>
      <c r="AW201" s="123">
        <f t="shared" ref="AW201" si="735">AV201*INDEX(SalInfl,AW$1)</f>
        <v>0</v>
      </c>
      <c r="AY201" s="78"/>
    </row>
    <row r="202" spans="1:341" s="70" customFormat="1" ht="11.25" customHeight="1" x14ac:dyDescent="0.15">
      <c r="A202" s="125"/>
      <c r="B202" s="87" t="s">
        <v>283</v>
      </c>
      <c r="C202" s="87"/>
      <c r="D202" s="87"/>
      <c r="E202" s="549"/>
      <c r="F202" s="87"/>
      <c r="G202" s="91"/>
      <c r="H202" s="383"/>
      <c r="I202" s="384"/>
      <c r="J202" s="384"/>
      <c r="K202" s="384"/>
      <c r="L202" s="384"/>
      <c r="M202" s="384"/>
      <c r="N202" s="384"/>
      <c r="O202" s="384"/>
      <c r="P202" s="384"/>
      <c r="Q202" s="384"/>
      <c r="R202" s="384"/>
      <c r="S202" s="384"/>
      <c r="T202" s="384"/>
      <c r="U202" s="384"/>
      <c r="V202" s="384"/>
      <c r="W202" s="384"/>
      <c r="X202" s="384"/>
      <c r="Y202" s="384"/>
      <c r="Z202" s="384"/>
      <c r="AA202" s="384"/>
      <c r="AB202" s="384"/>
      <c r="AC202" s="384"/>
      <c r="AD202" s="384"/>
      <c r="AE202" s="384"/>
      <c r="AF202" s="384"/>
      <c r="AG202" s="384"/>
      <c r="AH202" s="384"/>
      <c r="AI202" s="384"/>
      <c r="AJ202" s="384"/>
      <c r="AK202" s="384"/>
      <c r="AL202" s="384"/>
      <c r="AM202" s="384"/>
      <c r="AN202" s="384"/>
      <c r="AO202" s="384"/>
      <c r="AP202" s="384"/>
      <c r="AQ202" s="384"/>
      <c r="AR202" s="384"/>
      <c r="AS202" s="384"/>
      <c r="AT202" s="384"/>
      <c r="AU202" s="384"/>
      <c r="AV202" s="384"/>
      <c r="AW202" s="384"/>
      <c r="AY202" s="78"/>
    </row>
    <row r="203" spans="1:341" s="70" customFormat="1" ht="11.25" customHeight="1" x14ac:dyDescent="0.15">
      <c r="A203" s="125"/>
      <c r="B203" s="550" t="s">
        <v>284</v>
      </c>
      <c r="C203" s="550"/>
      <c r="D203" s="550"/>
      <c r="E203" s="551"/>
      <c r="F203" s="550"/>
      <c r="G203" s="552"/>
      <c r="H203" s="553">
        <f t="shared" ref="H203:AW203" si="736">SUMIF(H194:H202, "&gt;0",$E194:$E202)</f>
        <v>4</v>
      </c>
      <c r="I203" s="554">
        <f t="shared" si="736"/>
        <v>4</v>
      </c>
      <c r="J203" s="554">
        <f t="shared" si="736"/>
        <v>4</v>
      </c>
      <c r="K203" s="554">
        <f t="shared" si="736"/>
        <v>4</v>
      </c>
      <c r="L203" s="554">
        <f t="shared" si="736"/>
        <v>4</v>
      </c>
      <c r="M203" s="554">
        <f t="shared" si="736"/>
        <v>4</v>
      </c>
      <c r="N203" s="554">
        <f t="shared" si="736"/>
        <v>4</v>
      </c>
      <c r="O203" s="554">
        <f t="shared" si="736"/>
        <v>4</v>
      </c>
      <c r="P203" s="554">
        <f t="shared" si="736"/>
        <v>4</v>
      </c>
      <c r="Q203" s="554">
        <f t="shared" si="736"/>
        <v>4</v>
      </c>
      <c r="R203" s="554">
        <f t="shared" si="736"/>
        <v>4</v>
      </c>
      <c r="S203" s="554">
        <f t="shared" si="736"/>
        <v>4</v>
      </c>
      <c r="T203" s="554">
        <f t="shared" si="736"/>
        <v>4</v>
      </c>
      <c r="U203" s="554">
        <f t="shared" si="736"/>
        <v>4</v>
      </c>
      <c r="V203" s="554">
        <f t="shared" si="736"/>
        <v>4</v>
      </c>
      <c r="W203" s="554">
        <f t="shared" si="736"/>
        <v>4</v>
      </c>
      <c r="X203" s="554">
        <f t="shared" si="736"/>
        <v>4</v>
      </c>
      <c r="Y203" s="554">
        <f t="shared" si="736"/>
        <v>4</v>
      </c>
      <c r="Z203" s="554">
        <f t="shared" si="736"/>
        <v>4</v>
      </c>
      <c r="AA203" s="554">
        <f t="shared" si="736"/>
        <v>4</v>
      </c>
      <c r="AB203" s="554">
        <f t="shared" si="736"/>
        <v>4</v>
      </c>
      <c r="AC203" s="554">
        <f t="shared" si="736"/>
        <v>4</v>
      </c>
      <c r="AD203" s="554">
        <f t="shared" si="736"/>
        <v>4</v>
      </c>
      <c r="AE203" s="554">
        <f t="shared" si="736"/>
        <v>4</v>
      </c>
      <c r="AF203" s="554">
        <f t="shared" si="736"/>
        <v>4</v>
      </c>
      <c r="AG203" s="554">
        <f t="shared" si="736"/>
        <v>4</v>
      </c>
      <c r="AH203" s="554">
        <f t="shared" si="736"/>
        <v>4</v>
      </c>
      <c r="AI203" s="554">
        <f t="shared" si="736"/>
        <v>4</v>
      </c>
      <c r="AJ203" s="554">
        <f t="shared" si="736"/>
        <v>4</v>
      </c>
      <c r="AK203" s="554">
        <f t="shared" si="736"/>
        <v>4</v>
      </c>
      <c r="AL203" s="554">
        <f t="shared" si="736"/>
        <v>4</v>
      </c>
      <c r="AM203" s="554">
        <f t="shared" si="736"/>
        <v>4</v>
      </c>
      <c r="AN203" s="554">
        <f t="shared" si="736"/>
        <v>4</v>
      </c>
      <c r="AO203" s="554">
        <f t="shared" si="736"/>
        <v>4</v>
      </c>
      <c r="AP203" s="554">
        <f t="shared" si="736"/>
        <v>4</v>
      </c>
      <c r="AQ203" s="554">
        <f t="shared" si="736"/>
        <v>4</v>
      </c>
      <c r="AR203" s="554">
        <f t="shared" si="736"/>
        <v>4</v>
      </c>
      <c r="AS203" s="554">
        <f t="shared" si="736"/>
        <v>4</v>
      </c>
      <c r="AT203" s="554">
        <f t="shared" si="736"/>
        <v>4</v>
      </c>
      <c r="AU203" s="554">
        <f t="shared" si="736"/>
        <v>4</v>
      </c>
      <c r="AV203" s="554">
        <f t="shared" si="736"/>
        <v>4</v>
      </c>
      <c r="AW203" s="554">
        <f t="shared" si="736"/>
        <v>4</v>
      </c>
    </row>
    <row r="204" spans="1:341" s="70" customFormat="1" ht="11.25" customHeight="1" x14ac:dyDescent="0.15">
      <c r="A204" s="125"/>
      <c r="B204" s="87" t="s">
        <v>285</v>
      </c>
      <c r="C204" s="87"/>
      <c r="D204" s="87"/>
      <c r="E204" s="549"/>
      <c r="F204" s="87"/>
      <c r="G204" s="91"/>
      <c r="H204" s="389">
        <f t="shared" ref="H204:AW204" si="737">IF(H203=0, "N/A", H$6/H203)</f>
        <v>90.5</v>
      </c>
      <c r="I204" s="313">
        <f t="shared" si="737"/>
        <v>106.25</v>
      </c>
      <c r="J204" s="313">
        <f t="shared" si="737"/>
        <v>169.25</v>
      </c>
      <c r="K204" s="313">
        <f t="shared" si="737"/>
        <v>180</v>
      </c>
      <c r="L204" s="313">
        <f t="shared" si="737"/>
        <v>187.25</v>
      </c>
      <c r="M204" s="313">
        <f t="shared" si="737"/>
        <v>196.75</v>
      </c>
      <c r="N204" s="313">
        <f t="shared" si="737"/>
        <v>206.5</v>
      </c>
      <c r="O204" s="313">
        <f t="shared" si="737"/>
        <v>215.5</v>
      </c>
      <c r="P204" s="313">
        <f t="shared" si="737"/>
        <v>224.5</v>
      </c>
      <c r="Q204" s="313">
        <f t="shared" si="737"/>
        <v>224.25</v>
      </c>
      <c r="R204" s="313">
        <f t="shared" si="737"/>
        <v>224</v>
      </c>
      <c r="S204" s="313">
        <f t="shared" si="737"/>
        <v>224</v>
      </c>
      <c r="T204" s="313">
        <f t="shared" si="737"/>
        <v>224</v>
      </c>
      <c r="U204" s="313">
        <f t="shared" si="737"/>
        <v>224</v>
      </c>
      <c r="V204" s="313">
        <f t="shared" si="737"/>
        <v>224</v>
      </c>
      <c r="W204" s="313">
        <f t="shared" si="737"/>
        <v>224</v>
      </c>
      <c r="X204" s="313">
        <f t="shared" si="737"/>
        <v>224</v>
      </c>
      <c r="Y204" s="313">
        <f t="shared" si="737"/>
        <v>224</v>
      </c>
      <c r="Z204" s="313">
        <f t="shared" si="737"/>
        <v>224</v>
      </c>
      <c r="AA204" s="313">
        <f t="shared" si="737"/>
        <v>224</v>
      </c>
      <c r="AB204" s="313">
        <f t="shared" si="737"/>
        <v>224</v>
      </c>
      <c r="AC204" s="313">
        <f t="shared" si="737"/>
        <v>224</v>
      </c>
      <c r="AD204" s="313">
        <f t="shared" si="737"/>
        <v>224</v>
      </c>
      <c r="AE204" s="313">
        <f t="shared" si="737"/>
        <v>224</v>
      </c>
      <c r="AF204" s="313">
        <f t="shared" si="737"/>
        <v>224</v>
      </c>
      <c r="AG204" s="313">
        <f t="shared" si="737"/>
        <v>224</v>
      </c>
      <c r="AH204" s="313">
        <f t="shared" si="737"/>
        <v>224</v>
      </c>
      <c r="AI204" s="313">
        <f t="shared" si="737"/>
        <v>224</v>
      </c>
      <c r="AJ204" s="313">
        <f t="shared" si="737"/>
        <v>224</v>
      </c>
      <c r="AK204" s="313">
        <f t="shared" si="737"/>
        <v>224</v>
      </c>
      <c r="AL204" s="313">
        <f t="shared" si="737"/>
        <v>224</v>
      </c>
      <c r="AM204" s="313">
        <f t="shared" si="737"/>
        <v>224</v>
      </c>
      <c r="AN204" s="313">
        <f t="shared" si="737"/>
        <v>224</v>
      </c>
      <c r="AO204" s="313">
        <f t="shared" si="737"/>
        <v>224</v>
      </c>
      <c r="AP204" s="313">
        <f t="shared" si="737"/>
        <v>224</v>
      </c>
      <c r="AQ204" s="313">
        <f t="shared" si="737"/>
        <v>224</v>
      </c>
      <c r="AR204" s="313">
        <f t="shared" si="737"/>
        <v>224</v>
      </c>
      <c r="AS204" s="313">
        <f t="shared" si="737"/>
        <v>224</v>
      </c>
      <c r="AT204" s="313">
        <f t="shared" si="737"/>
        <v>224</v>
      </c>
      <c r="AU204" s="313">
        <f t="shared" si="737"/>
        <v>224</v>
      </c>
      <c r="AV204" s="313">
        <f t="shared" si="737"/>
        <v>224</v>
      </c>
      <c r="AW204" s="313">
        <f t="shared" si="737"/>
        <v>224</v>
      </c>
    </row>
    <row r="205" spans="1:341" s="70" customFormat="1" ht="11.25" customHeight="1" x14ac:dyDescent="0.15">
      <c r="A205" s="125"/>
      <c r="E205" s="555"/>
      <c r="G205" s="86"/>
      <c r="H205" s="127"/>
      <c r="I205" s="128"/>
      <c r="J205" s="71"/>
      <c r="K205" s="71"/>
      <c r="L205" s="71"/>
      <c r="M205" s="71"/>
      <c r="N205" s="71"/>
      <c r="O205" s="71"/>
      <c r="P205" s="71"/>
      <c r="Q205" s="71"/>
      <c r="R205" s="71"/>
      <c r="S205" s="71"/>
      <c r="T205" s="71"/>
      <c r="U205" s="71"/>
      <c r="V205" s="71"/>
      <c r="W205" s="71"/>
      <c r="X205" s="71"/>
      <c r="Y205" s="71"/>
      <c r="Z205" s="71"/>
      <c r="AA205" s="71"/>
      <c r="AB205" s="71"/>
      <c r="AC205" s="71"/>
      <c r="AD205" s="71"/>
      <c r="AE205" s="71"/>
      <c r="AF205" s="71"/>
      <c r="AG205" s="71"/>
      <c r="AH205" s="71"/>
      <c r="AI205" s="71"/>
      <c r="AJ205" s="71"/>
      <c r="AK205" s="71"/>
      <c r="AL205" s="71"/>
      <c r="AM205" s="71"/>
      <c r="AN205" s="71"/>
      <c r="AO205" s="71"/>
      <c r="AP205" s="71"/>
      <c r="AQ205" s="71"/>
      <c r="AR205" s="71"/>
      <c r="AS205" s="71"/>
      <c r="AT205" s="71"/>
      <c r="AU205" s="71"/>
      <c r="AV205" s="71"/>
      <c r="AW205" s="71"/>
    </row>
    <row r="206" spans="1:341" x14ac:dyDescent="0.2">
      <c r="A206" s="126"/>
      <c r="B206" s="543" t="s">
        <v>243</v>
      </c>
      <c r="C206" s="544"/>
      <c r="D206" s="544"/>
      <c r="E206" s="544"/>
      <c r="F206" s="544"/>
      <c r="G206" s="545"/>
      <c r="H206" s="546"/>
      <c r="I206" s="547"/>
      <c r="J206" s="547"/>
      <c r="K206" s="547"/>
      <c r="L206" s="547"/>
      <c r="M206" s="547"/>
      <c r="N206" s="547"/>
      <c r="O206" s="547"/>
      <c r="P206" s="547"/>
      <c r="Q206" s="547"/>
      <c r="R206" s="547"/>
      <c r="S206" s="547"/>
      <c r="T206" s="547"/>
      <c r="U206" s="547"/>
      <c r="V206" s="547"/>
      <c r="W206" s="547"/>
      <c r="X206" s="547"/>
      <c r="Y206" s="547"/>
      <c r="Z206" s="547"/>
      <c r="AA206" s="547"/>
      <c r="AB206" s="547"/>
      <c r="AC206" s="547"/>
      <c r="AD206" s="547"/>
      <c r="AE206" s="547"/>
      <c r="AF206" s="547"/>
      <c r="AG206" s="547"/>
      <c r="AH206" s="547"/>
      <c r="AI206" s="547"/>
      <c r="AJ206" s="547"/>
      <c r="AK206" s="547"/>
      <c r="AL206" s="547"/>
      <c r="AM206" s="547"/>
      <c r="AN206" s="547"/>
      <c r="AO206" s="547"/>
      <c r="AP206" s="547"/>
      <c r="AQ206" s="547"/>
      <c r="AR206" s="547"/>
      <c r="AS206" s="547"/>
      <c r="AT206" s="547"/>
      <c r="AU206" s="547"/>
      <c r="AV206" s="547"/>
      <c r="AW206" s="547"/>
    </row>
    <row r="207" spans="1:341" x14ac:dyDescent="0.2">
      <c r="A207" s="126"/>
      <c r="B207" s="380" t="str">
        <f>"&gt; "&amp;VLOOKUP(B206,ActMap,2, FALSE)</f>
        <v>&gt; Salaries for business, operations staff. Also other business support functions. For CFO, COO, use 7300</v>
      </c>
      <c r="C207" s="381"/>
      <c r="D207" s="381"/>
      <c r="E207" s="556"/>
      <c r="F207" s="381"/>
      <c r="G207" s="381"/>
      <c r="H207" s="121"/>
      <c r="I207" s="382"/>
      <c r="J207" s="382"/>
      <c r="K207" s="382"/>
      <c r="L207" s="382"/>
      <c r="M207" s="382"/>
      <c r="N207" s="382"/>
      <c r="O207" s="382"/>
      <c r="P207" s="382"/>
      <c r="Q207" s="382"/>
      <c r="R207" s="382"/>
      <c r="S207" s="382"/>
      <c r="T207" s="382"/>
      <c r="U207" s="382"/>
      <c r="V207" s="382"/>
      <c r="W207" s="382"/>
      <c r="X207" s="382"/>
      <c r="Y207" s="382"/>
      <c r="Z207" s="382"/>
      <c r="AA207" s="382"/>
      <c r="AB207" s="382"/>
      <c r="AC207" s="382"/>
      <c r="AD207" s="382"/>
      <c r="AE207" s="382"/>
      <c r="AF207" s="382"/>
      <c r="AG207" s="382"/>
      <c r="AH207" s="382"/>
      <c r="AI207" s="382"/>
      <c r="AJ207" s="382"/>
      <c r="AK207" s="382"/>
      <c r="AL207" s="382"/>
      <c r="AM207" s="382"/>
      <c r="AN207" s="382"/>
      <c r="AO207" s="382"/>
      <c r="AP207" s="382"/>
      <c r="AQ207" s="382"/>
      <c r="AR207" s="382"/>
      <c r="AS207" s="382"/>
      <c r="AT207" s="382"/>
      <c r="AU207" s="382"/>
      <c r="AV207" s="382"/>
      <c r="AW207" s="382"/>
      <c r="AX207" s="70"/>
      <c r="AY207" s="70"/>
      <c r="AZ207" s="70"/>
      <c r="BA207" s="70"/>
      <c r="BB207" s="70"/>
      <c r="BC207" s="70"/>
      <c r="BD207" s="70"/>
      <c r="BE207" s="70"/>
      <c r="BF207" s="70"/>
      <c r="BG207" s="70"/>
      <c r="BH207" s="70"/>
      <c r="BI207" s="70"/>
      <c r="BJ207" s="70"/>
      <c r="BK207" s="70"/>
      <c r="BL207" s="70"/>
      <c r="BM207" s="70"/>
      <c r="BN207" s="70"/>
      <c r="BO207" s="70"/>
      <c r="BP207" s="70"/>
      <c r="BQ207" s="70"/>
      <c r="BR207" s="70"/>
      <c r="BS207" s="70"/>
      <c r="BT207" s="70"/>
      <c r="BU207" s="70"/>
      <c r="BV207" s="70"/>
      <c r="BW207" s="70"/>
      <c r="BX207" s="70"/>
      <c r="BY207" s="70"/>
      <c r="BZ207" s="70"/>
      <c r="CA207" s="70"/>
      <c r="CB207" s="70"/>
      <c r="CC207" s="70"/>
      <c r="CD207" s="70"/>
      <c r="CE207" s="70"/>
      <c r="CF207" s="70"/>
      <c r="CG207" s="70"/>
      <c r="CH207" s="70"/>
      <c r="CI207" s="70"/>
      <c r="CJ207" s="70"/>
      <c r="CK207" s="70"/>
      <c r="CL207" s="70"/>
      <c r="CM207" s="70"/>
      <c r="CN207" s="70"/>
      <c r="CO207" s="70"/>
      <c r="CP207" s="70"/>
      <c r="CQ207" s="70"/>
      <c r="CR207" s="70"/>
      <c r="CS207" s="70"/>
      <c r="CT207" s="70"/>
      <c r="CU207" s="70"/>
      <c r="CV207" s="70"/>
      <c r="CW207" s="70"/>
      <c r="CX207" s="70"/>
      <c r="CY207" s="70"/>
      <c r="CZ207" s="70"/>
      <c r="DA207" s="70"/>
      <c r="DB207" s="70"/>
      <c r="DC207" s="70"/>
      <c r="DD207" s="70"/>
      <c r="DE207" s="70"/>
      <c r="DF207" s="70"/>
      <c r="DG207" s="70"/>
      <c r="DH207" s="70"/>
      <c r="DI207" s="70"/>
      <c r="DJ207" s="70"/>
      <c r="DK207" s="70"/>
      <c r="DL207" s="70"/>
      <c r="DM207" s="70"/>
      <c r="DN207" s="70"/>
      <c r="DO207" s="70"/>
      <c r="DP207" s="70"/>
      <c r="DQ207" s="70"/>
      <c r="DR207" s="70"/>
      <c r="DS207" s="70"/>
      <c r="DT207" s="70"/>
      <c r="DU207" s="70"/>
      <c r="DV207" s="70"/>
      <c r="DW207" s="70"/>
      <c r="DX207" s="70"/>
      <c r="DY207" s="70"/>
      <c r="DZ207" s="70"/>
      <c r="EA207" s="70"/>
      <c r="EB207" s="70"/>
      <c r="EC207" s="70"/>
      <c r="ED207" s="70"/>
      <c r="EE207" s="70"/>
      <c r="EF207" s="70"/>
      <c r="EG207" s="70"/>
      <c r="EH207" s="70"/>
      <c r="EI207" s="70"/>
      <c r="EJ207" s="70"/>
      <c r="EK207" s="70"/>
      <c r="EL207" s="70"/>
      <c r="EM207" s="70"/>
      <c r="EN207" s="70"/>
      <c r="EO207" s="70"/>
      <c r="EP207" s="70"/>
      <c r="EQ207" s="70"/>
      <c r="ER207" s="70"/>
      <c r="ES207" s="70"/>
      <c r="ET207" s="70"/>
      <c r="EU207" s="70"/>
      <c r="EV207" s="70"/>
      <c r="EW207" s="70"/>
      <c r="EX207" s="70"/>
      <c r="EY207" s="70"/>
      <c r="EZ207" s="70"/>
      <c r="FA207" s="70"/>
      <c r="FB207" s="70"/>
      <c r="FC207" s="70"/>
      <c r="FD207" s="70"/>
      <c r="FE207" s="70"/>
      <c r="FF207" s="70"/>
      <c r="FG207" s="70"/>
      <c r="FH207" s="70"/>
      <c r="FI207" s="70"/>
      <c r="FJ207" s="70"/>
      <c r="FK207" s="70"/>
      <c r="FL207" s="70"/>
      <c r="FM207" s="70"/>
      <c r="FN207" s="70"/>
      <c r="FO207" s="70"/>
      <c r="FP207" s="70"/>
      <c r="FQ207" s="70"/>
      <c r="FR207" s="70"/>
      <c r="FS207" s="70"/>
      <c r="FT207" s="70"/>
      <c r="FU207" s="70"/>
      <c r="FV207" s="70"/>
      <c r="FW207" s="70"/>
      <c r="FX207" s="70"/>
      <c r="FY207" s="70"/>
      <c r="FZ207" s="70"/>
      <c r="GA207" s="70"/>
      <c r="GB207" s="70"/>
      <c r="GC207" s="70"/>
      <c r="GD207" s="70"/>
      <c r="GE207" s="70"/>
      <c r="GF207" s="70"/>
      <c r="GG207" s="70"/>
      <c r="GH207" s="70"/>
      <c r="GI207" s="70"/>
      <c r="GJ207" s="70"/>
      <c r="GK207" s="70"/>
      <c r="GL207" s="70"/>
      <c r="GM207" s="70"/>
      <c r="GN207" s="70"/>
      <c r="GO207" s="70"/>
      <c r="GP207" s="70"/>
      <c r="GQ207" s="70"/>
      <c r="GR207" s="70"/>
      <c r="GS207" s="70"/>
      <c r="GT207" s="70"/>
      <c r="GU207" s="70"/>
      <c r="GV207" s="70"/>
      <c r="GW207" s="70"/>
      <c r="GX207" s="70"/>
      <c r="GY207" s="70"/>
      <c r="GZ207" s="70"/>
      <c r="HA207" s="70"/>
      <c r="HB207" s="70"/>
      <c r="HC207" s="70"/>
      <c r="HD207" s="70"/>
      <c r="HE207" s="70"/>
      <c r="HF207" s="70"/>
      <c r="HG207" s="70"/>
      <c r="HH207" s="70"/>
      <c r="HI207" s="70"/>
      <c r="HJ207" s="70"/>
      <c r="HK207" s="70"/>
      <c r="HL207" s="70"/>
      <c r="HM207" s="70"/>
      <c r="HN207" s="70"/>
      <c r="HO207" s="70"/>
      <c r="HP207" s="70"/>
      <c r="HQ207" s="70"/>
      <c r="HR207" s="70"/>
      <c r="HS207" s="70"/>
      <c r="HT207" s="70"/>
      <c r="HU207" s="70"/>
      <c r="HV207" s="70"/>
      <c r="HW207" s="70"/>
      <c r="HX207" s="70"/>
      <c r="HY207" s="70"/>
      <c r="HZ207" s="70"/>
      <c r="IA207" s="70"/>
      <c r="IB207" s="70"/>
      <c r="IC207" s="70"/>
      <c r="ID207" s="70"/>
      <c r="IE207" s="70"/>
      <c r="IF207" s="70"/>
      <c r="IG207" s="70"/>
      <c r="IH207" s="70"/>
      <c r="II207" s="70"/>
      <c r="IJ207" s="70"/>
      <c r="IK207" s="70"/>
      <c r="IL207" s="70"/>
      <c r="IM207" s="70"/>
      <c r="IN207" s="70"/>
      <c r="IO207" s="70"/>
      <c r="IP207" s="70"/>
      <c r="IQ207" s="70"/>
      <c r="IR207" s="70"/>
      <c r="IS207" s="70"/>
      <c r="IT207" s="70"/>
      <c r="IU207" s="70"/>
      <c r="IV207" s="70"/>
      <c r="IW207" s="70"/>
      <c r="IX207" s="70"/>
      <c r="IY207" s="70"/>
      <c r="IZ207" s="70"/>
      <c r="JA207" s="70"/>
      <c r="JB207" s="70"/>
      <c r="JC207" s="70"/>
      <c r="JD207" s="70"/>
      <c r="JE207" s="70"/>
      <c r="JF207" s="70"/>
      <c r="JG207" s="70"/>
      <c r="JH207" s="70"/>
      <c r="JI207" s="70"/>
      <c r="JJ207" s="70"/>
      <c r="JK207" s="70"/>
      <c r="JL207" s="70"/>
      <c r="JM207" s="70"/>
      <c r="JN207" s="70"/>
      <c r="JO207" s="70"/>
      <c r="JP207" s="70"/>
      <c r="JQ207" s="70"/>
      <c r="JR207" s="70"/>
      <c r="JS207" s="70"/>
      <c r="JT207" s="70"/>
      <c r="JU207" s="70"/>
      <c r="JV207" s="70"/>
      <c r="JW207" s="70"/>
      <c r="JX207" s="70"/>
      <c r="JY207" s="70"/>
      <c r="JZ207" s="70"/>
      <c r="KA207" s="70"/>
      <c r="KB207" s="70"/>
      <c r="KC207" s="70"/>
      <c r="KD207" s="70"/>
      <c r="KE207" s="70"/>
      <c r="KF207" s="70"/>
      <c r="KG207" s="70"/>
      <c r="KH207" s="70"/>
      <c r="KI207" s="70"/>
      <c r="KJ207" s="70"/>
      <c r="KK207" s="70"/>
      <c r="KL207" s="70"/>
      <c r="KM207" s="70"/>
      <c r="KN207" s="70"/>
      <c r="KO207" s="70"/>
      <c r="KP207" s="70"/>
      <c r="KQ207" s="70"/>
      <c r="KR207" s="70"/>
      <c r="KS207" s="70"/>
      <c r="KT207" s="70"/>
      <c r="KU207" s="70"/>
      <c r="KV207" s="70"/>
      <c r="KW207" s="70"/>
      <c r="KX207" s="70"/>
      <c r="KY207" s="70"/>
      <c r="KZ207" s="70"/>
      <c r="LA207" s="70"/>
      <c r="LB207" s="70"/>
      <c r="LC207" s="70"/>
      <c r="LD207" s="70"/>
      <c r="LE207" s="70"/>
      <c r="LF207" s="70"/>
      <c r="LG207" s="70"/>
      <c r="LH207" s="70"/>
      <c r="LI207" s="70"/>
      <c r="LJ207" s="70"/>
      <c r="LK207" s="70"/>
      <c r="LL207" s="70"/>
      <c r="LM207" s="70"/>
      <c r="LN207" s="70"/>
      <c r="LO207" s="70"/>
      <c r="LP207" s="70"/>
      <c r="LQ207" s="70"/>
      <c r="LR207" s="70"/>
      <c r="LS207" s="70"/>
      <c r="LT207" s="70"/>
      <c r="LU207" s="70"/>
      <c r="LV207" s="70"/>
      <c r="LW207" s="70"/>
      <c r="LX207" s="70"/>
      <c r="LY207" s="70"/>
      <c r="LZ207" s="70"/>
      <c r="MA207" s="70"/>
      <c r="MB207" s="70"/>
      <c r="MC207" s="70"/>
    </row>
    <row r="208" spans="1:341" s="70" customFormat="1" ht="11.25" customHeight="1" x14ac:dyDescent="0.15">
      <c r="A208" s="125"/>
      <c r="B208" s="70" t="s">
        <v>243</v>
      </c>
      <c r="C208" s="70" t="s">
        <v>304</v>
      </c>
      <c r="D208" s="70" t="s">
        <v>410</v>
      </c>
      <c r="E208" s="548">
        <v>1</v>
      </c>
      <c r="G208" s="86">
        <v>12</v>
      </c>
      <c r="H208" s="122">
        <v>111272.68215749999</v>
      </c>
      <c r="I208" s="123">
        <f t="shared" ref="I208:X208" si="738">H208*INDEX(SalInfl,I$1)</f>
        <v>113498.13580064999</v>
      </c>
      <c r="J208" s="123">
        <f t="shared" si="738"/>
        <v>115768.098516663</v>
      </c>
      <c r="K208" s="123">
        <f t="shared" si="738"/>
        <v>118083.46048699626</v>
      </c>
      <c r="L208" s="123">
        <f t="shared" si="738"/>
        <v>120445.12969673618</v>
      </c>
      <c r="M208" s="123">
        <f t="shared" si="738"/>
        <v>122854.0322906709</v>
      </c>
      <c r="N208" s="123">
        <f t="shared" si="738"/>
        <v>125311.11293648432</v>
      </c>
      <c r="O208" s="123">
        <f t="shared" si="738"/>
        <v>127817.33519521401</v>
      </c>
      <c r="P208" s="123">
        <f t="shared" si="738"/>
        <v>130373.6818991183</v>
      </c>
      <c r="Q208" s="123">
        <f t="shared" si="738"/>
        <v>132981.15553710065</v>
      </c>
      <c r="R208" s="123">
        <f t="shared" si="738"/>
        <v>135640.77864784267</v>
      </c>
      <c r="S208" s="123">
        <f t="shared" si="738"/>
        <v>138353.59422079954</v>
      </c>
      <c r="T208" s="123">
        <f t="shared" si="738"/>
        <v>141120.66610521553</v>
      </c>
      <c r="U208" s="123">
        <f t="shared" si="738"/>
        <v>143943.07942731984</v>
      </c>
      <c r="V208" s="123">
        <f t="shared" si="738"/>
        <v>146821.94101586624</v>
      </c>
      <c r="W208" s="123">
        <f t="shared" si="738"/>
        <v>149758.37983618357</v>
      </c>
      <c r="X208" s="123">
        <f t="shared" si="738"/>
        <v>152753.54743290725</v>
      </c>
      <c r="Y208" s="123">
        <f t="shared" ref="Y208:AN208" si="739">X208*INDEX(SalInfl,Y$1)</f>
        <v>155808.61838156541</v>
      </c>
      <c r="Z208" s="123">
        <f t="shared" si="739"/>
        <v>158924.79074919672</v>
      </c>
      <c r="AA208" s="123">
        <f t="shared" si="739"/>
        <v>162103.28656418066</v>
      </c>
      <c r="AB208" s="123">
        <f t="shared" si="739"/>
        <v>165345.35229546428</v>
      </c>
      <c r="AC208" s="123">
        <f t="shared" si="739"/>
        <v>168652.25934137357</v>
      </c>
      <c r="AD208" s="123">
        <f t="shared" si="739"/>
        <v>172025.30452820106</v>
      </c>
      <c r="AE208" s="123">
        <f t="shared" si="739"/>
        <v>175465.81061876507</v>
      </c>
      <c r="AF208" s="123">
        <f t="shared" si="739"/>
        <v>178975.12683114037</v>
      </c>
      <c r="AG208" s="123">
        <f t="shared" si="739"/>
        <v>182554.62936776318</v>
      </c>
      <c r="AH208" s="123">
        <f t="shared" si="739"/>
        <v>186205.72195511844</v>
      </c>
      <c r="AI208" s="123">
        <f t="shared" si="739"/>
        <v>189929.83639422082</v>
      </c>
      <c r="AJ208" s="123">
        <f t="shared" si="739"/>
        <v>193728.43312210526</v>
      </c>
      <c r="AK208" s="123">
        <f t="shared" si="739"/>
        <v>197603.00178454738</v>
      </c>
      <c r="AL208" s="123">
        <f t="shared" si="739"/>
        <v>201555.06182023833</v>
      </c>
      <c r="AM208" s="123">
        <f t="shared" si="739"/>
        <v>205586.1630566431</v>
      </c>
      <c r="AN208" s="123">
        <f t="shared" si="739"/>
        <v>209697.88631777596</v>
      </c>
      <c r="AO208" s="123">
        <f t="shared" ref="AO208:AW208" si="740">AN208*INDEX(SalInfl,AO$1)</f>
        <v>213891.84404413149</v>
      </c>
      <c r="AP208" s="123">
        <f t="shared" si="740"/>
        <v>218169.68092501411</v>
      </c>
      <c r="AQ208" s="123">
        <f t="shared" si="740"/>
        <v>222533.07454351441</v>
      </c>
      <c r="AR208" s="123">
        <f t="shared" si="740"/>
        <v>226983.7360343847</v>
      </c>
      <c r="AS208" s="123">
        <f t="shared" si="740"/>
        <v>231523.4107550724</v>
      </c>
      <c r="AT208" s="123">
        <f t="shared" si="740"/>
        <v>236153.87897017386</v>
      </c>
      <c r="AU208" s="123">
        <f t="shared" si="740"/>
        <v>240876.95654957733</v>
      </c>
      <c r="AV208" s="123">
        <f t="shared" si="740"/>
        <v>245694.49568056889</v>
      </c>
      <c r="AW208" s="123">
        <f t="shared" si="740"/>
        <v>250608.38559418026</v>
      </c>
      <c r="AY208" s="78"/>
    </row>
    <row r="209" spans="1:341" s="70" customFormat="1" ht="11.25" customHeight="1" x14ac:dyDescent="0.15">
      <c r="A209" s="125"/>
      <c r="B209" s="70" t="s">
        <v>243</v>
      </c>
      <c r="C209" s="70" t="s">
        <v>411</v>
      </c>
      <c r="D209" s="70" t="s">
        <v>412</v>
      </c>
      <c r="E209" s="548">
        <v>1</v>
      </c>
      <c r="G209" s="86">
        <v>12</v>
      </c>
      <c r="H209" s="122">
        <v>85000</v>
      </c>
      <c r="I209" s="123">
        <f t="shared" ref="I209:X209" si="741">H209*INDEX(SalInfl,I$1)</f>
        <v>86700</v>
      </c>
      <c r="J209" s="123">
        <f t="shared" si="741"/>
        <v>88434</v>
      </c>
      <c r="K209" s="123">
        <f t="shared" si="741"/>
        <v>90202.680000000008</v>
      </c>
      <c r="L209" s="123">
        <f t="shared" si="741"/>
        <v>92006.733600000007</v>
      </c>
      <c r="M209" s="123">
        <f t="shared" si="741"/>
        <v>93846.868272000007</v>
      </c>
      <c r="N209" s="123">
        <f t="shared" si="741"/>
        <v>95723.805637440004</v>
      </c>
      <c r="O209" s="123">
        <f t="shared" si="741"/>
        <v>97638.281750188806</v>
      </c>
      <c r="P209" s="123">
        <f t="shared" si="741"/>
        <v>99591.047385192578</v>
      </c>
      <c r="Q209" s="123">
        <f t="shared" si="741"/>
        <v>101582.86833289643</v>
      </c>
      <c r="R209" s="123">
        <f t="shared" si="741"/>
        <v>103614.52569955436</v>
      </c>
      <c r="S209" s="123">
        <f t="shared" si="741"/>
        <v>105686.81621354545</v>
      </c>
      <c r="T209" s="123">
        <f t="shared" si="741"/>
        <v>107800.55253781636</v>
      </c>
      <c r="U209" s="123">
        <f t="shared" si="741"/>
        <v>109956.56358857268</v>
      </c>
      <c r="V209" s="123">
        <f t="shared" si="741"/>
        <v>112155.69486034414</v>
      </c>
      <c r="W209" s="123">
        <f t="shared" si="741"/>
        <v>114398.80875755103</v>
      </c>
      <c r="X209" s="123">
        <f t="shared" si="741"/>
        <v>116686.78493270205</v>
      </c>
      <c r="Y209" s="123">
        <f t="shared" ref="Y209:AN209" si="742">X209*INDEX(SalInfl,Y$1)</f>
        <v>119020.52063135609</v>
      </c>
      <c r="Z209" s="123">
        <f t="shared" si="742"/>
        <v>121400.93104398322</v>
      </c>
      <c r="AA209" s="123">
        <f t="shared" si="742"/>
        <v>123828.94966486288</v>
      </c>
      <c r="AB209" s="123">
        <f t="shared" si="742"/>
        <v>126305.52865816014</v>
      </c>
      <c r="AC209" s="123">
        <f t="shared" si="742"/>
        <v>128831.63923132334</v>
      </c>
      <c r="AD209" s="123">
        <f t="shared" si="742"/>
        <v>131408.2720159498</v>
      </c>
      <c r="AE209" s="123">
        <f t="shared" si="742"/>
        <v>134036.43745626879</v>
      </c>
      <c r="AF209" s="123">
        <f t="shared" si="742"/>
        <v>136717.16620539417</v>
      </c>
      <c r="AG209" s="123">
        <f t="shared" si="742"/>
        <v>139451.50952950204</v>
      </c>
      <c r="AH209" s="123">
        <f t="shared" si="742"/>
        <v>142240.53972009209</v>
      </c>
      <c r="AI209" s="123">
        <f t="shared" si="742"/>
        <v>145085.35051449394</v>
      </c>
      <c r="AJ209" s="123">
        <f t="shared" si="742"/>
        <v>147987.05752478383</v>
      </c>
      <c r="AK209" s="123">
        <f t="shared" si="742"/>
        <v>150946.79867527951</v>
      </c>
      <c r="AL209" s="123">
        <f t="shared" si="742"/>
        <v>153965.73464878512</v>
      </c>
      <c r="AM209" s="123">
        <f t="shared" si="742"/>
        <v>157045.04934176081</v>
      </c>
      <c r="AN209" s="123">
        <f t="shared" si="742"/>
        <v>160185.95032859602</v>
      </c>
      <c r="AO209" s="123">
        <f t="shared" ref="AO209:AW209" si="743">AN209*INDEX(SalInfl,AO$1)</f>
        <v>163389.66933516794</v>
      </c>
      <c r="AP209" s="123">
        <f t="shared" si="743"/>
        <v>166657.4627218713</v>
      </c>
      <c r="AQ209" s="123">
        <f t="shared" si="743"/>
        <v>169990.61197630872</v>
      </c>
      <c r="AR209" s="123">
        <f t="shared" si="743"/>
        <v>173390.42421583491</v>
      </c>
      <c r="AS209" s="123">
        <f t="shared" si="743"/>
        <v>176858.2327001516</v>
      </c>
      <c r="AT209" s="123">
        <f t="shared" si="743"/>
        <v>180395.39735415464</v>
      </c>
      <c r="AU209" s="123">
        <f t="shared" si="743"/>
        <v>184003.30530123773</v>
      </c>
      <c r="AV209" s="123">
        <f t="shared" si="743"/>
        <v>187683.37140726249</v>
      </c>
      <c r="AW209" s="123">
        <f t="shared" si="743"/>
        <v>191437.03883540773</v>
      </c>
      <c r="AY209" s="78"/>
    </row>
    <row r="210" spans="1:341" s="70" customFormat="1" ht="11.25" customHeight="1" x14ac:dyDescent="0.15">
      <c r="A210" s="125"/>
      <c r="B210" s="70" t="s">
        <v>243</v>
      </c>
      <c r="C210" s="70" t="s">
        <v>413</v>
      </c>
      <c r="D210" s="70" t="s">
        <v>414</v>
      </c>
      <c r="E210" s="548">
        <v>1</v>
      </c>
      <c r="G210" s="86">
        <v>12</v>
      </c>
      <c r="H210" s="122">
        <v>110373.38374999999</v>
      </c>
      <c r="I210" s="123">
        <v>125000</v>
      </c>
      <c r="J210" s="123">
        <f t="shared" ref="J210:AW210" si="744">I210*INDEX(SalInfl,J$1)</f>
        <v>127500</v>
      </c>
      <c r="K210" s="123">
        <f t="shared" si="744"/>
        <v>130050</v>
      </c>
      <c r="L210" s="123">
        <f t="shared" si="744"/>
        <v>132651</v>
      </c>
      <c r="M210" s="123">
        <f t="shared" si="744"/>
        <v>135304.01999999999</v>
      </c>
      <c r="N210" s="123">
        <f t="shared" si="744"/>
        <v>138010.1004</v>
      </c>
      <c r="O210" s="123">
        <f t="shared" si="744"/>
        <v>140770.30240799999</v>
      </c>
      <c r="P210" s="123">
        <f t="shared" si="744"/>
        <v>143585.70845615998</v>
      </c>
      <c r="Q210" s="123">
        <f t="shared" si="744"/>
        <v>146457.42262528319</v>
      </c>
      <c r="R210" s="123">
        <f t="shared" si="744"/>
        <v>149386.57107778886</v>
      </c>
      <c r="S210" s="123">
        <f t="shared" si="744"/>
        <v>152374.30249934463</v>
      </c>
      <c r="T210" s="123">
        <f t="shared" si="744"/>
        <v>155421.78854933151</v>
      </c>
      <c r="U210" s="123">
        <f t="shared" si="744"/>
        <v>158530.22432031814</v>
      </c>
      <c r="V210" s="123">
        <f t="shared" si="744"/>
        <v>161700.82880672452</v>
      </c>
      <c r="W210" s="123">
        <f t="shared" si="744"/>
        <v>164934.845382859</v>
      </c>
      <c r="X210" s="123">
        <f t="shared" si="744"/>
        <v>168233.54229051617</v>
      </c>
      <c r="Y210" s="123">
        <f t="shared" si="744"/>
        <v>171598.21313632649</v>
      </c>
      <c r="Z210" s="123">
        <f t="shared" si="744"/>
        <v>175030.17739905303</v>
      </c>
      <c r="AA210" s="123">
        <f t="shared" si="744"/>
        <v>178530.7809470341</v>
      </c>
      <c r="AB210" s="123">
        <f t="shared" si="744"/>
        <v>182101.39656597478</v>
      </c>
      <c r="AC210" s="123">
        <f t="shared" si="744"/>
        <v>185743.42449729427</v>
      </c>
      <c r="AD210" s="123">
        <f t="shared" si="744"/>
        <v>189458.29298724016</v>
      </c>
      <c r="AE210" s="123">
        <f t="shared" si="744"/>
        <v>193247.45884698496</v>
      </c>
      <c r="AF210" s="123">
        <f t="shared" si="744"/>
        <v>197112.40802392465</v>
      </c>
      <c r="AG210" s="123">
        <f t="shared" si="744"/>
        <v>201054.65618440314</v>
      </c>
      <c r="AH210" s="123">
        <f t="shared" si="744"/>
        <v>205075.74930809121</v>
      </c>
      <c r="AI210" s="123">
        <f t="shared" si="744"/>
        <v>209177.26429425305</v>
      </c>
      <c r="AJ210" s="123">
        <f t="shared" si="744"/>
        <v>213360.80958013813</v>
      </c>
      <c r="AK210" s="123">
        <f t="shared" si="744"/>
        <v>217628.02577174088</v>
      </c>
      <c r="AL210" s="123">
        <f t="shared" si="744"/>
        <v>221980.58628717571</v>
      </c>
      <c r="AM210" s="123">
        <f t="shared" si="744"/>
        <v>226420.19801291922</v>
      </c>
      <c r="AN210" s="123">
        <f t="shared" si="744"/>
        <v>230948.6019731776</v>
      </c>
      <c r="AO210" s="123">
        <f t="shared" si="744"/>
        <v>235567.57401264115</v>
      </c>
      <c r="AP210" s="123">
        <f t="shared" si="744"/>
        <v>240278.92549289399</v>
      </c>
      <c r="AQ210" s="123">
        <f t="shared" si="744"/>
        <v>245084.50400275187</v>
      </c>
      <c r="AR210" s="123">
        <f t="shared" si="744"/>
        <v>249986.19408280691</v>
      </c>
      <c r="AS210" s="123">
        <f t="shared" si="744"/>
        <v>254985.91796446303</v>
      </c>
      <c r="AT210" s="123">
        <f t="shared" si="744"/>
        <v>260085.63632375229</v>
      </c>
      <c r="AU210" s="123">
        <f t="shared" si="744"/>
        <v>265287.34905022732</v>
      </c>
      <c r="AV210" s="123">
        <f t="shared" si="744"/>
        <v>270593.09603123186</v>
      </c>
      <c r="AW210" s="123">
        <f t="shared" si="744"/>
        <v>276004.95795185649</v>
      </c>
      <c r="AY210" s="78"/>
    </row>
    <row r="211" spans="1:341" s="70" customFormat="1" ht="11.25" customHeight="1" x14ac:dyDescent="0.15">
      <c r="A211" s="125"/>
      <c r="B211" s="70" t="s">
        <v>243</v>
      </c>
      <c r="C211" s="70" t="s">
        <v>415</v>
      </c>
      <c r="D211" s="70" t="s">
        <v>416</v>
      </c>
      <c r="E211" s="548">
        <v>1</v>
      </c>
      <c r="G211" s="86">
        <v>12</v>
      </c>
      <c r="H211" s="122">
        <v>100000.08</v>
      </c>
      <c r="I211" s="123">
        <f t="shared" ref="I211:AW211" si="745">H211*INDEX(SalInfl,I$1)</f>
        <v>102000.0816</v>
      </c>
      <c r="J211" s="123">
        <f t="shared" si="745"/>
        <v>104040.083232</v>
      </c>
      <c r="K211" s="123">
        <f t="shared" si="745"/>
        <v>106120.88489664001</v>
      </c>
      <c r="L211" s="123">
        <f t="shared" si="745"/>
        <v>108243.30259457281</v>
      </c>
      <c r="M211" s="123">
        <f t="shared" si="745"/>
        <v>110408.16864646427</v>
      </c>
      <c r="N211" s="123">
        <f t="shared" si="745"/>
        <v>112616.33201939355</v>
      </c>
      <c r="O211" s="123">
        <f t="shared" si="745"/>
        <v>114868.65865978142</v>
      </c>
      <c r="P211" s="123">
        <f t="shared" si="745"/>
        <v>117166.03183297705</v>
      </c>
      <c r="Q211" s="123">
        <f t="shared" si="745"/>
        <v>119509.35246963659</v>
      </c>
      <c r="R211" s="123">
        <f t="shared" si="745"/>
        <v>121899.53951902932</v>
      </c>
      <c r="S211" s="123">
        <f t="shared" si="745"/>
        <v>124337.53030940991</v>
      </c>
      <c r="T211" s="123">
        <f t="shared" si="745"/>
        <v>126824.28091559811</v>
      </c>
      <c r="U211" s="123">
        <f t="shared" si="745"/>
        <v>129360.76653391008</v>
      </c>
      <c r="V211" s="123">
        <f t="shared" si="745"/>
        <v>131947.98186458828</v>
      </c>
      <c r="W211" s="123">
        <f t="shared" si="745"/>
        <v>134586.94150188004</v>
      </c>
      <c r="X211" s="123">
        <f t="shared" si="745"/>
        <v>137278.68033191763</v>
      </c>
      <c r="Y211" s="123">
        <f t="shared" si="745"/>
        <v>140024.25393855598</v>
      </c>
      <c r="Z211" s="123">
        <f t="shared" si="745"/>
        <v>142824.73901732711</v>
      </c>
      <c r="AA211" s="123">
        <f t="shared" si="745"/>
        <v>145681.23379767366</v>
      </c>
      <c r="AB211" s="123">
        <f t="shared" si="745"/>
        <v>148594.85847362713</v>
      </c>
      <c r="AC211" s="123">
        <f t="shared" si="745"/>
        <v>151566.75564309966</v>
      </c>
      <c r="AD211" s="123">
        <f t="shared" si="745"/>
        <v>154598.09075596166</v>
      </c>
      <c r="AE211" s="123">
        <f t="shared" si="745"/>
        <v>157690.05257108089</v>
      </c>
      <c r="AF211" s="123">
        <f t="shared" si="745"/>
        <v>160843.8536225025</v>
      </c>
      <c r="AG211" s="123">
        <f t="shared" si="745"/>
        <v>164060.73069495257</v>
      </c>
      <c r="AH211" s="123">
        <f t="shared" si="745"/>
        <v>167341.94530885163</v>
      </c>
      <c r="AI211" s="123">
        <f t="shared" si="745"/>
        <v>170688.78421502866</v>
      </c>
      <c r="AJ211" s="123">
        <f t="shared" si="745"/>
        <v>174102.55989932924</v>
      </c>
      <c r="AK211" s="123">
        <f t="shared" si="745"/>
        <v>177584.61109731582</v>
      </c>
      <c r="AL211" s="123">
        <f t="shared" si="745"/>
        <v>181136.30331926214</v>
      </c>
      <c r="AM211" s="123">
        <f t="shared" si="745"/>
        <v>184759.02938564739</v>
      </c>
      <c r="AN211" s="123">
        <f t="shared" si="745"/>
        <v>188454.20997336032</v>
      </c>
      <c r="AO211" s="123">
        <f t="shared" si="745"/>
        <v>192223.29417282753</v>
      </c>
      <c r="AP211" s="123">
        <f t="shared" si="745"/>
        <v>196067.76005628408</v>
      </c>
      <c r="AQ211" s="123">
        <f t="shared" si="745"/>
        <v>199989.11525740978</v>
      </c>
      <c r="AR211" s="123">
        <f t="shared" si="745"/>
        <v>203988.89756255798</v>
      </c>
      <c r="AS211" s="123">
        <f t="shared" si="745"/>
        <v>208068.67551380914</v>
      </c>
      <c r="AT211" s="123">
        <f t="shared" si="745"/>
        <v>212230.04902408534</v>
      </c>
      <c r="AU211" s="123">
        <f t="shared" si="745"/>
        <v>216474.65000456705</v>
      </c>
      <c r="AV211" s="123">
        <f t="shared" si="745"/>
        <v>220804.1430046584</v>
      </c>
      <c r="AW211" s="123">
        <f t="shared" si="745"/>
        <v>225220.22586475158</v>
      </c>
      <c r="AY211" s="78"/>
    </row>
    <row r="212" spans="1:341" s="70" customFormat="1" ht="11.25" customHeight="1" x14ac:dyDescent="0.15">
      <c r="A212" s="125"/>
      <c r="B212" s="70" t="s">
        <v>243</v>
      </c>
      <c r="E212" s="548"/>
      <c r="G212" s="86">
        <v>12</v>
      </c>
      <c r="H212" s="122"/>
      <c r="I212" s="123">
        <f t="shared" ref="I212:AW212" si="746">H212*INDEX(SalInfl,I$1)</f>
        <v>0</v>
      </c>
      <c r="J212" s="123">
        <f t="shared" si="746"/>
        <v>0</v>
      </c>
      <c r="K212" s="123">
        <f t="shared" si="746"/>
        <v>0</v>
      </c>
      <c r="L212" s="123">
        <f t="shared" si="746"/>
        <v>0</v>
      </c>
      <c r="M212" s="123">
        <f t="shared" si="746"/>
        <v>0</v>
      </c>
      <c r="N212" s="123">
        <f t="shared" si="746"/>
        <v>0</v>
      </c>
      <c r="O212" s="123">
        <f t="shared" si="746"/>
        <v>0</v>
      </c>
      <c r="P212" s="123">
        <f t="shared" si="746"/>
        <v>0</v>
      </c>
      <c r="Q212" s="123">
        <f t="shared" si="746"/>
        <v>0</v>
      </c>
      <c r="R212" s="123">
        <f t="shared" si="746"/>
        <v>0</v>
      </c>
      <c r="S212" s="123">
        <f t="shared" si="746"/>
        <v>0</v>
      </c>
      <c r="T212" s="123">
        <f t="shared" si="746"/>
        <v>0</v>
      </c>
      <c r="U212" s="123">
        <f t="shared" si="746"/>
        <v>0</v>
      </c>
      <c r="V212" s="123">
        <f t="shared" si="746"/>
        <v>0</v>
      </c>
      <c r="W212" s="123">
        <f t="shared" si="746"/>
        <v>0</v>
      </c>
      <c r="X212" s="123">
        <f t="shared" si="746"/>
        <v>0</v>
      </c>
      <c r="Y212" s="123">
        <f t="shared" si="746"/>
        <v>0</v>
      </c>
      <c r="Z212" s="123">
        <f t="shared" si="746"/>
        <v>0</v>
      </c>
      <c r="AA212" s="123">
        <f t="shared" si="746"/>
        <v>0</v>
      </c>
      <c r="AB212" s="123">
        <f t="shared" si="746"/>
        <v>0</v>
      </c>
      <c r="AC212" s="123">
        <f t="shared" si="746"/>
        <v>0</v>
      </c>
      <c r="AD212" s="123">
        <f t="shared" si="746"/>
        <v>0</v>
      </c>
      <c r="AE212" s="123">
        <f t="shared" si="746"/>
        <v>0</v>
      </c>
      <c r="AF212" s="123">
        <f t="shared" si="746"/>
        <v>0</v>
      </c>
      <c r="AG212" s="123">
        <f t="shared" si="746"/>
        <v>0</v>
      </c>
      <c r="AH212" s="123">
        <f t="shared" si="746"/>
        <v>0</v>
      </c>
      <c r="AI212" s="123">
        <f t="shared" si="746"/>
        <v>0</v>
      </c>
      <c r="AJ212" s="123">
        <f t="shared" si="746"/>
        <v>0</v>
      </c>
      <c r="AK212" s="123">
        <f t="shared" si="746"/>
        <v>0</v>
      </c>
      <c r="AL212" s="123">
        <f t="shared" si="746"/>
        <v>0</v>
      </c>
      <c r="AM212" s="123">
        <f t="shared" si="746"/>
        <v>0</v>
      </c>
      <c r="AN212" s="123">
        <f t="shared" si="746"/>
        <v>0</v>
      </c>
      <c r="AO212" s="123">
        <f t="shared" si="746"/>
        <v>0</v>
      </c>
      <c r="AP212" s="123">
        <f t="shared" si="746"/>
        <v>0</v>
      </c>
      <c r="AQ212" s="123">
        <f t="shared" si="746"/>
        <v>0</v>
      </c>
      <c r="AR212" s="123">
        <f t="shared" si="746"/>
        <v>0</v>
      </c>
      <c r="AS212" s="123">
        <f t="shared" si="746"/>
        <v>0</v>
      </c>
      <c r="AT212" s="123">
        <f t="shared" si="746"/>
        <v>0</v>
      </c>
      <c r="AU212" s="123">
        <f t="shared" si="746"/>
        <v>0</v>
      </c>
      <c r="AV212" s="123">
        <f t="shared" si="746"/>
        <v>0</v>
      </c>
      <c r="AW212" s="123">
        <f t="shared" si="746"/>
        <v>0</v>
      </c>
    </row>
    <row r="213" spans="1:341" s="70" customFormat="1" ht="11.25" customHeight="1" x14ac:dyDescent="0.15">
      <c r="A213" s="125"/>
      <c r="B213" s="87" t="s">
        <v>283</v>
      </c>
      <c r="C213" s="87"/>
      <c r="D213" s="87"/>
      <c r="E213" s="549"/>
      <c r="F213" s="87"/>
      <c r="G213" s="91"/>
      <c r="H213" s="383"/>
      <c r="I213" s="384"/>
      <c r="J213" s="384"/>
      <c r="K213" s="384"/>
      <c r="L213" s="384"/>
      <c r="M213" s="384"/>
      <c r="N213" s="384"/>
      <c r="O213" s="384"/>
      <c r="P213" s="384"/>
      <c r="Q213" s="384"/>
      <c r="R213" s="384"/>
      <c r="S213" s="384"/>
      <c r="T213" s="384"/>
      <c r="U213" s="384"/>
      <c r="V213" s="384"/>
      <c r="W213" s="384"/>
      <c r="X213" s="384"/>
      <c r="Y213" s="384"/>
      <c r="Z213" s="384"/>
      <c r="AA213" s="384"/>
      <c r="AB213" s="384"/>
      <c r="AC213" s="384"/>
      <c r="AD213" s="384"/>
      <c r="AE213" s="384"/>
      <c r="AF213" s="384"/>
      <c r="AG213" s="384"/>
      <c r="AH213" s="384"/>
      <c r="AI213" s="384"/>
      <c r="AJ213" s="384"/>
      <c r="AK213" s="384"/>
      <c r="AL213" s="384"/>
      <c r="AM213" s="384"/>
      <c r="AN213" s="384"/>
      <c r="AO213" s="384"/>
      <c r="AP213" s="384"/>
      <c r="AQ213" s="384"/>
      <c r="AR213" s="384"/>
      <c r="AS213" s="384"/>
      <c r="AT213" s="384"/>
      <c r="AU213" s="384"/>
      <c r="AV213" s="384"/>
      <c r="AW213" s="384"/>
    </row>
    <row r="214" spans="1:341" s="70" customFormat="1" ht="11.25" customHeight="1" x14ac:dyDescent="0.15">
      <c r="A214" s="125"/>
      <c r="B214" s="385" t="s">
        <v>284</v>
      </c>
      <c r="C214" s="385"/>
      <c r="D214" s="385"/>
      <c r="E214" s="558"/>
      <c r="F214" s="385"/>
      <c r="G214" s="386"/>
      <c r="H214" s="387">
        <f t="shared" ref="H214:AW214" si="747">SUMIF(H206:H213, "&gt;0",$E206:$E213)</f>
        <v>4</v>
      </c>
      <c r="I214" s="388">
        <f t="shared" si="747"/>
        <v>4</v>
      </c>
      <c r="J214" s="388">
        <f t="shared" si="747"/>
        <v>4</v>
      </c>
      <c r="K214" s="388">
        <f t="shared" si="747"/>
        <v>4</v>
      </c>
      <c r="L214" s="388">
        <f t="shared" si="747"/>
        <v>4</v>
      </c>
      <c r="M214" s="388">
        <f t="shared" si="747"/>
        <v>4</v>
      </c>
      <c r="N214" s="388">
        <f t="shared" si="747"/>
        <v>4</v>
      </c>
      <c r="O214" s="388">
        <f t="shared" si="747"/>
        <v>4</v>
      </c>
      <c r="P214" s="388">
        <f t="shared" si="747"/>
        <v>4</v>
      </c>
      <c r="Q214" s="388">
        <f t="shared" si="747"/>
        <v>4</v>
      </c>
      <c r="R214" s="388">
        <f t="shared" si="747"/>
        <v>4</v>
      </c>
      <c r="S214" s="388">
        <f t="shared" si="747"/>
        <v>4</v>
      </c>
      <c r="T214" s="388">
        <f t="shared" si="747"/>
        <v>4</v>
      </c>
      <c r="U214" s="388">
        <f t="shared" si="747"/>
        <v>4</v>
      </c>
      <c r="V214" s="388">
        <f t="shared" si="747"/>
        <v>4</v>
      </c>
      <c r="W214" s="388">
        <f t="shared" si="747"/>
        <v>4</v>
      </c>
      <c r="X214" s="388">
        <f t="shared" si="747"/>
        <v>4</v>
      </c>
      <c r="Y214" s="388">
        <f t="shared" si="747"/>
        <v>4</v>
      </c>
      <c r="Z214" s="388">
        <f t="shared" si="747"/>
        <v>4</v>
      </c>
      <c r="AA214" s="388">
        <f t="shared" si="747"/>
        <v>4</v>
      </c>
      <c r="AB214" s="388">
        <f t="shared" si="747"/>
        <v>4</v>
      </c>
      <c r="AC214" s="388">
        <f t="shared" si="747"/>
        <v>4</v>
      </c>
      <c r="AD214" s="388">
        <f t="shared" si="747"/>
        <v>4</v>
      </c>
      <c r="AE214" s="388">
        <f t="shared" si="747"/>
        <v>4</v>
      </c>
      <c r="AF214" s="388">
        <f t="shared" si="747"/>
        <v>4</v>
      </c>
      <c r="AG214" s="388">
        <f t="shared" si="747"/>
        <v>4</v>
      </c>
      <c r="AH214" s="388">
        <f t="shared" si="747"/>
        <v>4</v>
      </c>
      <c r="AI214" s="388">
        <f t="shared" si="747"/>
        <v>4</v>
      </c>
      <c r="AJ214" s="388">
        <f t="shared" si="747"/>
        <v>4</v>
      </c>
      <c r="AK214" s="388">
        <f t="shared" si="747"/>
        <v>4</v>
      </c>
      <c r="AL214" s="388">
        <f t="shared" si="747"/>
        <v>4</v>
      </c>
      <c r="AM214" s="388">
        <f t="shared" si="747"/>
        <v>4</v>
      </c>
      <c r="AN214" s="388">
        <f t="shared" si="747"/>
        <v>4</v>
      </c>
      <c r="AO214" s="388">
        <f t="shared" si="747"/>
        <v>4</v>
      </c>
      <c r="AP214" s="388">
        <f t="shared" si="747"/>
        <v>4</v>
      </c>
      <c r="AQ214" s="388">
        <f t="shared" si="747"/>
        <v>4</v>
      </c>
      <c r="AR214" s="388">
        <f t="shared" si="747"/>
        <v>4</v>
      </c>
      <c r="AS214" s="388">
        <f t="shared" si="747"/>
        <v>4</v>
      </c>
      <c r="AT214" s="388">
        <f t="shared" si="747"/>
        <v>4</v>
      </c>
      <c r="AU214" s="388">
        <f t="shared" si="747"/>
        <v>4</v>
      </c>
      <c r="AV214" s="388">
        <f t="shared" si="747"/>
        <v>4</v>
      </c>
      <c r="AW214" s="388">
        <f t="shared" si="747"/>
        <v>4</v>
      </c>
    </row>
    <row r="215" spans="1:341" s="70" customFormat="1" ht="11.25" customHeight="1" x14ac:dyDescent="0.15">
      <c r="A215" s="125"/>
      <c r="B215" s="87" t="s">
        <v>285</v>
      </c>
      <c r="C215" s="87"/>
      <c r="D215" s="87"/>
      <c r="E215" s="549"/>
      <c r="F215" s="87"/>
      <c r="G215" s="91"/>
      <c r="H215" s="389">
        <f t="shared" ref="H215:AW215" si="748">IF(H214=0, "N/A", H$6/H214)</f>
        <v>90.5</v>
      </c>
      <c r="I215" s="313">
        <f t="shared" si="748"/>
        <v>106.25</v>
      </c>
      <c r="J215" s="313">
        <f t="shared" si="748"/>
        <v>169.25</v>
      </c>
      <c r="K215" s="313">
        <f t="shared" si="748"/>
        <v>180</v>
      </c>
      <c r="L215" s="313">
        <f t="shared" si="748"/>
        <v>187.25</v>
      </c>
      <c r="M215" s="313">
        <f t="shared" si="748"/>
        <v>196.75</v>
      </c>
      <c r="N215" s="313">
        <f t="shared" si="748"/>
        <v>206.5</v>
      </c>
      <c r="O215" s="313">
        <f t="shared" si="748"/>
        <v>215.5</v>
      </c>
      <c r="P215" s="313">
        <f t="shared" si="748"/>
        <v>224.5</v>
      </c>
      <c r="Q215" s="313">
        <f t="shared" si="748"/>
        <v>224.25</v>
      </c>
      <c r="R215" s="313">
        <f t="shared" si="748"/>
        <v>224</v>
      </c>
      <c r="S215" s="313">
        <f t="shared" si="748"/>
        <v>224</v>
      </c>
      <c r="T215" s="313">
        <f t="shared" si="748"/>
        <v>224</v>
      </c>
      <c r="U215" s="313">
        <f t="shared" si="748"/>
        <v>224</v>
      </c>
      <c r="V215" s="313">
        <f t="shared" si="748"/>
        <v>224</v>
      </c>
      <c r="W215" s="313">
        <f t="shared" si="748"/>
        <v>224</v>
      </c>
      <c r="X215" s="313">
        <f t="shared" si="748"/>
        <v>224</v>
      </c>
      <c r="Y215" s="313">
        <f t="shared" si="748"/>
        <v>224</v>
      </c>
      <c r="Z215" s="313">
        <f t="shared" si="748"/>
        <v>224</v>
      </c>
      <c r="AA215" s="313">
        <f t="shared" si="748"/>
        <v>224</v>
      </c>
      <c r="AB215" s="313">
        <f t="shared" si="748"/>
        <v>224</v>
      </c>
      <c r="AC215" s="313">
        <f t="shared" si="748"/>
        <v>224</v>
      </c>
      <c r="AD215" s="313">
        <f t="shared" si="748"/>
        <v>224</v>
      </c>
      <c r="AE215" s="313">
        <f t="shared" si="748"/>
        <v>224</v>
      </c>
      <c r="AF215" s="313">
        <f t="shared" si="748"/>
        <v>224</v>
      </c>
      <c r="AG215" s="313">
        <f t="shared" si="748"/>
        <v>224</v>
      </c>
      <c r="AH215" s="313">
        <f t="shared" si="748"/>
        <v>224</v>
      </c>
      <c r="AI215" s="313">
        <f t="shared" si="748"/>
        <v>224</v>
      </c>
      <c r="AJ215" s="313">
        <f t="shared" si="748"/>
        <v>224</v>
      </c>
      <c r="AK215" s="313">
        <f t="shared" si="748"/>
        <v>224</v>
      </c>
      <c r="AL215" s="313">
        <f t="shared" si="748"/>
        <v>224</v>
      </c>
      <c r="AM215" s="313">
        <f t="shared" si="748"/>
        <v>224</v>
      </c>
      <c r="AN215" s="313">
        <f t="shared" si="748"/>
        <v>224</v>
      </c>
      <c r="AO215" s="313">
        <f t="shared" si="748"/>
        <v>224</v>
      </c>
      <c r="AP215" s="313">
        <f t="shared" si="748"/>
        <v>224</v>
      </c>
      <c r="AQ215" s="313">
        <f t="shared" si="748"/>
        <v>224</v>
      </c>
      <c r="AR215" s="313">
        <f t="shared" si="748"/>
        <v>224</v>
      </c>
      <c r="AS215" s="313">
        <f t="shared" si="748"/>
        <v>224</v>
      </c>
      <c r="AT215" s="313">
        <f t="shared" si="748"/>
        <v>224</v>
      </c>
      <c r="AU215" s="313">
        <f t="shared" si="748"/>
        <v>224</v>
      </c>
      <c r="AV215" s="313">
        <f t="shared" si="748"/>
        <v>224</v>
      </c>
      <c r="AW215" s="313">
        <f t="shared" si="748"/>
        <v>224</v>
      </c>
    </row>
    <row r="216" spans="1:341" s="70" customFormat="1" ht="11.25" customHeight="1" x14ac:dyDescent="0.15">
      <c r="A216" s="125"/>
      <c r="E216" s="555"/>
      <c r="G216" s="86"/>
      <c r="H216" s="127"/>
      <c r="I216" s="128"/>
      <c r="J216" s="71"/>
      <c r="K216" s="71"/>
      <c r="L216" s="71"/>
      <c r="M216" s="71"/>
      <c r="N216" s="71"/>
      <c r="O216" s="71"/>
      <c r="P216" s="71"/>
      <c r="Q216" s="71"/>
      <c r="R216" s="71"/>
      <c r="S216" s="71"/>
      <c r="T216" s="71"/>
      <c r="U216" s="71"/>
      <c r="V216" s="71"/>
      <c r="W216" s="71"/>
      <c r="X216" s="71"/>
      <c r="Y216" s="71"/>
      <c r="Z216" s="71"/>
      <c r="AA216" s="71"/>
      <c r="AB216" s="71"/>
      <c r="AC216" s="71"/>
      <c r="AD216" s="71"/>
      <c r="AE216" s="71"/>
      <c r="AF216" s="71"/>
      <c r="AG216" s="71"/>
      <c r="AH216" s="71"/>
      <c r="AI216" s="71"/>
      <c r="AJ216" s="71"/>
      <c r="AK216" s="71"/>
      <c r="AL216" s="71"/>
      <c r="AM216" s="71"/>
      <c r="AN216" s="71"/>
      <c r="AO216" s="71"/>
      <c r="AP216" s="71"/>
      <c r="AQ216" s="71"/>
      <c r="AR216" s="71"/>
      <c r="AS216" s="71"/>
      <c r="AT216" s="71"/>
      <c r="AU216" s="71"/>
      <c r="AV216" s="71"/>
      <c r="AW216" s="71"/>
    </row>
    <row r="217" spans="1:341" s="70" customFormat="1" ht="11.25" hidden="1" customHeight="1" x14ac:dyDescent="0.2">
      <c r="A217" s="125"/>
      <c r="B217" s="543" t="s">
        <v>289</v>
      </c>
      <c r="C217" s="544"/>
      <c r="D217" s="544"/>
      <c r="E217" s="544"/>
      <c r="F217" s="544"/>
      <c r="G217" s="545"/>
      <c r="H217" s="546"/>
      <c r="I217" s="547"/>
      <c r="J217" s="547"/>
      <c r="K217" s="547"/>
      <c r="L217" s="547"/>
      <c r="M217" s="547"/>
      <c r="N217" s="547"/>
      <c r="O217" s="547"/>
      <c r="P217" s="547"/>
      <c r="Q217" s="547"/>
      <c r="R217" s="547"/>
      <c r="S217" s="547"/>
      <c r="T217" s="547"/>
      <c r="U217" s="547"/>
      <c r="V217" s="547"/>
      <c r="W217" s="547"/>
      <c r="X217" s="547"/>
      <c r="Y217" s="547"/>
      <c r="Z217" s="547"/>
      <c r="AA217" s="547"/>
      <c r="AB217" s="547"/>
      <c r="AC217" s="547"/>
      <c r="AD217" s="547"/>
      <c r="AE217" s="547"/>
      <c r="AF217" s="547"/>
      <c r="AG217" s="547"/>
      <c r="AH217" s="547"/>
      <c r="AI217" s="547"/>
      <c r="AJ217" s="547"/>
      <c r="AK217" s="547"/>
      <c r="AL217" s="547"/>
      <c r="AM217" s="547"/>
      <c r="AN217" s="547"/>
      <c r="AO217" s="547"/>
      <c r="AP217" s="547"/>
      <c r="AQ217" s="547"/>
      <c r="AR217" s="547"/>
      <c r="AS217" s="547"/>
      <c r="AT217" s="547"/>
      <c r="AU217" s="547"/>
      <c r="AV217" s="547"/>
      <c r="AW217" s="547"/>
    </row>
    <row r="218" spans="1:341" hidden="1" x14ac:dyDescent="0.2">
      <c r="A218" s="126"/>
      <c r="B218" s="380" t="str">
        <f>"&gt; "&amp;VLOOKUP(B217,ActMap,2, FALSE)</f>
        <v>&gt; Salaries for IT staff</v>
      </c>
      <c r="C218" s="381"/>
      <c r="D218" s="381"/>
      <c r="E218" s="556"/>
      <c r="F218" s="381"/>
      <c r="G218" s="381"/>
      <c r="H218" s="121"/>
      <c r="I218" s="382"/>
      <c r="J218" s="382"/>
      <c r="K218" s="382"/>
      <c r="L218" s="382"/>
      <c r="M218" s="382"/>
      <c r="N218" s="382"/>
      <c r="O218" s="382"/>
      <c r="P218" s="382"/>
      <c r="Q218" s="382"/>
      <c r="R218" s="382"/>
      <c r="S218" s="382"/>
      <c r="T218" s="382"/>
      <c r="U218" s="382"/>
      <c r="V218" s="382"/>
      <c r="W218" s="382"/>
      <c r="X218" s="382"/>
      <c r="Y218" s="382"/>
      <c r="Z218" s="382"/>
      <c r="AA218" s="382"/>
      <c r="AB218" s="382"/>
      <c r="AC218" s="382"/>
      <c r="AD218" s="382"/>
      <c r="AE218" s="382"/>
      <c r="AF218" s="382"/>
      <c r="AG218" s="382"/>
      <c r="AH218" s="382"/>
      <c r="AI218" s="382"/>
      <c r="AJ218" s="382"/>
      <c r="AK218" s="382"/>
      <c r="AL218" s="382"/>
      <c r="AM218" s="382"/>
      <c r="AN218" s="382"/>
      <c r="AO218" s="382"/>
      <c r="AP218" s="382"/>
      <c r="AQ218" s="382"/>
      <c r="AR218" s="382"/>
      <c r="AS218" s="382"/>
      <c r="AT218" s="382"/>
      <c r="AU218" s="382"/>
      <c r="AV218" s="382"/>
      <c r="AW218" s="382"/>
      <c r="AX218" s="70"/>
      <c r="AY218" s="70"/>
      <c r="AZ218" s="70"/>
      <c r="BA218" s="70"/>
      <c r="BB218" s="70"/>
      <c r="BC218" s="70"/>
      <c r="BD218" s="70"/>
      <c r="BE218" s="70"/>
      <c r="BF218" s="70"/>
      <c r="BG218" s="70"/>
      <c r="BH218" s="70"/>
      <c r="BI218" s="70"/>
      <c r="BJ218" s="70"/>
      <c r="BK218" s="70"/>
      <c r="BL218" s="70"/>
      <c r="BM218" s="70"/>
      <c r="BN218" s="70"/>
      <c r="BO218" s="70"/>
      <c r="BP218" s="70"/>
      <c r="BQ218" s="70"/>
      <c r="BR218" s="70"/>
      <c r="BS218" s="70"/>
      <c r="BT218" s="70"/>
      <c r="BU218" s="70"/>
      <c r="BV218" s="70"/>
      <c r="BW218" s="70"/>
      <c r="BX218" s="70"/>
      <c r="BY218" s="70"/>
      <c r="BZ218" s="70"/>
      <c r="CA218" s="70"/>
      <c r="CB218" s="70"/>
      <c r="CC218" s="70"/>
      <c r="CD218" s="70"/>
      <c r="CE218" s="70"/>
      <c r="CF218" s="70"/>
      <c r="CG218" s="70"/>
      <c r="CH218" s="70"/>
      <c r="CI218" s="70"/>
      <c r="CJ218" s="70"/>
      <c r="CK218" s="70"/>
      <c r="CL218" s="70"/>
      <c r="CM218" s="70"/>
      <c r="CN218" s="70"/>
      <c r="CO218" s="70"/>
      <c r="CP218" s="70"/>
      <c r="CQ218" s="70"/>
      <c r="CR218" s="70"/>
      <c r="CS218" s="70"/>
      <c r="CT218" s="70"/>
      <c r="CU218" s="70"/>
      <c r="CV218" s="70"/>
      <c r="CW218" s="70"/>
      <c r="CX218" s="70"/>
      <c r="CY218" s="70"/>
      <c r="CZ218" s="70"/>
      <c r="DA218" s="70"/>
      <c r="DB218" s="70"/>
      <c r="DC218" s="70"/>
      <c r="DD218" s="70"/>
      <c r="DE218" s="70"/>
      <c r="DF218" s="70"/>
      <c r="DG218" s="70"/>
      <c r="DH218" s="70"/>
      <c r="DI218" s="70"/>
      <c r="DJ218" s="70"/>
      <c r="DK218" s="70"/>
      <c r="DL218" s="70"/>
      <c r="DM218" s="70"/>
      <c r="DN218" s="70"/>
      <c r="DO218" s="70"/>
      <c r="DP218" s="70"/>
      <c r="DQ218" s="70"/>
      <c r="DR218" s="70"/>
      <c r="DS218" s="70"/>
      <c r="DT218" s="70"/>
      <c r="DU218" s="70"/>
      <c r="DV218" s="70"/>
      <c r="DW218" s="70"/>
      <c r="DX218" s="70"/>
      <c r="DY218" s="70"/>
      <c r="DZ218" s="70"/>
      <c r="EA218" s="70"/>
      <c r="EB218" s="70"/>
      <c r="EC218" s="70"/>
      <c r="ED218" s="70"/>
      <c r="EE218" s="70"/>
      <c r="EF218" s="70"/>
      <c r="EG218" s="70"/>
      <c r="EH218" s="70"/>
      <c r="EI218" s="70"/>
      <c r="EJ218" s="70"/>
      <c r="EK218" s="70"/>
      <c r="EL218" s="70"/>
      <c r="EM218" s="70"/>
      <c r="EN218" s="70"/>
      <c r="EO218" s="70"/>
      <c r="EP218" s="70"/>
      <c r="EQ218" s="70"/>
      <c r="ER218" s="70"/>
      <c r="ES218" s="70"/>
      <c r="ET218" s="70"/>
      <c r="EU218" s="70"/>
      <c r="EV218" s="70"/>
      <c r="EW218" s="70"/>
      <c r="EX218" s="70"/>
      <c r="EY218" s="70"/>
      <c r="EZ218" s="70"/>
      <c r="FA218" s="70"/>
      <c r="FB218" s="70"/>
      <c r="FC218" s="70"/>
      <c r="FD218" s="70"/>
      <c r="FE218" s="70"/>
      <c r="FF218" s="70"/>
      <c r="FG218" s="70"/>
      <c r="FH218" s="70"/>
      <c r="FI218" s="70"/>
      <c r="FJ218" s="70"/>
      <c r="FK218" s="70"/>
      <c r="FL218" s="70"/>
      <c r="FM218" s="70"/>
      <c r="FN218" s="70"/>
      <c r="FO218" s="70"/>
      <c r="FP218" s="70"/>
      <c r="FQ218" s="70"/>
      <c r="FR218" s="70"/>
      <c r="FS218" s="70"/>
      <c r="FT218" s="70"/>
      <c r="FU218" s="70"/>
      <c r="FV218" s="70"/>
      <c r="FW218" s="70"/>
      <c r="FX218" s="70"/>
      <c r="FY218" s="70"/>
      <c r="FZ218" s="70"/>
      <c r="GA218" s="70"/>
      <c r="GB218" s="70"/>
      <c r="GC218" s="70"/>
      <c r="GD218" s="70"/>
      <c r="GE218" s="70"/>
      <c r="GF218" s="70"/>
      <c r="GG218" s="70"/>
      <c r="GH218" s="70"/>
      <c r="GI218" s="70"/>
      <c r="GJ218" s="70"/>
      <c r="GK218" s="70"/>
      <c r="GL218" s="70"/>
      <c r="GM218" s="70"/>
      <c r="GN218" s="70"/>
      <c r="GO218" s="70"/>
      <c r="GP218" s="70"/>
      <c r="GQ218" s="70"/>
      <c r="GR218" s="70"/>
      <c r="GS218" s="70"/>
      <c r="GT218" s="70"/>
      <c r="GU218" s="70"/>
      <c r="GV218" s="70"/>
      <c r="GW218" s="70"/>
      <c r="GX218" s="70"/>
      <c r="GY218" s="70"/>
      <c r="GZ218" s="70"/>
      <c r="HA218" s="70"/>
      <c r="HB218" s="70"/>
      <c r="HC218" s="70"/>
      <c r="HD218" s="70"/>
      <c r="HE218" s="70"/>
      <c r="HF218" s="70"/>
      <c r="HG218" s="70"/>
      <c r="HH218" s="70"/>
      <c r="HI218" s="70"/>
      <c r="HJ218" s="70"/>
      <c r="HK218" s="70"/>
      <c r="HL218" s="70"/>
      <c r="HM218" s="70"/>
      <c r="HN218" s="70"/>
      <c r="HO218" s="70"/>
      <c r="HP218" s="70"/>
      <c r="HQ218" s="70"/>
      <c r="HR218" s="70"/>
      <c r="HS218" s="70"/>
      <c r="HT218" s="70"/>
      <c r="HU218" s="70"/>
      <c r="HV218" s="70"/>
      <c r="HW218" s="70"/>
      <c r="HX218" s="70"/>
      <c r="HY218" s="70"/>
      <c r="HZ218" s="70"/>
      <c r="IA218" s="70"/>
      <c r="IB218" s="70"/>
      <c r="IC218" s="70"/>
      <c r="ID218" s="70"/>
      <c r="IE218" s="70"/>
      <c r="IF218" s="70"/>
      <c r="IG218" s="70"/>
      <c r="IH218" s="70"/>
      <c r="II218" s="70"/>
      <c r="IJ218" s="70"/>
      <c r="IK218" s="70"/>
      <c r="IL218" s="70"/>
      <c r="IM218" s="70"/>
      <c r="IN218" s="70"/>
      <c r="IO218" s="70"/>
      <c r="IP218" s="70"/>
      <c r="IQ218" s="70"/>
      <c r="IR218" s="70"/>
      <c r="IS218" s="70"/>
      <c r="IT218" s="70"/>
      <c r="IU218" s="70"/>
      <c r="IV218" s="70"/>
      <c r="IW218" s="70"/>
      <c r="IX218" s="70"/>
      <c r="IY218" s="70"/>
      <c r="IZ218" s="70"/>
      <c r="JA218" s="70"/>
      <c r="JB218" s="70"/>
      <c r="JC218" s="70"/>
      <c r="JD218" s="70"/>
      <c r="JE218" s="70"/>
      <c r="JF218" s="70"/>
      <c r="JG218" s="70"/>
      <c r="JH218" s="70"/>
      <c r="JI218" s="70"/>
      <c r="JJ218" s="70"/>
      <c r="JK218" s="70"/>
      <c r="JL218" s="70"/>
      <c r="JM218" s="70"/>
      <c r="JN218" s="70"/>
      <c r="JO218" s="70"/>
      <c r="JP218" s="70"/>
      <c r="JQ218" s="70"/>
      <c r="JR218" s="70"/>
      <c r="JS218" s="70"/>
      <c r="JT218" s="70"/>
      <c r="JU218" s="70"/>
      <c r="JV218" s="70"/>
      <c r="JW218" s="70"/>
      <c r="JX218" s="70"/>
      <c r="JY218" s="70"/>
      <c r="JZ218" s="70"/>
      <c r="KA218" s="70"/>
      <c r="KB218" s="70"/>
      <c r="KC218" s="70"/>
      <c r="KD218" s="70"/>
      <c r="KE218" s="70"/>
      <c r="KF218" s="70"/>
      <c r="KG218" s="70"/>
      <c r="KH218" s="70"/>
      <c r="KI218" s="70"/>
      <c r="KJ218" s="70"/>
      <c r="KK218" s="70"/>
      <c r="KL218" s="70"/>
      <c r="KM218" s="70"/>
      <c r="KN218" s="70"/>
      <c r="KO218" s="70"/>
      <c r="KP218" s="70"/>
      <c r="KQ218" s="70"/>
      <c r="KR218" s="70"/>
      <c r="KS218" s="70"/>
      <c r="KT218" s="70"/>
      <c r="KU218" s="70"/>
      <c r="KV218" s="70"/>
      <c r="KW218" s="70"/>
      <c r="KX218" s="70"/>
      <c r="KY218" s="70"/>
      <c r="KZ218" s="70"/>
      <c r="LA218" s="70"/>
      <c r="LB218" s="70"/>
      <c r="LC218" s="70"/>
      <c r="LD218" s="70"/>
      <c r="LE218" s="70"/>
      <c r="LF218" s="70"/>
      <c r="LG218" s="70"/>
      <c r="LH218" s="70"/>
      <c r="LI218" s="70"/>
      <c r="LJ218" s="70"/>
      <c r="LK218" s="70"/>
      <c r="LL218" s="70"/>
      <c r="LM218" s="70"/>
      <c r="LN218" s="70"/>
      <c r="LO218" s="70"/>
      <c r="LP218" s="70"/>
      <c r="LQ218" s="70"/>
      <c r="LR218" s="70"/>
      <c r="LS218" s="70"/>
      <c r="LT218" s="70"/>
      <c r="LU218" s="70"/>
      <c r="LV218" s="70"/>
      <c r="LW218" s="70"/>
      <c r="LX218" s="70"/>
      <c r="LY218" s="70"/>
      <c r="LZ218" s="70"/>
      <c r="MA218" s="70"/>
      <c r="MB218" s="70"/>
      <c r="MC218" s="70"/>
    </row>
    <row r="219" spans="1:341" s="70" customFormat="1" ht="11.25" hidden="1" customHeight="1" x14ac:dyDescent="0.15">
      <c r="A219" s="125"/>
      <c r="B219" s="70" t="s">
        <v>289</v>
      </c>
      <c r="E219" s="548"/>
      <c r="G219" s="86"/>
      <c r="H219" s="129"/>
      <c r="I219" s="130">
        <f t="shared" ref="I219:AW219" si="749">H219*INDEX(SalInfl,I$1)</f>
        <v>0</v>
      </c>
      <c r="J219" s="130">
        <f t="shared" si="749"/>
        <v>0</v>
      </c>
      <c r="K219" s="130">
        <f t="shared" si="749"/>
        <v>0</v>
      </c>
      <c r="L219" s="130">
        <f t="shared" si="749"/>
        <v>0</v>
      </c>
      <c r="M219" s="130">
        <f t="shared" si="749"/>
        <v>0</v>
      </c>
      <c r="N219" s="130">
        <f t="shared" si="749"/>
        <v>0</v>
      </c>
      <c r="O219" s="130">
        <f t="shared" si="749"/>
        <v>0</v>
      </c>
      <c r="P219" s="130">
        <f t="shared" si="749"/>
        <v>0</v>
      </c>
      <c r="Q219" s="130">
        <f t="shared" si="749"/>
        <v>0</v>
      </c>
      <c r="R219" s="130">
        <f t="shared" si="749"/>
        <v>0</v>
      </c>
      <c r="S219" s="130">
        <f t="shared" si="749"/>
        <v>0</v>
      </c>
      <c r="T219" s="130">
        <f t="shared" si="749"/>
        <v>0</v>
      </c>
      <c r="U219" s="130">
        <f t="shared" si="749"/>
        <v>0</v>
      </c>
      <c r="V219" s="130">
        <f t="shared" si="749"/>
        <v>0</v>
      </c>
      <c r="W219" s="130">
        <f t="shared" si="749"/>
        <v>0</v>
      </c>
      <c r="X219" s="130">
        <f t="shared" si="749"/>
        <v>0</v>
      </c>
      <c r="Y219" s="130">
        <f t="shared" si="749"/>
        <v>0</v>
      </c>
      <c r="Z219" s="130">
        <f t="shared" si="749"/>
        <v>0</v>
      </c>
      <c r="AA219" s="130">
        <f t="shared" si="749"/>
        <v>0</v>
      </c>
      <c r="AB219" s="130">
        <f t="shared" si="749"/>
        <v>0</v>
      </c>
      <c r="AC219" s="130">
        <f t="shared" si="749"/>
        <v>0</v>
      </c>
      <c r="AD219" s="130">
        <f t="shared" si="749"/>
        <v>0</v>
      </c>
      <c r="AE219" s="130">
        <f t="shared" si="749"/>
        <v>0</v>
      </c>
      <c r="AF219" s="130">
        <f t="shared" si="749"/>
        <v>0</v>
      </c>
      <c r="AG219" s="130">
        <f t="shared" si="749"/>
        <v>0</v>
      </c>
      <c r="AH219" s="130">
        <f t="shared" si="749"/>
        <v>0</v>
      </c>
      <c r="AI219" s="130">
        <f t="shared" si="749"/>
        <v>0</v>
      </c>
      <c r="AJ219" s="130">
        <f t="shared" si="749"/>
        <v>0</v>
      </c>
      <c r="AK219" s="130">
        <f t="shared" si="749"/>
        <v>0</v>
      </c>
      <c r="AL219" s="130">
        <f t="shared" si="749"/>
        <v>0</v>
      </c>
      <c r="AM219" s="130">
        <f t="shared" si="749"/>
        <v>0</v>
      </c>
      <c r="AN219" s="130">
        <f t="shared" si="749"/>
        <v>0</v>
      </c>
      <c r="AO219" s="130">
        <f t="shared" si="749"/>
        <v>0</v>
      </c>
      <c r="AP219" s="130">
        <f t="shared" si="749"/>
        <v>0</v>
      </c>
      <c r="AQ219" s="130">
        <f t="shared" si="749"/>
        <v>0</v>
      </c>
      <c r="AR219" s="130">
        <f t="shared" si="749"/>
        <v>0</v>
      </c>
      <c r="AS219" s="130">
        <f t="shared" si="749"/>
        <v>0</v>
      </c>
      <c r="AT219" s="130">
        <f t="shared" si="749"/>
        <v>0</v>
      </c>
      <c r="AU219" s="130">
        <f t="shared" si="749"/>
        <v>0</v>
      </c>
      <c r="AV219" s="130">
        <f t="shared" si="749"/>
        <v>0</v>
      </c>
      <c r="AW219" s="130">
        <f t="shared" si="749"/>
        <v>0</v>
      </c>
      <c r="AY219" s="78"/>
    </row>
    <row r="220" spans="1:341" s="70" customFormat="1" ht="11.25" hidden="1" customHeight="1" x14ac:dyDescent="0.15">
      <c r="A220" s="125"/>
      <c r="B220" s="87" t="s">
        <v>283</v>
      </c>
      <c r="C220" s="87"/>
      <c r="D220" s="87"/>
      <c r="E220" s="549"/>
      <c r="F220" s="87"/>
      <c r="G220" s="91"/>
      <c r="H220" s="383"/>
      <c r="I220" s="384"/>
      <c r="J220" s="384"/>
      <c r="K220" s="384"/>
      <c r="L220" s="384"/>
      <c r="M220" s="384"/>
      <c r="N220" s="384"/>
      <c r="O220" s="384"/>
      <c r="P220" s="384"/>
      <c r="Q220" s="384"/>
      <c r="R220" s="384"/>
      <c r="S220" s="384"/>
      <c r="T220" s="384"/>
      <c r="U220" s="384"/>
      <c r="V220" s="384"/>
      <c r="W220" s="384"/>
      <c r="X220" s="384"/>
      <c r="Y220" s="384"/>
      <c r="Z220" s="384"/>
      <c r="AA220" s="384"/>
      <c r="AB220" s="384"/>
      <c r="AC220" s="384"/>
      <c r="AD220" s="384"/>
      <c r="AE220" s="384"/>
      <c r="AF220" s="384"/>
      <c r="AG220" s="384"/>
      <c r="AH220" s="384"/>
      <c r="AI220" s="384"/>
      <c r="AJ220" s="384"/>
      <c r="AK220" s="384"/>
      <c r="AL220" s="384"/>
      <c r="AM220" s="384"/>
      <c r="AN220" s="384"/>
      <c r="AO220" s="384"/>
      <c r="AP220" s="384"/>
      <c r="AQ220" s="384"/>
      <c r="AR220" s="384"/>
      <c r="AS220" s="384"/>
      <c r="AT220" s="384"/>
      <c r="AU220" s="384"/>
      <c r="AV220" s="384"/>
      <c r="AW220" s="384"/>
      <c r="AY220" s="78"/>
    </row>
    <row r="221" spans="1:341" s="70" customFormat="1" ht="11.25" hidden="1" customHeight="1" x14ac:dyDescent="0.15">
      <c r="A221" s="125"/>
      <c r="B221" s="385" t="s">
        <v>284</v>
      </c>
      <c r="C221" s="385"/>
      <c r="D221" s="385"/>
      <c r="E221" s="558"/>
      <c r="F221" s="385"/>
      <c r="G221" s="386"/>
      <c r="H221" s="387">
        <f t="shared" ref="H221:AW221" si="750">SUMIF(H217:H220, "&gt;0",$E217:$E220)</f>
        <v>0</v>
      </c>
      <c r="I221" s="388">
        <f t="shared" si="750"/>
        <v>0</v>
      </c>
      <c r="J221" s="388">
        <f t="shared" si="750"/>
        <v>0</v>
      </c>
      <c r="K221" s="388">
        <f t="shared" si="750"/>
        <v>0</v>
      </c>
      <c r="L221" s="388">
        <f t="shared" si="750"/>
        <v>0</v>
      </c>
      <c r="M221" s="388">
        <f t="shared" si="750"/>
        <v>0</v>
      </c>
      <c r="N221" s="388">
        <f t="shared" si="750"/>
        <v>0</v>
      </c>
      <c r="O221" s="388">
        <f t="shared" si="750"/>
        <v>0</v>
      </c>
      <c r="P221" s="388">
        <f t="shared" si="750"/>
        <v>0</v>
      </c>
      <c r="Q221" s="388">
        <f t="shared" si="750"/>
        <v>0</v>
      </c>
      <c r="R221" s="388">
        <f t="shared" si="750"/>
        <v>0</v>
      </c>
      <c r="S221" s="388">
        <f t="shared" si="750"/>
        <v>0</v>
      </c>
      <c r="T221" s="388">
        <f t="shared" si="750"/>
        <v>0</v>
      </c>
      <c r="U221" s="388">
        <f t="shared" si="750"/>
        <v>0</v>
      </c>
      <c r="V221" s="388">
        <f t="shared" si="750"/>
        <v>0</v>
      </c>
      <c r="W221" s="388">
        <f t="shared" si="750"/>
        <v>0</v>
      </c>
      <c r="X221" s="388">
        <f t="shared" si="750"/>
        <v>0</v>
      </c>
      <c r="Y221" s="388">
        <f t="shared" si="750"/>
        <v>0</v>
      </c>
      <c r="Z221" s="388">
        <f t="shared" si="750"/>
        <v>0</v>
      </c>
      <c r="AA221" s="388">
        <f t="shared" si="750"/>
        <v>0</v>
      </c>
      <c r="AB221" s="388">
        <f t="shared" si="750"/>
        <v>0</v>
      </c>
      <c r="AC221" s="388">
        <f t="shared" si="750"/>
        <v>0</v>
      </c>
      <c r="AD221" s="388">
        <f t="shared" si="750"/>
        <v>0</v>
      </c>
      <c r="AE221" s="388">
        <f t="shared" si="750"/>
        <v>0</v>
      </c>
      <c r="AF221" s="388">
        <f t="shared" si="750"/>
        <v>0</v>
      </c>
      <c r="AG221" s="388">
        <f t="shared" si="750"/>
        <v>0</v>
      </c>
      <c r="AH221" s="388">
        <f t="shared" si="750"/>
        <v>0</v>
      </c>
      <c r="AI221" s="388">
        <f t="shared" si="750"/>
        <v>0</v>
      </c>
      <c r="AJ221" s="388">
        <f t="shared" si="750"/>
        <v>0</v>
      </c>
      <c r="AK221" s="388">
        <f t="shared" si="750"/>
        <v>0</v>
      </c>
      <c r="AL221" s="388">
        <f t="shared" si="750"/>
        <v>0</v>
      </c>
      <c r="AM221" s="388">
        <f t="shared" si="750"/>
        <v>0</v>
      </c>
      <c r="AN221" s="388">
        <f t="shared" si="750"/>
        <v>0</v>
      </c>
      <c r="AO221" s="388">
        <f t="shared" si="750"/>
        <v>0</v>
      </c>
      <c r="AP221" s="388">
        <f t="shared" si="750"/>
        <v>0</v>
      </c>
      <c r="AQ221" s="388">
        <f t="shared" si="750"/>
        <v>0</v>
      </c>
      <c r="AR221" s="388">
        <f t="shared" si="750"/>
        <v>0</v>
      </c>
      <c r="AS221" s="388">
        <f t="shared" si="750"/>
        <v>0</v>
      </c>
      <c r="AT221" s="388">
        <f t="shared" si="750"/>
        <v>0</v>
      </c>
      <c r="AU221" s="388">
        <f t="shared" si="750"/>
        <v>0</v>
      </c>
      <c r="AV221" s="388">
        <f t="shared" si="750"/>
        <v>0</v>
      </c>
      <c r="AW221" s="388">
        <f t="shared" si="750"/>
        <v>0</v>
      </c>
      <c r="AY221" s="78"/>
    </row>
    <row r="222" spans="1:341" s="70" customFormat="1" ht="11.25" hidden="1" customHeight="1" x14ac:dyDescent="0.15">
      <c r="A222" s="125"/>
      <c r="B222" s="87" t="s">
        <v>285</v>
      </c>
      <c r="C222" s="87"/>
      <c r="D222" s="87"/>
      <c r="E222" s="549"/>
      <c r="F222" s="87"/>
      <c r="G222" s="91"/>
      <c r="H222" s="389" t="str">
        <f t="shared" ref="H222:AW222" si="751">IF(H221=0, "N/A", H$6/H221)</f>
        <v>N/A</v>
      </c>
      <c r="I222" s="313" t="str">
        <f t="shared" si="751"/>
        <v>N/A</v>
      </c>
      <c r="J222" s="313" t="str">
        <f t="shared" si="751"/>
        <v>N/A</v>
      </c>
      <c r="K222" s="313" t="str">
        <f t="shared" si="751"/>
        <v>N/A</v>
      </c>
      <c r="L222" s="313" t="str">
        <f t="shared" si="751"/>
        <v>N/A</v>
      </c>
      <c r="M222" s="313" t="str">
        <f t="shared" si="751"/>
        <v>N/A</v>
      </c>
      <c r="N222" s="313" t="str">
        <f t="shared" si="751"/>
        <v>N/A</v>
      </c>
      <c r="O222" s="313" t="str">
        <f t="shared" si="751"/>
        <v>N/A</v>
      </c>
      <c r="P222" s="313" t="str">
        <f t="shared" si="751"/>
        <v>N/A</v>
      </c>
      <c r="Q222" s="313" t="str">
        <f t="shared" si="751"/>
        <v>N/A</v>
      </c>
      <c r="R222" s="313" t="str">
        <f t="shared" si="751"/>
        <v>N/A</v>
      </c>
      <c r="S222" s="313" t="str">
        <f t="shared" si="751"/>
        <v>N/A</v>
      </c>
      <c r="T222" s="313" t="str">
        <f t="shared" si="751"/>
        <v>N/A</v>
      </c>
      <c r="U222" s="313" t="str">
        <f t="shared" si="751"/>
        <v>N/A</v>
      </c>
      <c r="V222" s="313" t="str">
        <f t="shared" si="751"/>
        <v>N/A</v>
      </c>
      <c r="W222" s="313" t="str">
        <f t="shared" si="751"/>
        <v>N/A</v>
      </c>
      <c r="X222" s="313" t="str">
        <f t="shared" si="751"/>
        <v>N/A</v>
      </c>
      <c r="Y222" s="313" t="str">
        <f t="shared" si="751"/>
        <v>N/A</v>
      </c>
      <c r="Z222" s="313" t="str">
        <f t="shared" si="751"/>
        <v>N/A</v>
      </c>
      <c r="AA222" s="313" t="str">
        <f t="shared" si="751"/>
        <v>N/A</v>
      </c>
      <c r="AB222" s="313" t="str">
        <f t="shared" si="751"/>
        <v>N/A</v>
      </c>
      <c r="AC222" s="313" t="str">
        <f t="shared" si="751"/>
        <v>N/A</v>
      </c>
      <c r="AD222" s="313" t="str">
        <f t="shared" si="751"/>
        <v>N/A</v>
      </c>
      <c r="AE222" s="313" t="str">
        <f t="shared" si="751"/>
        <v>N/A</v>
      </c>
      <c r="AF222" s="313" t="str">
        <f t="shared" si="751"/>
        <v>N/A</v>
      </c>
      <c r="AG222" s="313" t="str">
        <f t="shared" si="751"/>
        <v>N/A</v>
      </c>
      <c r="AH222" s="313" t="str">
        <f t="shared" si="751"/>
        <v>N/A</v>
      </c>
      <c r="AI222" s="313" t="str">
        <f t="shared" si="751"/>
        <v>N/A</v>
      </c>
      <c r="AJ222" s="313" t="str">
        <f t="shared" si="751"/>
        <v>N/A</v>
      </c>
      <c r="AK222" s="313" t="str">
        <f t="shared" si="751"/>
        <v>N/A</v>
      </c>
      <c r="AL222" s="313" t="str">
        <f t="shared" si="751"/>
        <v>N/A</v>
      </c>
      <c r="AM222" s="313" t="str">
        <f t="shared" si="751"/>
        <v>N/A</v>
      </c>
      <c r="AN222" s="313" t="str">
        <f t="shared" si="751"/>
        <v>N/A</v>
      </c>
      <c r="AO222" s="313" t="str">
        <f t="shared" si="751"/>
        <v>N/A</v>
      </c>
      <c r="AP222" s="313" t="str">
        <f t="shared" si="751"/>
        <v>N/A</v>
      </c>
      <c r="AQ222" s="313" t="str">
        <f t="shared" si="751"/>
        <v>N/A</v>
      </c>
      <c r="AR222" s="313" t="str">
        <f t="shared" si="751"/>
        <v>N/A</v>
      </c>
      <c r="AS222" s="313" t="str">
        <f t="shared" si="751"/>
        <v>N/A</v>
      </c>
      <c r="AT222" s="313" t="str">
        <f t="shared" si="751"/>
        <v>N/A</v>
      </c>
      <c r="AU222" s="313" t="str">
        <f t="shared" si="751"/>
        <v>N/A</v>
      </c>
      <c r="AV222" s="313" t="str">
        <f t="shared" si="751"/>
        <v>N/A</v>
      </c>
      <c r="AW222" s="313" t="str">
        <f t="shared" si="751"/>
        <v>N/A</v>
      </c>
      <c r="AY222" s="78"/>
    </row>
    <row r="223" spans="1:341" s="70" customFormat="1" ht="11.25" hidden="1" customHeight="1" x14ac:dyDescent="0.15">
      <c r="A223" s="125"/>
      <c r="E223" s="555"/>
      <c r="G223" s="86"/>
      <c r="H223" s="127"/>
      <c r="I223" s="128"/>
      <c r="J223" s="71"/>
      <c r="K223" s="71"/>
      <c r="L223" s="71"/>
      <c r="M223" s="71"/>
      <c r="N223" s="71"/>
      <c r="O223" s="71"/>
      <c r="P223" s="71"/>
      <c r="Q223" s="71"/>
      <c r="R223" s="71"/>
      <c r="S223" s="71"/>
      <c r="T223" s="71"/>
      <c r="U223" s="71"/>
      <c r="V223" s="71"/>
      <c r="W223" s="71"/>
      <c r="X223" s="71"/>
      <c r="Y223" s="71"/>
      <c r="Z223" s="71"/>
      <c r="AA223" s="71"/>
      <c r="AB223" s="71"/>
      <c r="AC223" s="71"/>
      <c r="AD223" s="71"/>
      <c r="AE223" s="71"/>
      <c r="AF223" s="71"/>
      <c r="AG223" s="71"/>
      <c r="AH223" s="71"/>
      <c r="AI223" s="71"/>
      <c r="AJ223" s="71"/>
      <c r="AK223" s="71"/>
      <c r="AL223" s="71"/>
      <c r="AM223" s="71"/>
      <c r="AN223" s="71"/>
      <c r="AO223" s="71"/>
      <c r="AP223" s="71"/>
      <c r="AQ223" s="71"/>
      <c r="AR223" s="71"/>
      <c r="AS223" s="71"/>
      <c r="AT223" s="71"/>
      <c r="AU223" s="71"/>
      <c r="AV223" s="71"/>
      <c r="AW223" s="71"/>
      <c r="AY223" s="78"/>
    </row>
    <row r="224" spans="1:341" s="70" customFormat="1" ht="11.25" hidden="1" customHeight="1" x14ac:dyDescent="0.15">
      <c r="A224" s="125"/>
      <c r="E224" s="555"/>
      <c r="G224" s="86"/>
      <c r="H224" s="127"/>
      <c r="I224" s="128"/>
      <c r="J224" s="71"/>
      <c r="K224" s="71"/>
      <c r="L224" s="71"/>
      <c r="M224" s="71"/>
      <c r="N224" s="71"/>
      <c r="O224" s="71"/>
      <c r="P224" s="71"/>
      <c r="Q224" s="71"/>
      <c r="R224" s="71"/>
      <c r="S224" s="71"/>
      <c r="T224" s="71"/>
      <c r="U224" s="71"/>
      <c r="V224" s="71"/>
      <c r="W224" s="71"/>
      <c r="X224" s="71"/>
      <c r="Y224" s="71"/>
      <c r="Z224" s="71"/>
      <c r="AA224" s="71"/>
      <c r="AB224" s="71"/>
      <c r="AC224" s="71"/>
      <c r="AD224" s="71"/>
      <c r="AE224" s="71"/>
      <c r="AF224" s="71"/>
      <c r="AG224" s="71"/>
      <c r="AH224" s="71"/>
      <c r="AI224" s="71"/>
      <c r="AJ224" s="71"/>
      <c r="AK224" s="71"/>
      <c r="AL224" s="71"/>
      <c r="AM224" s="71"/>
      <c r="AN224" s="71"/>
      <c r="AO224" s="71"/>
      <c r="AP224" s="71"/>
      <c r="AQ224" s="71"/>
      <c r="AR224" s="71"/>
      <c r="AS224" s="71"/>
      <c r="AT224" s="71"/>
      <c r="AU224" s="71"/>
      <c r="AV224" s="71"/>
      <c r="AW224" s="71"/>
      <c r="AY224" s="78"/>
    </row>
    <row r="225" spans="1:341" x14ac:dyDescent="0.2">
      <c r="A225" s="125"/>
      <c r="B225" s="543" t="s">
        <v>244</v>
      </c>
      <c r="C225" s="544"/>
      <c r="D225" s="544"/>
      <c r="E225" s="544"/>
      <c r="F225" s="544"/>
      <c r="G225" s="545"/>
      <c r="H225" s="546"/>
      <c r="I225" s="547"/>
      <c r="J225" s="547"/>
      <c r="K225" s="547"/>
      <c r="L225" s="547"/>
      <c r="M225" s="547"/>
      <c r="N225" s="547"/>
      <c r="O225" s="547"/>
      <c r="P225" s="547"/>
      <c r="Q225" s="547"/>
      <c r="R225" s="547"/>
      <c r="S225" s="547"/>
      <c r="T225" s="547"/>
      <c r="U225" s="547"/>
      <c r="V225" s="547"/>
      <c r="W225" s="547"/>
      <c r="X225" s="547"/>
      <c r="Y225" s="547"/>
      <c r="Z225" s="547"/>
      <c r="AA225" s="547"/>
      <c r="AB225" s="547"/>
      <c r="AC225" s="547"/>
      <c r="AD225" s="547"/>
      <c r="AE225" s="547"/>
      <c r="AF225" s="547"/>
      <c r="AG225" s="547"/>
      <c r="AH225" s="547"/>
      <c r="AI225" s="547"/>
      <c r="AJ225" s="547"/>
      <c r="AK225" s="547"/>
      <c r="AL225" s="547"/>
      <c r="AM225" s="547"/>
      <c r="AN225" s="547"/>
      <c r="AO225" s="547"/>
      <c r="AP225" s="547"/>
      <c r="AQ225" s="547"/>
      <c r="AR225" s="547"/>
      <c r="AS225" s="547"/>
      <c r="AT225" s="547"/>
      <c r="AU225" s="547"/>
      <c r="AV225" s="547"/>
      <c r="AW225" s="547"/>
    </row>
    <row r="226" spans="1:341" x14ac:dyDescent="0.2">
      <c r="A226" s="126"/>
      <c r="B226" s="380" t="str">
        <f>"&gt; "&amp;VLOOKUP(B225,ActMap,2, FALSE)</f>
        <v>&gt; Salaries for custodial staff</v>
      </c>
      <c r="C226" s="381"/>
      <c r="D226" s="381"/>
      <c r="E226" s="556"/>
      <c r="F226" s="381"/>
      <c r="G226" s="381"/>
      <c r="H226" s="121"/>
      <c r="I226" s="382"/>
      <c r="J226" s="382"/>
      <c r="K226" s="382"/>
      <c r="L226" s="382"/>
      <c r="M226" s="382"/>
      <c r="N226" s="382"/>
      <c r="O226" s="382"/>
      <c r="P226" s="382"/>
      <c r="Q226" s="382"/>
      <c r="R226" s="382"/>
      <c r="S226" s="382"/>
      <c r="T226" s="382"/>
      <c r="U226" s="382"/>
      <c r="V226" s="382"/>
      <c r="W226" s="382"/>
      <c r="X226" s="382"/>
      <c r="Y226" s="382"/>
      <c r="Z226" s="382"/>
      <c r="AA226" s="382"/>
      <c r="AB226" s="382"/>
      <c r="AC226" s="382"/>
      <c r="AD226" s="382"/>
      <c r="AE226" s="382"/>
      <c r="AF226" s="382"/>
      <c r="AG226" s="382"/>
      <c r="AH226" s="382"/>
      <c r="AI226" s="382"/>
      <c r="AJ226" s="382"/>
      <c r="AK226" s="382"/>
      <c r="AL226" s="382"/>
      <c r="AM226" s="382"/>
      <c r="AN226" s="382"/>
      <c r="AO226" s="382"/>
      <c r="AP226" s="382"/>
      <c r="AQ226" s="382"/>
      <c r="AR226" s="382"/>
      <c r="AS226" s="382"/>
      <c r="AT226" s="382"/>
      <c r="AU226" s="382"/>
      <c r="AV226" s="382"/>
      <c r="AW226" s="382"/>
      <c r="AX226" s="70"/>
      <c r="AY226" s="70"/>
      <c r="AZ226" s="70"/>
      <c r="BA226" s="70"/>
      <c r="BB226" s="70"/>
      <c r="BC226" s="70"/>
      <c r="BD226" s="70"/>
      <c r="BE226" s="70"/>
      <c r="BF226" s="70"/>
      <c r="BG226" s="70"/>
      <c r="BH226" s="70"/>
      <c r="BI226" s="70"/>
      <c r="BJ226" s="70"/>
      <c r="BK226" s="70"/>
      <c r="BL226" s="70"/>
      <c r="BM226" s="70"/>
      <c r="BN226" s="70"/>
      <c r="BO226" s="70"/>
      <c r="BP226" s="70"/>
      <c r="BQ226" s="70"/>
      <c r="BR226" s="70"/>
      <c r="BS226" s="70"/>
      <c r="BT226" s="70"/>
      <c r="BU226" s="70"/>
      <c r="BV226" s="70"/>
      <c r="BW226" s="70"/>
      <c r="BX226" s="70"/>
      <c r="BY226" s="70"/>
      <c r="BZ226" s="70"/>
      <c r="CA226" s="70"/>
      <c r="CB226" s="70"/>
      <c r="CC226" s="70"/>
      <c r="CD226" s="70"/>
      <c r="CE226" s="70"/>
      <c r="CF226" s="70"/>
      <c r="CG226" s="70"/>
      <c r="CH226" s="70"/>
      <c r="CI226" s="70"/>
      <c r="CJ226" s="70"/>
      <c r="CK226" s="70"/>
      <c r="CL226" s="70"/>
      <c r="CM226" s="70"/>
      <c r="CN226" s="70"/>
      <c r="CO226" s="70"/>
      <c r="CP226" s="70"/>
      <c r="CQ226" s="70"/>
      <c r="CR226" s="70"/>
      <c r="CS226" s="70"/>
      <c r="CT226" s="70"/>
      <c r="CU226" s="70"/>
      <c r="CV226" s="70"/>
      <c r="CW226" s="70"/>
      <c r="CX226" s="70"/>
      <c r="CY226" s="70"/>
      <c r="CZ226" s="70"/>
      <c r="DA226" s="70"/>
      <c r="DB226" s="70"/>
      <c r="DC226" s="70"/>
      <c r="DD226" s="70"/>
      <c r="DE226" s="70"/>
      <c r="DF226" s="70"/>
      <c r="DG226" s="70"/>
      <c r="DH226" s="70"/>
      <c r="DI226" s="70"/>
      <c r="DJ226" s="70"/>
      <c r="DK226" s="70"/>
      <c r="DL226" s="70"/>
      <c r="DM226" s="70"/>
      <c r="DN226" s="70"/>
      <c r="DO226" s="70"/>
      <c r="DP226" s="70"/>
      <c r="DQ226" s="70"/>
      <c r="DR226" s="70"/>
      <c r="DS226" s="70"/>
      <c r="DT226" s="70"/>
      <c r="DU226" s="70"/>
      <c r="DV226" s="70"/>
      <c r="DW226" s="70"/>
      <c r="DX226" s="70"/>
      <c r="DY226" s="70"/>
      <c r="DZ226" s="70"/>
      <c r="EA226" s="70"/>
      <c r="EB226" s="70"/>
      <c r="EC226" s="70"/>
      <c r="ED226" s="70"/>
      <c r="EE226" s="70"/>
      <c r="EF226" s="70"/>
      <c r="EG226" s="70"/>
      <c r="EH226" s="70"/>
      <c r="EI226" s="70"/>
      <c r="EJ226" s="70"/>
      <c r="EK226" s="70"/>
      <c r="EL226" s="70"/>
      <c r="EM226" s="70"/>
      <c r="EN226" s="70"/>
      <c r="EO226" s="70"/>
      <c r="EP226" s="70"/>
      <c r="EQ226" s="70"/>
      <c r="ER226" s="70"/>
      <c r="ES226" s="70"/>
      <c r="ET226" s="70"/>
      <c r="EU226" s="70"/>
      <c r="EV226" s="70"/>
      <c r="EW226" s="70"/>
      <c r="EX226" s="70"/>
      <c r="EY226" s="70"/>
      <c r="EZ226" s="70"/>
      <c r="FA226" s="70"/>
      <c r="FB226" s="70"/>
      <c r="FC226" s="70"/>
      <c r="FD226" s="70"/>
      <c r="FE226" s="70"/>
      <c r="FF226" s="70"/>
      <c r="FG226" s="70"/>
      <c r="FH226" s="70"/>
      <c r="FI226" s="70"/>
      <c r="FJ226" s="70"/>
      <c r="FK226" s="70"/>
      <c r="FL226" s="70"/>
      <c r="FM226" s="70"/>
      <c r="FN226" s="70"/>
      <c r="FO226" s="70"/>
      <c r="FP226" s="70"/>
      <c r="FQ226" s="70"/>
      <c r="FR226" s="70"/>
      <c r="FS226" s="70"/>
      <c r="FT226" s="70"/>
      <c r="FU226" s="70"/>
      <c r="FV226" s="70"/>
      <c r="FW226" s="70"/>
      <c r="FX226" s="70"/>
      <c r="FY226" s="70"/>
      <c r="FZ226" s="70"/>
      <c r="GA226" s="70"/>
      <c r="GB226" s="70"/>
      <c r="GC226" s="70"/>
      <c r="GD226" s="70"/>
      <c r="GE226" s="70"/>
      <c r="GF226" s="70"/>
      <c r="GG226" s="70"/>
      <c r="GH226" s="70"/>
      <c r="GI226" s="70"/>
      <c r="GJ226" s="70"/>
      <c r="GK226" s="70"/>
      <c r="GL226" s="70"/>
      <c r="GM226" s="70"/>
      <c r="GN226" s="70"/>
      <c r="GO226" s="70"/>
      <c r="GP226" s="70"/>
      <c r="GQ226" s="70"/>
      <c r="GR226" s="70"/>
      <c r="GS226" s="70"/>
      <c r="GT226" s="70"/>
      <c r="GU226" s="70"/>
      <c r="GV226" s="70"/>
      <c r="GW226" s="70"/>
      <c r="GX226" s="70"/>
      <c r="GY226" s="70"/>
      <c r="GZ226" s="70"/>
      <c r="HA226" s="70"/>
      <c r="HB226" s="70"/>
      <c r="HC226" s="70"/>
      <c r="HD226" s="70"/>
      <c r="HE226" s="70"/>
      <c r="HF226" s="70"/>
      <c r="HG226" s="70"/>
      <c r="HH226" s="70"/>
      <c r="HI226" s="70"/>
      <c r="HJ226" s="70"/>
      <c r="HK226" s="70"/>
      <c r="HL226" s="70"/>
      <c r="HM226" s="70"/>
      <c r="HN226" s="70"/>
      <c r="HO226" s="70"/>
      <c r="HP226" s="70"/>
      <c r="HQ226" s="70"/>
      <c r="HR226" s="70"/>
      <c r="HS226" s="70"/>
      <c r="HT226" s="70"/>
      <c r="HU226" s="70"/>
      <c r="HV226" s="70"/>
      <c r="HW226" s="70"/>
      <c r="HX226" s="70"/>
      <c r="HY226" s="70"/>
      <c r="HZ226" s="70"/>
      <c r="IA226" s="70"/>
      <c r="IB226" s="70"/>
      <c r="IC226" s="70"/>
      <c r="ID226" s="70"/>
      <c r="IE226" s="70"/>
      <c r="IF226" s="70"/>
      <c r="IG226" s="70"/>
      <c r="IH226" s="70"/>
      <c r="II226" s="70"/>
      <c r="IJ226" s="70"/>
      <c r="IK226" s="70"/>
      <c r="IL226" s="70"/>
      <c r="IM226" s="70"/>
      <c r="IN226" s="70"/>
      <c r="IO226" s="70"/>
      <c r="IP226" s="70"/>
      <c r="IQ226" s="70"/>
      <c r="IR226" s="70"/>
      <c r="IS226" s="70"/>
      <c r="IT226" s="70"/>
      <c r="IU226" s="70"/>
      <c r="IV226" s="70"/>
      <c r="IW226" s="70"/>
      <c r="IX226" s="70"/>
      <c r="IY226" s="70"/>
      <c r="IZ226" s="70"/>
      <c r="JA226" s="70"/>
      <c r="JB226" s="70"/>
      <c r="JC226" s="70"/>
      <c r="JD226" s="70"/>
      <c r="JE226" s="70"/>
      <c r="JF226" s="70"/>
      <c r="JG226" s="70"/>
      <c r="JH226" s="70"/>
      <c r="JI226" s="70"/>
      <c r="JJ226" s="70"/>
      <c r="JK226" s="70"/>
      <c r="JL226" s="70"/>
      <c r="JM226" s="70"/>
      <c r="JN226" s="70"/>
      <c r="JO226" s="70"/>
      <c r="JP226" s="70"/>
      <c r="JQ226" s="70"/>
      <c r="JR226" s="70"/>
      <c r="JS226" s="70"/>
      <c r="JT226" s="70"/>
      <c r="JU226" s="70"/>
      <c r="JV226" s="70"/>
      <c r="JW226" s="70"/>
      <c r="JX226" s="70"/>
      <c r="JY226" s="70"/>
      <c r="JZ226" s="70"/>
      <c r="KA226" s="70"/>
      <c r="KB226" s="70"/>
      <c r="KC226" s="70"/>
      <c r="KD226" s="70"/>
      <c r="KE226" s="70"/>
      <c r="KF226" s="70"/>
      <c r="KG226" s="70"/>
      <c r="KH226" s="70"/>
      <c r="KI226" s="70"/>
      <c r="KJ226" s="70"/>
      <c r="KK226" s="70"/>
      <c r="KL226" s="70"/>
      <c r="KM226" s="70"/>
      <c r="KN226" s="70"/>
      <c r="KO226" s="70"/>
      <c r="KP226" s="70"/>
      <c r="KQ226" s="70"/>
      <c r="KR226" s="70"/>
      <c r="KS226" s="70"/>
      <c r="KT226" s="70"/>
      <c r="KU226" s="70"/>
      <c r="KV226" s="70"/>
      <c r="KW226" s="70"/>
      <c r="KX226" s="70"/>
      <c r="KY226" s="70"/>
      <c r="KZ226" s="70"/>
      <c r="LA226" s="70"/>
      <c r="LB226" s="70"/>
      <c r="LC226" s="70"/>
      <c r="LD226" s="70"/>
      <c r="LE226" s="70"/>
      <c r="LF226" s="70"/>
      <c r="LG226" s="70"/>
      <c r="LH226" s="70"/>
      <c r="LI226" s="70"/>
      <c r="LJ226" s="70"/>
      <c r="LK226" s="70"/>
      <c r="LL226" s="70"/>
      <c r="LM226" s="70"/>
      <c r="LN226" s="70"/>
      <c r="LO226" s="70"/>
      <c r="LP226" s="70"/>
      <c r="LQ226" s="70"/>
      <c r="LR226" s="70"/>
      <c r="LS226" s="70"/>
      <c r="LT226" s="70"/>
      <c r="LU226" s="70"/>
      <c r="LV226" s="70"/>
      <c r="LW226" s="70"/>
      <c r="LX226" s="70"/>
      <c r="LY226" s="70"/>
      <c r="LZ226" s="70"/>
      <c r="MA226" s="70"/>
      <c r="MB226" s="70"/>
      <c r="MC226" s="70"/>
    </row>
    <row r="227" spans="1:341" s="70" customFormat="1" ht="11.25" customHeight="1" x14ac:dyDescent="0.15">
      <c r="A227" s="125"/>
      <c r="B227" s="70" t="s">
        <v>244</v>
      </c>
      <c r="C227" s="70" t="s">
        <v>417</v>
      </c>
      <c r="D227" s="70" t="s">
        <v>418</v>
      </c>
      <c r="E227" s="548">
        <v>1</v>
      </c>
      <c r="G227" s="86"/>
      <c r="H227" s="122">
        <v>42302</v>
      </c>
      <c r="I227" s="123">
        <f t="shared" ref="I227:AW227" si="752">H227*INDEX(SalInfl,I$1)</f>
        <v>43148.04</v>
      </c>
      <c r="J227" s="123">
        <f t="shared" si="752"/>
        <v>44011.000800000002</v>
      </c>
      <c r="K227" s="123">
        <f t="shared" si="752"/>
        <v>44891.220816000001</v>
      </c>
      <c r="L227" s="123">
        <f t="shared" si="752"/>
        <v>45789.045232320001</v>
      </c>
      <c r="M227" s="123">
        <f t="shared" si="752"/>
        <v>46704.826136966403</v>
      </c>
      <c r="N227" s="123">
        <f t="shared" si="752"/>
        <v>47638.922659705735</v>
      </c>
      <c r="O227" s="123">
        <f t="shared" si="752"/>
        <v>48591.701112899849</v>
      </c>
      <c r="P227" s="123">
        <f t="shared" si="752"/>
        <v>49563.53513515785</v>
      </c>
      <c r="Q227" s="123">
        <f t="shared" si="752"/>
        <v>50554.805837861008</v>
      </c>
      <c r="R227" s="123">
        <f t="shared" si="752"/>
        <v>51565.901954618232</v>
      </c>
      <c r="S227" s="123">
        <f t="shared" si="752"/>
        <v>52597.219993710598</v>
      </c>
      <c r="T227" s="123">
        <f t="shared" si="752"/>
        <v>53649.164393584811</v>
      </c>
      <c r="U227" s="123">
        <f t="shared" si="752"/>
        <v>54722.14768145651</v>
      </c>
      <c r="V227" s="123">
        <f t="shared" si="752"/>
        <v>55816.590635085638</v>
      </c>
      <c r="W227" s="123">
        <f t="shared" si="752"/>
        <v>56932.92244778735</v>
      </c>
      <c r="X227" s="123">
        <f t="shared" si="752"/>
        <v>58071.5808967431</v>
      </c>
      <c r="Y227" s="123">
        <f t="shared" si="752"/>
        <v>59233.012514677961</v>
      </c>
      <c r="Z227" s="123">
        <f t="shared" si="752"/>
        <v>60417.672764971525</v>
      </c>
      <c r="AA227" s="123">
        <f t="shared" si="752"/>
        <v>61626.026220270956</v>
      </c>
      <c r="AB227" s="123">
        <f t="shared" si="752"/>
        <v>62858.54674467638</v>
      </c>
      <c r="AC227" s="123">
        <f t="shared" si="752"/>
        <v>64115.717679569905</v>
      </c>
      <c r="AD227" s="123">
        <f t="shared" si="752"/>
        <v>65398.032033161304</v>
      </c>
      <c r="AE227" s="123">
        <f t="shared" si="752"/>
        <v>66705.992673824527</v>
      </c>
      <c r="AF227" s="123">
        <f t="shared" si="752"/>
        <v>68040.112527301026</v>
      </c>
      <c r="AG227" s="123">
        <f t="shared" si="752"/>
        <v>69400.914777847051</v>
      </c>
      <c r="AH227" s="123">
        <f t="shared" si="752"/>
        <v>70788.933073403998</v>
      </c>
      <c r="AI227" s="123">
        <f t="shared" si="752"/>
        <v>72204.711734872079</v>
      </c>
      <c r="AJ227" s="123">
        <f t="shared" si="752"/>
        <v>73648.805969569526</v>
      </c>
      <c r="AK227" s="123">
        <f t="shared" si="752"/>
        <v>75121.782088960914</v>
      </c>
      <c r="AL227" s="123">
        <f t="shared" si="752"/>
        <v>76624.217730740129</v>
      </c>
      <c r="AM227" s="123">
        <f t="shared" si="752"/>
        <v>78156.702085354933</v>
      </c>
      <c r="AN227" s="123">
        <f t="shared" si="752"/>
        <v>79719.836127062037</v>
      </c>
      <c r="AO227" s="123">
        <f t="shared" si="752"/>
        <v>81314.232849603286</v>
      </c>
      <c r="AP227" s="123">
        <f t="shared" si="752"/>
        <v>82940.517506595352</v>
      </c>
      <c r="AQ227" s="123">
        <f t="shared" si="752"/>
        <v>84599.327856727265</v>
      </c>
      <c r="AR227" s="123">
        <f t="shared" si="752"/>
        <v>86291.314413861808</v>
      </c>
      <c r="AS227" s="123">
        <f t="shared" si="752"/>
        <v>88017.140702139048</v>
      </c>
      <c r="AT227" s="123">
        <f t="shared" si="752"/>
        <v>89777.483516181834</v>
      </c>
      <c r="AU227" s="123">
        <f t="shared" si="752"/>
        <v>91573.033186505476</v>
      </c>
      <c r="AV227" s="123">
        <f t="shared" si="752"/>
        <v>93404.49385023558</v>
      </c>
      <c r="AW227" s="123">
        <f t="shared" si="752"/>
        <v>95272.583727240286</v>
      </c>
      <c r="AY227" s="78"/>
    </row>
    <row r="228" spans="1:341" s="70" customFormat="1" ht="11.25" customHeight="1" x14ac:dyDescent="0.15">
      <c r="A228" s="125"/>
      <c r="B228" s="70" t="s">
        <v>244</v>
      </c>
      <c r="C228" s="70" t="s">
        <v>419</v>
      </c>
      <c r="D228" s="70" t="s">
        <v>420</v>
      </c>
      <c r="E228" s="548">
        <v>1</v>
      </c>
      <c r="G228" s="86"/>
      <c r="H228" s="122">
        <v>21033</v>
      </c>
      <c r="I228" s="123">
        <f t="shared" ref="I228:AW228" si="753">H228*INDEX(SalInfl,I$1)</f>
        <v>21453.66</v>
      </c>
      <c r="J228" s="130">
        <f t="shared" si="753"/>
        <v>21882.733199999999</v>
      </c>
      <c r="K228" s="130">
        <f t="shared" si="753"/>
        <v>22320.387864</v>
      </c>
      <c r="L228" s="130">
        <f t="shared" si="753"/>
        <v>22766.795621280002</v>
      </c>
      <c r="M228" s="130">
        <f t="shared" si="753"/>
        <v>23222.131533705604</v>
      </c>
      <c r="N228" s="130">
        <f t="shared" si="753"/>
        <v>23686.574164379716</v>
      </c>
      <c r="O228" s="130">
        <f t="shared" si="753"/>
        <v>24160.305647667312</v>
      </c>
      <c r="P228" s="130">
        <f t="shared" si="753"/>
        <v>24643.511760620659</v>
      </c>
      <c r="Q228" s="130">
        <f t="shared" si="753"/>
        <v>25136.381995833071</v>
      </c>
      <c r="R228" s="130">
        <f t="shared" si="753"/>
        <v>25639.109635749734</v>
      </c>
      <c r="S228" s="130">
        <f t="shared" si="753"/>
        <v>26151.89182846473</v>
      </c>
      <c r="T228" s="130">
        <f t="shared" si="753"/>
        <v>26674.929665034026</v>
      </c>
      <c r="U228" s="130">
        <f t="shared" si="753"/>
        <v>27208.428258334705</v>
      </c>
      <c r="V228" s="130">
        <f t="shared" si="753"/>
        <v>27752.596823501401</v>
      </c>
      <c r="W228" s="130">
        <f t="shared" si="753"/>
        <v>28307.648759971427</v>
      </c>
      <c r="X228" s="130">
        <f t="shared" si="753"/>
        <v>28873.801735170855</v>
      </c>
      <c r="Y228" s="130">
        <f t="shared" si="753"/>
        <v>29451.277769874272</v>
      </c>
      <c r="Z228" s="130">
        <f t="shared" si="753"/>
        <v>30040.303325271758</v>
      </c>
      <c r="AA228" s="130">
        <f t="shared" si="753"/>
        <v>30641.109391777194</v>
      </c>
      <c r="AB228" s="130">
        <f t="shared" si="753"/>
        <v>31253.931579612738</v>
      </c>
      <c r="AC228" s="130">
        <f t="shared" si="753"/>
        <v>31879.010211204994</v>
      </c>
      <c r="AD228" s="130">
        <f t="shared" si="753"/>
        <v>32516.590415429095</v>
      </c>
      <c r="AE228" s="130">
        <f t="shared" si="753"/>
        <v>33166.922223737674</v>
      </c>
      <c r="AF228" s="130">
        <f t="shared" si="753"/>
        <v>33830.260668212431</v>
      </c>
      <c r="AG228" s="130">
        <f t="shared" si="753"/>
        <v>34506.865881576683</v>
      </c>
      <c r="AH228" s="130">
        <f t="shared" si="753"/>
        <v>35197.003199208215</v>
      </c>
      <c r="AI228" s="130">
        <f t="shared" si="753"/>
        <v>35900.943263192377</v>
      </c>
      <c r="AJ228" s="130">
        <f t="shared" si="753"/>
        <v>36618.962128456224</v>
      </c>
      <c r="AK228" s="130">
        <f t="shared" si="753"/>
        <v>37351.341371025352</v>
      </c>
      <c r="AL228" s="130">
        <f t="shared" si="753"/>
        <v>38098.36819844586</v>
      </c>
      <c r="AM228" s="130">
        <f t="shared" si="753"/>
        <v>38860.335562414781</v>
      </c>
      <c r="AN228" s="130">
        <f t="shared" si="753"/>
        <v>39637.542273663079</v>
      </c>
      <c r="AO228" s="130">
        <f t="shared" si="753"/>
        <v>40430.293119136339</v>
      </c>
      <c r="AP228" s="130">
        <f t="shared" si="753"/>
        <v>41238.898981519065</v>
      </c>
      <c r="AQ228" s="130">
        <f t="shared" si="753"/>
        <v>42063.676961149446</v>
      </c>
      <c r="AR228" s="130">
        <f t="shared" si="753"/>
        <v>42904.950500372433</v>
      </c>
      <c r="AS228" s="130">
        <f t="shared" si="753"/>
        <v>43763.049510379882</v>
      </c>
      <c r="AT228" s="130">
        <f t="shared" si="753"/>
        <v>44638.310500587482</v>
      </c>
      <c r="AU228" s="130">
        <f t="shared" si="753"/>
        <v>45531.076710599235</v>
      </c>
      <c r="AV228" s="130">
        <f t="shared" si="753"/>
        <v>46441.698244811218</v>
      </c>
      <c r="AW228" s="130">
        <f t="shared" si="753"/>
        <v>47370.532209707446</v>
      </c>
      <c r="AY228" s="78"/>
    </row>
    <row r="229" spans="1:341" s="70" customFormat="1" ht="11.25" customHeight="1" x14ac:dyDescent="0.15">
      <c r="A229" s="125"/>
      <c r="B229" s="70" t="s">
        <v>244</v>
      </c>
      <c r="E229" s="548"/>
      <c r="G229" s="86"/>
      <c r="H229" s="122">
        <v>0</v>
      </c>
      <c r="I229" s="123">
        <f t="shared" ref="I229:AW229" si="754">H229*INDEX(SalInfl,I$1)</f>
        <v>0</v>
      </c>
      <c r="J229" s="130">
        <f t="shared" si="754"/>
        <v>0</v>
      </c>
      <c r="K229" s="130">
        <f t="shared" si="754"/>
        <v>0</v>
      </c>
      <c r="L229" s="130">
        <f t="shared" si="754"/>
        <v>0</v>
      </c>
      <c r="M229" s="130">
        <f t="shared" si="754"/>
        <v>0</v>
      </c>
      <c r="N229" s="130">
        <f t="shared" si="754"/>
        <v>0</v>
      </c>
      <c r="O229" s="130">
        <f t="shared" si="754"/>
        <v>0</v>
      </c>
      <c r="P229" s="130">
        <f t="shared" si="754"/>
        <v>0</v>
      </c>
      <c r="Q229" s="130">
        <f t="shared" si="754"/>
        <v>0</v>
      </c>
      <c r="R229" s="130">
        <f t="shared" si="754"/>
        <v>0</v>
      </c>
      <c r="S229" s="130">
        <f t="shared" si="754"/>
        <v>0</v>
      </c>
      <c r="T229" s="130">
        <f t="shared" si="754"/>
        <v>0</v>
      </c>
      <c r="U229" s="130">
        <f t="shared" si="754"/>
        <v>0</v>
      </c>
      <c r="V229" s="130">
        <f t="shared" si="754"/>
        <v>0</v>
      </c>
      <c r="W229" s="130">
        <f t="shared" si="754"/>
        <v>0</v>
      </c>
      <c r="X229" s="130">
        <f t="shared" si="754"/>
        <v>0</v>
      </c>
      <c r="Y229" s="130">
        <f t="shared" si="754"/>
        <v>0</v>
      </c>
      <c r="Z229" s="130">
        <f t="shared" si="754"/>
        <v>0</v>
      </c>
      <c r="AA229" s="130">
        <f t="shared" si="754"/>
        <v>0</v>
      </c>
      <c r="AB229" s="130">
        <f t="shared" si="754"/>
        <v>0</v>
      </c>
      <c r="AC229" s="130">
        <f t="shared" si="754"/>
        <v>0</v>
      </c>
      <c r="AD229" s="130">
        <f t="shared" si="754"/>
        <v>0</v>
      </c>
      <c r="AE229" s="130">
        <f t="shared" si="754"/>
        <v>0</v>
      </c>
      <c r="AF229" s="130">
        <f t="shared" si="754"/>
        <v>0</v>
      </c>
      <c r="AG229" s="130">
        <f t="shared" si="754"/>
        <v>0</v>
      </c>
      <c r="AH229" s="130">
        <f t="shared" si="754"/>
        <v>0</v>
      </c>
      <c r="AI229" s="130">
        <f t="shared" si="754"/>
        <v>0</v>
      </c>
      <c r="AJ229" s="130">
        <f t="shared" si="754"/>
        <v>0</v>
      </c>
      <c r="AK229" s="130">
        <f t="shared" si="754"/>
        <v>0</v>
      </c>
      <c r="AL229" s="130">
        <f t="shared" si="754"/>
        <v>0</v>
      </c>
      <c r="AM229" s="130">
        <f t="shared" si="754"/>
        <v>0</v>
      </c>
      <c r="AN229" s="130">
        <f t="shared" si="754"/>
        <v>0</v>
      </c>
      <c r="AO229" s="130">
        <f t="shared" si="754"/>
        <v>0</v>
      </c>
      <c r="AP229" s="130">
        <f t="shared" si="754"/>
        <v>0</v>
      </c>
      <c r="AQ229" s="130">
        <f t="shared" si="754"/>
        <v>0</v>
      </c>
      <c r="AR229" s="130">
        <f t="shared" si="754"/>
        <v>0</v>
      </c>
      <c r="AS229" s="130">
        <f t="shared" si="754"/>
        <v>0</v>
      </c>
      <c r="AT229" s="130">
        <f t="shared" si="754"/>
        <v>0</v>
      </c>
      <c r="AU229" s="130">
        <f t="shared" si="754"/>
        <v>0</v>
      </c>
      <c r="AV229" s="130">
        <f t="shared" si="754"/>
        <v>0</v>
      </c>
      <c r="AW229" s="130">
        <f t="shared" si="754"/>
        <v>0</v>
      </c>
      <c r="AY229" s="78"/>
    </row>
    <row r="230" spans="1:341" s="70" customFormat="1" ht="11.25" customHeight="1" x14ac:dyDescent="0.15">
      <c r="A230" s="125"/>
      <c r="B230" s="70" t="s">
        <v>244</v>
      </c>
      <c r="E230" s="548"/>
      <c r="G230" s="86"/>
      <c r="H230" s="122">
        <v>0</v>
      </c>
      <c r="I230" s="123">
        <f t="shared" ref="I230:AW230" si="755">H230*INDEX(SalInfl,I$1)</f>
        <v>0</v>
      </c>
      <c r="J230" s="130">
        <f t="shared" si="755"/>
        <v>0</v>
      </c>
      <c r="K230" s="130">
        <f t="shared" si="755"/>
        <v>0</v>
      </c>
      <c r="L230" s="130">
        <f t="shared" si="755"/>
        <v>0</v>
      </c>
      <c r="M230" s="130">
        <f t="shared" si="755"/>
        <v>0</v>
      </c>
      <c r="N230" s="130">
        <f t="shared" si="755"/>
        <v>0</v>
      </c>
      <c r="O230" s="130">
        <f t="shared" si="755"/>
        <v>0</v>
      </c>
      <c r="P230" s="130">
        <f t="shared" si="755"/>
        <v>0</v>
      </c>
      <c r="Q230" s="130">
        <f t="shared" si="755"/>
        <v>0</v>
      </c>
      <c r="R230" s="130">
        <f t="shared" si="755"/>
        <v>0</v>
      </c>
      <c r="S230" s="130">
        <f t="shared" si="755"/>
        <v>0</v>
      </c>
      <c r="T230" s="130">
        <f t="shared" si="755"/>
        <v>0</v>
      </c>
      <c r="U230" s="130">
        <f t="shared" si="755"/>
        <v>0</v>
      </c>
      <c r="V230" s="130">
        <f t="shared" si="755"/>
        <v>0</v>
      </c>
      <c r="W230" s="130">
        <f t="shared" si="755"/>
        <v>0</v>
      </c>
      <c r="X230" s="130">
        <f t="shared" si="755"/>
        <v>0</v>
      </c>
      <c r="Y230" s="130">
        <f t="shared" si="755"/>
        <v>0</v>
      </c>
      <c r="Z230" s="130">
        <f t="shared" si="755"/>
        <v>0</v>
      </c>
      <c r="AA230" s="130">
        <f t="shared" si="755"/>
        <v>0</v>
      </c>
      <c r="AB230" s="130">
        <f t="shared" si="755"/>
        <v>0</v>
      </c>
      <c r="AC230" s="130">
        <f t="shared" si="755"/>
        <v>0</v>
      </c>
      <c r="AD230" s="130">
        <f t="shared" si="755"/>
        <v>0</v>
      </c>
      <c r="AE230" s="130">
        <f t="shared" si="755"/>
        <v>0</v>
      </c>
      <c r="AF230" s="130">
        <f t="shared" si="755"/>
        <v>0</v>
      </c>
      <c r="AG230" s="130">
        <f t="shared" si="755"/>
        <v>0</v>
      </c>
      <c r="AH230" s="130">
        <f t="shared" si="755"/>
        <v>0</v>
      </c>
      <c r="AI230" s="130">
        <f t="shared" si="755"/>
        <v>0</v>
      </c>
      <c r="AJ230" s="130">
        <f t="shared" si="755"/>
        <v>0</v>
      </c>
      <c r="AK230" s="130">
        <f t="shared" si="755"/>
        <v>0</v>
      </c>
      <c r="AL230" s="130">
        <f t="shared" si="755"/>
        <v>0</v>
      </c>
      <c r="AM230" s="130">
        <f t="shared" si="755"/>
        <v>0</v>
      </c>
      <c r="AN230" s="130">
        <f t="shared" si="755"/>
        <v>0</v>
      </c>
      <c r="AO230" s="130">
        <f t="shared" si="755"/>
        <v>0</v>
      </c>
      <c r="AP230" s="130">
        <f t="shared" si="755"/>
        <v>0</v>
      </c>
      <c r="AQ230" s="130">
        <f t="shared" si="755"/>
        <v>0</v>
      </c>
      <c r="AR230" s="130">
        <f t="shared" si="755"/>
        <v>0</v>
      </c>
      <c r="AS230" s="130">
        <f t="shared" si="755"/>
        <v>0</v>
      </c>
      <c r="AT230" s="130">
        <f t="shared" si="755"/>
        <v>0</v>
      </c>
      <c r="AU230" s="130">
        <f t="shared" si="755"/>
        <v>0</v>
      </c>
      <c r="AV230" s="130">
        <f t="shared" si="755"/>
        <v>0</v>
      </c>
      <c r="AW230" s="130">
        <f t="shared" si="755"/>
        <v>0</v>
      </c>
      <c r="AY230" s="78"/>
    </row>
    <row r="231" spans="1:341" s="70" customFormat="1" ht="11.25" customHeight="1" x14ac:dyDescent="0.15">
      <c r="A231" s="125"/>
      <c r="B231" s="87" t="s">
        <v>283</v>
      </c>
      <c r="C231" s="87"/>
      <c r="D231" s="87"/>
      <c r="E231" s="549"/>
      <c r="F231" s="87"/>
      <c r="G231" s="91"/>
      <c r="H231" s="383"/>
      <c r="I231" s="384"/>
      <c r="J231" s="384"/>
      <c r="K231" s="384"/>
      <c r="L231" s="384"/>
      <c r="M231" s="384"/>
      <c r="N231" s="384"/>
      <c r="O231" s="384"/>
      <c r="P231" s="384"/>
      <c r="Q231" s="384"/>
      <c r="R231" s="384"/>
      <c r="S231" s="384"/>
      <c r="T231" s="384"/>
      <c r="U231" s="384"/>
      <c r="V231" s="384"/>
      <c r="W231" s="384"/>
      <c r="X231" s="384"/>
      <c r="Y231" s="384"/>
      <c r="Z231" s="384"/>
      <c r="AA231" s="384"/>
      <c r="AB231" s="384"/>
      <c r="AC231" s="384"/>
      <c r="AD231" s="384"/>
      <c r="AE231" s="384"/>
      <c r="AF231" s="384"/>
      <c r="AG231" s="384"/>
      <c r="AH231" s="384"/>
      <c r="AI231" s="384"/>
      <c r="AJ231" s="384"/>
      <c r="AK231" s="384"/>
      <c r="AL231" s="384"/>
      <c r="AM231" s="384"/>
      <c r="AN231" s="384"/>
      <c r="AO231" s="384"/>
      <c r="AP231" s="384"/>
      <c r="AQ231" s="384"/>
      <c r="AR231" s="384"/>
      <c r="AS231" s="384"/>
      <c r="AT231" s="384"/>
      <c r="AU231" s="384"/>
      <c r="AV231" s="384"/>
      <c r="AW231" s="384"/>
      <c r="AY231" s="78"/>
    </row>
    <row r="232" spans="1:341" s="70" customFormat="1" ht="11.25" customHeight="1" x14ac:dyDescent="0.15">
      <c r="A232" s="125"/>
      <c r="B232" s="385" t="s">
        <v>284</v>
      </c>
      <c r="C232" s="385"/>
      <c r="D232" s="385"/>
      <c r="E232" s="558"/>
      <c r="F232" s="385"/>
      <c r="G232" s="386"/>
      <c r="H232" s="387">
        <f t="shared" ref="H232:AW232" si="756">SUMIF(H225:H231, "&gt;0",$E225:$E231)</f>
        <v>2</v>
      </c>
      <c r="I232" s="388">
        <f t="shared" si="756"/>
        <v>2</v>
      </c>
      <c r="J232" s="388">
        <f t="shared" si="756"/>
        <v>2</v>
      </c>
      <c r="K232" s="388">
        <f t="shared" si="756"/>
        <v>2</v>
      </c>
      <c r="L232" s="388">
        <f t="shared" si="756"/>
        <v>2</v>
      </c>
      <c r="M232" s="388">
        <f t="shared" si="756"/>
        <v>2</v>
      </c>
      <c r="N232" s="388">
        <f t="shared" si="756"/>
        <v>2</v>
      </c>
      <c r="O232" s="388">
        <f t="shared" si="756"/>
        <v>2</v>
      </c>
      <c r="P232" s="388">
        <f t="shared" si="756"/>
        <v>2</v>
      </c>
      <c r="Q232" s="388">
        <f t="shared" si="756"/>
        <v>2</v>
      </c>
      <c r="R232" s="388">
        <f t="shared" si="756"/>
        <v>2</v>
      </c>
      <c r="S232" s="388">
        <f t="shared" si="756"/>
        <v>2</v>
      </c>
      <c r="T232" s="388">
        <f t="shared" si="756"/>
        <v>2</v>
      </c>
      <c r="U232" s="388">
        <f t="shared" si="756"/>
        <v>2</v>
      </c>
      <c r="V232" s="388">
        <f t="shared" si="756"/>
        <v>2</v>
      </c>
      <c r="W232" s="388">
        <f t="shared" si="756"/>
        <v>2</v>
      </c>
      <c r="X232" s="388">
        <f t="shared" si="756"/>
        <v>2</v>
      </c>
      <c r="Y232" s="388">
        <f t="shared" si="756"/>
        <v>2</v>
      </c>
      <c r="Z232" s="388">
        <f t="shared" si="756"/>
        <v>2</v>
      </c>
      <c r="AA232" s="388">
        <f t="shared" si="756"/>
        <v>2</v>
      </c>
      <c r="AB232" s="388">
        <f t="shared" si="756"/>
        <v>2</v>
      </c>
      <c r="AC232" s="388">
        <f t="shared" si="756"/>
        <v>2</v>
      </c>
      <c r="AD232" s="388">
        <f t="shared" si="756"/>
        <v>2</v>
      </c>
      <c r="AE232" s="388">
        <f t="shared" si="756"/>
        <v>2</v>
      </c>
      <c r="AF232" s="388">
        <f t="shared" si="756"/>
        <v>2</v>
      </c>
      <c r="AG232" s="388">
        <f t="shared" si="756"/>
        <v>2</v>
      </c>
      <c r="AH232" s="388">
        <f t="shared" si="756"/>
        <v>2</v>
      </c>
      <c r="AI232" s="388">
        <f t="shared" si="756"/>
        <v>2</v>
      </c>
      <c r="AJ232" s="388">
        <f t="shared" si="756"/>
        <v>2</v>
      </c>
      <c r="AK232" s="388">
        <f t="shared" si="756"/>
        <v>2</v>
      </c>
      <c r="AL232" s="388">
        <f t="shared" si="756"/>
        <v>2</v>
      </c>
      <c r="AM232" s="388">
        <f t="shared" si="756"/>
        <v>2</v>
      </c>
      <c r="AN232" s="388">
        <f t="shared" si="756"/>
        <v>2</v>
      </c>
      <c r="AO232" s="388">
        <f t="shared" si="756"/>
        <v>2</v>
      </c>
      <c r="AP232" s="388">
        <f t="shared" si="756"/>
        <v>2</v>
      </c>
      <c r="AQ232" s="388">
        <f t="shared" si="756"/>
        <v>2</v>
      </c>
      <c r="AR232" s="388">
        <f t="shared" si="756"/>
        <v>2</v>
      </c>
      <c r="AS232" s="388">
        <f t="shared" si="756"/>
        <v>2</v>
      </c>
      <c r="AT232" s="388">
        <f t="shared" si="756"/>
        <v>2</v>
      </c>
      <c r="AU232" s="388">
        <f t="shared" si="756"/>
        <v>2</v>
      </c>
      <c r="AV232" s="388">
        <f t="shared" si="756"/>
        <v>2</v>
      </c>
      <c r="AW232" s="388">
        <f t="shared" si="756"/>
        <v>2</v>
      </c>
      <c r="AY232" s="78"/>
    </row>
    <row r="233" spans="1:341" s="70" customFormat="1" ht="11.25" customHeight="1" x14ac:dyDescent="0.15">
      <c r="A233" s="125"/>
      <c r="B233" s="87" t="s">
        <v>285</v>
      </c>
      <c r="C233" s="87"/>
      <c r="D233" s="87"/>
      <c r="E233" s="549"/>
      <c r="F233" s="87"/>
      <c r="G233" s="91"/>
      <c r="H233" s="389">
        <f t="shared" ref="H233:AW233" si="757">IF(H232=0, "N/A", H$6/H232)</f>
        <v>181</v>
      </c>
      <c r="I233" s="313">
        <f t="shared" si="757"/>
        <v>212.5</v>
      </c>
      <c r="J233" s="313">
        <f t="shared" si="757"/>
        <v>338.5</v>
      </c>
      <c r="K233" s="313">
        <f t="shared" si="757"/>
        <v>360</v>
      </c>
      <c r="L233" s="313">
        <f t="shared" si="757"/>
        <v>374.5</v>
      </c>
      <c r="M233" s="313">
        <f t="shared" si="757"/>
        <v>393.5</v>
      </c>
      <c r="N233" s="313">
        <f t="shared" si="757"/>
        <v>413</v>
      </c>
      <c r="O233" s="313">
        <f t="shared" si="757"/>
        <v>431</v>
      </c>
      <c r="P233" s="313">
        <f t="shared" si="757"/>
        <v>449</v>
      </c>
      <c r="Q233" s="313">
        <f t="shared" si="757"/>
        <v>448.5</v>
      </c>
      <c r="R233" s="313">
        <f t="shared" si="757"/>
        <v>448</v>
      </c>
      <c r="S233" s="313">
        <f t="shared" si="757"/>
        <v>448</v>
      </c>
      <c r="T233" s="313">
        <f t="shared" si="757"/>
        <v>448</v>
      </c>
      <c r="U233" s="313">
        <f t="shared" si="757"/>
        <v>448</v>
      </c>
      <c r="V233" s="313">
        <f t="shared" si="757"/>
        <v>448</v>
      </c>
      <c r="W233" s="313">
        <f t="shared" si="757"/>
        <v>448</v>
      </c>
      <c r="X233" s="313">
        <f t="shared" si="757"/>
        <v>448</v>
      </c>
      <c r="Y233" s="313">
        <f t="shared" si="757"/>
        <v>448</v>
      </c>
      <c r="Z233" s="313">
        <f t="shared" si="757"/>
        <v>448</v>
      </c>
      <c r="AA233" s="313">
        <f t="shared" si="757"/>
        <v>448</v>
      </c>
      <c r="AB233" s="313">
        <f t="shared" si="757"/>
        <v>448</v>
      </c>
      <c r="AC233" s="313">
        <f t="shared" si="757"/>
        <v>448</v>
      </c>
      <c r="AD233" s="313">
        <f t="shared" si="757"/>
        <v>448</v>
      </c>
      <c r="AE233" s="313">
        <f t="shared" si="757"/>
        <v>448</v>
      </c>
      <c r="AF233" s="313">
        <f t="shared" si="757"/>
        <v>448</v>
      </c>
      <c r="AG233" s="313">
        <f t="shared" si="757"/>
        <v>448</v>
      </c>
      <c r="AH233" s="313">
        <f t="shared" si="757"/>
        <v>448</v>
      </c>
      <c r="AI233" s="313">
        <f t="shared" si="757"/>
        <v>448</v>
      </c>
      <c r="AJ233" s="313">
        <f t="shared" si="757"/>
        <v>448</v>
      </c>
      <c r="AK233" s="313">
        <f t="shared" si="757"/>
        <v>448</v>
      </c>
      <c r="AL233" s="313">
        <f t="shared" si="757"/>
        <v>448</v>
      </c>
      <c r="AM233" s="313">
        <f t="shared" si="757"/>
        <v>448</v>
      </c>
      <c r="AN233" s="313">
        <f t="shared" si="757"/>
        <v>448</v>
      </c>
      <c r="AO233" s="313">
        <f t="shared" si="757"/>
        <v>448</v>
      </c>
      <c r="AP233" s="313">
        <f t="shared" si="757"/>
        <v>448</v>
      </c>
      <c r="AQ233" s="313">
        <f t="shared" si="757"/>
        <v>448</v>
      </c>
      <c r="AR233" s="313">
        <f t="shared" si="757"/>
        <v>448</v>
      </c>
      <c r="AS233" s="313">
        <f t="shared" si="757"/>
        <v>448</v>
      </c>
      <c r="AT233" s="313">
        <f t="shared" si="757"/>
        <v>448</v>
      </c>
      <c r="AU233" s="313">
        <f t="shared" si="757"/>
        <v>448</v>
      </c>
      <c r="AV233" s="313">
        <f t="shared" si="757"/>
        <v>448</v>
      </c>
      <c r="AW233" s="313">
        <f t="shared" si="757"/>
        <v>448</v>
      </c>
      <c r="AY233" s="78"/>
    </row>
    <row r="234" spans="1:341" s="70" customFormat="1" ht="11.25" customHeight="1" x14ac:dyDescent="0.15">
      <c r="A234" s="125"/>
      <c r="E234" s="555"/>
      <c r="G234" s="86"/>
      <c r="H234" s="127"/>
      <c r="I234" s="128"/>
      <c r="J234" s="71"/>
      <c r="K234" s="71"/>
      <c r="L234" s="71"/>
      <c r="M234" s="71"/>
      <c r="N234" s="71"/>
      <c r="O234" s="71"/>
      <c r="P234" s="71"/>
      <c r="Q234" s="71"/>
      <c r="R234" s="71"/>
      <c r="S234" s="71"/>
      <c r="T234" s="71"/>
      <c r="U234" s="71"/>
      <c r="V234" s="71"/>
      <c r="W234" s="71"/>
      <c r="X234" s="71"/>
      <c r="Y234" s="71"/>
      <c r="Z234" s="71"/>
      <c r="AA234" s="71"/>
      <c r="AB234" s="71"/>
      <c r="AC234" s="71"/>
      <c r="AD234" s="71"/>
      <c r="AE234" s="71"/>
      <c r="AF234" s="71"/>
      <c r="AG234" s="71"/>
      <c r="AH234" s="71"/>
      <c r="AI234" s="71"/>
      <c r="AJ234" s="71"/>
      <c r="AK234" s="71"/>
      <c r="AL234" s="71"/>
      <c r="AM234" s="71"/>
      <c r="AN234" s="71"/>
      <c r="AO234" s="71"/>
      <c r="AP234" s="71"/>
      <c r="AQ234" s="71"/>
      <c r="AR234" s="71"/>
      <c r="AS234" s="71"/>
      <c r="AT234" s="71"/>
      <c r="AU234" s="71"/>
      <c r="AV234" s="71"/>
      <c r="AW234" s="71"/>
    </row>
    <row r="235" spans="1:341" x14ac:dyDescent="0.2">
      <c r="A235" s="125"/>
      <c r="B235" s="543" t="s">
        <v>290</v>
      </c>
      <c r="C235" s="544"/>
      <c r="D235" s="544"/>
      <c r="E235" s="544"/>
      <c r="F235" s="544"/>
      <c r="G235" s="545"/>
      <c r="H235" s="546"/>
      <c r="I235" s="547"/>
      <c r="J235" s="547"/>
      <c r="K235" s="547"/>
      <c r="L235" s="547"/>
      <c r="M235" s="547"/>
      <c r="N235" s="547"/>
      <c r="O235" s="547"/>
      <c r="P235" s="547"/>
      <c r="Q235" s="547"/>
      <c r="R235" s="547"/>
      <c r="S235" s="547"/>
      <c r="T235" s="547"/>
      <c r="U235" s="547"/>
      <c r="V235" s="547"/>
      <c r="W235" s="547"/>
      <c r="X235" s="547"/>
      <c r="Y235" s="547"/>
      <c r="Z235" s="547"/>
      <c r="AA235" s="547"/>
      <c r="AB235" s="547"/>
      <c r="AC235" s="547"/>
      <c r="AD235" s="547"/>
      <c r="AE235" s="547"/>
      <c r="AF235" s="547"/>
      <c r="AG235" s="547"/>
      <c r="AH235" s="547"/>
      <c r="AI235" s="547"/>
      <c r="AJ235" s="547"/>
      <c r="AK235" s="547"/>
      <c r="AL235" s="547"/>
      <c r="AM235" s="547"/>
      <c r="AN235" s="547"/>
      <c r="AO235" s="547"/>
      <c r="AP235" s="547"/>
      <c r="AQ235" s="547"/>
      <c r="AR235" s="547"/>
      <c r="AS235" s="547"/>
      <c r="AT235" s="547"/>
      <c r="AU235" s="547"/>
      <c r="AV235" s="547"/>
      <c r="AW235" s="547"/>
    </row>
    <row r="236" spans="1:341" x14ac:dyDescent="0.2">
      <c r="A236" s="126"/>
      <c r="B236" s="380" t="str">
        <f>"&gt; "&amp;VLOOKUP(B235,ActMap,2, FALSE)</f>
        <v>&gt; Salaries for security</v>
      </c>
      <c r="C236" s="381"/>
      <c r="D236" s="381"/>
      <c r="E236" s="556"/>
      <c r="F236" s="381"/>
      <c r="G236" s="381"/>
      <c r="H236" s="121"/>
      <c r="I236" s="382"/>
      <c r="J236" s="382"/>
      <c r="K236" s="382"/>
      <c r="L236" s="382"/>
      <c r="M236" s="382"/>
      <c r="N236" s="382"/>
      <c r="O236" s="382"/>
      <c r="P236" s="382"/>
      <c r="Q236" s="382"/>
      <c r="R236" s="382"/>
      <c r="S236" s="382"/>
      <c r="T236" s="382"/>
      <c r="U236" s="382"/>
      <c r="V236" s="382"/>
      <c r="W236" s="382"/>
      <c r="X236" s="382"/>
      <c r="Y236" s="382"/>
      <c r="Z236" s="382"/>
      <c r="AA236" s="382"/>
      <c r="AB236" s="382"/>
      <c r="AC236" s="382"/>
      <c r="AD236" s="382"/>
      <c r="AE236" s="382"/>
      <c r="AF236" s="382"/>
      <c r="AG236" s="382"/>
      <c r="AH236" s="382"/>
      <c r="AI236" s="382"/>
      <c r="AJ236" s="382"/>
      <c r="AK236" s="382"/>
      <c r="AL236" s="382"/>
      <c r="AM236" s="382"/>
      <c r="AN236" s="382"/>
      <c r="AO236" s="382"/>
      <c r="AP236" s="382"/>
      <c r="AQ236" s="382"/>
      <c r="AR236" s="382"/>
      <c r="AS236" s="382"/>
      <c r="AT236" s="382"/>
      <c r="AU236" s="382"/>
      <c r="AV236" s="382"/>
      <c r="AW236" s="382"/>
      <c r="AX236" s="70"/>
      <c r="AY236" s="70"/>
      <c r="AZ236" s="70"/>
      <c r="BA236" s="70"/>
      <c r="BB236" s="70"/>
      <c r="BC236" s="70"/>
      <c r="BD236" s="70"/>
      <c r="BE236" s="70"/>
      <c r="BF236" s="70"/>
      <c r="BG236" s="70"/>
      <c r="BH236" s="70"/>
      <c r="BI236" s="70"/>
      <c r="BJ236" s="70"/>
      <c r="BK236" s="70"/>
      <c r="BL236" s="70"/>
      <c r="BM236" s="70"/>
      <c r="BN236" s="70"/>
      <c r="BO236" s="70"/>
      <c r="BP236" s="70"/>
      <c r="BQ236" s="70"/>
      <c r="BR236" s="70"/>
      <c r="BS236" s="70"/>
      <c r="BT236" s="70"/>
      <c r="BU236" s="70"/>
      <c r="BV236" s="70"/>
      <c r="BW236" s="70"/>
      <c r="BX236" s="70"/>
      <c r="BY236" s="70"/>
      <c r="BZ236" s="70"/>
      <c r="CA236" s="70"/>
      <c r="CB236" s="70"/>
      <c r="CC236" s="70"/>
      <c r="CD236" s="70"/>
      <c r="CE236" s="70"/>
      <c r="CF236" s="70"/>
      <c r="CG236" s="70"/>
      <c r="CH236" s="70"/>
      <c r="CI236" s="70"/>
      <c r="CJ236" s="70"/>
      <c r="CK236" s="70"/>
      <c r="CL236" s="70"/>
      <c r="CM236" s="70"/>
      <c r="CN236" s="70"/>
      <c r="CO236" s="70"/>
      <c r="CP236" s="70"/>
      <c r="CQ236" s="70"/>
      <c r="CR236" s="70"/>
      <c r="CS236" s="70"/>
      <c r="CT236" s="70"/>
      <c r="CU236" s="70"/>
      <c r="CV236" s="70"/>
      <c r="CW236" s="70"/>
      <c r="CX236" s="70"/>
      <c r="CY236" s="70"/>
      <c r="CZ236" s="70"/>
      <c r="DA236" s="70"/>
      <c r="DB236" s="70"/>
      <c r="DC236" s="70"/>
      <c r="DD236" s="70"/>
      <c r="DE236" s="70"/>
      <c r="DF236" s="70"/>
      <c r="DG236" s="70"/>
      <c r="DH236" s="70"/>
      <c r="DI236" s="70"/>
      <c r="DJ236" s="70"/>
      <c r="DK236" s="70"/>
      <c r="DL236" s="70"/>
      <c r="DM236" s="70"/>
      <c r="DN236" s="70"/>
      <c r="DO236" s="70"/>
      <c r="DP236" s="70"/>
      <c r="DQ236" s="70"/>
      <c r="DR236" s="70"/>
      <c r="DS236" s="70"/>
      <c r="DT236" s="70"/>
      <c r="DU236" s="70"/>
      <c r="DV236" s="70"/>
      <c r="DW236" s="70"/>
      <c r="DX236" s="70"/>
      <c r="DY236" s="70"/>
      <c r="DZ236" s="70"/>
      <c r="EA236" s="70"/>
      <c r="EB236" s="70"/>
      <c r="EC236" s="70"/>
      <c r="ED236" s="70"/>
      <c r="EE236" s="70"/>
      <c r="EF236" s="70"/>
      <c r="EG236" s="70"/>
      <c r="EH236" s="70"/>
      <c r="EI236" s="70"/>
      <c r="EJ236" s="70"/>
      <c r="EK236" s="70"/>
      <c r="EL236" s="70"/>
      <c r="EM236" s="70"/>
      <c r="EN236" s="70"/>
      <c r="EO236" s="70"/>
      <c r="EP236" s="70"/>
      <c r="EQ236" s="70"/>
      <c r="ER236" s="70"/>
      <c r="ES236" s="70"/>
      <c r="ET236" s="70"/>
      <c r="EU236" s="70"/>
      <c r="EV236" s="70"/>
      <c r="EW236" s="70"/>
      <c r="EX236" s="70"/>
      <c r="EY236" s="70"/>
      <c r="EZ236" s="70"/>
      <c r="FA236" s="70"/>
      <c r="FB236" s="70"/>
      <c r="FC236" s="70"/>
      <c r="FD236" s="70"/>
      <c r="FE236" s="70"/>
      <c r="FF236" s="70"/>
      <c r="FG236" s="70"/>
      <c r="FH236" s="70"/>
      <c r="FI236" s="70"/>
      <c r="FJ236" s="70"/>
      <c r="FK236" s="70"/>
      <c r="FL236" s="70"/>
      <c r="FM236" s="70"/>
      <c r="FN236" s="70"/>
      <c r="FO236" s="70"/>
      <c r="FP236" s="70"/>
      <c r="FQ236" s="70"/>
      <c r="FR236" s="70"/>
      <c r="FS236" s="70"/>
      <c r="FT236" s="70"/>
      <c r="FU236" s="70"/>
      <c r="FV236" s="70"/>
      <c r="FW236" s="70"/>
      <c r="FX236" s="70"/>
      <c r="FY236" s="70"/>
      <c r="FZ236" s="70"/>
      <c r="GA236" s="70"/>
      <c r="GB236" s="70"/>
      <c r="GC236" s="70"/>
      <c r="GD236" s="70"/>
      <c r="GE236" s="70"/>
      <c r="GF236" s="70"/>
      <c r="GG236" s="70"/>
      <c r="GH236" s="70"/>
      <c r="GI236" s="70"/>
      <c r="GJ236" s="70"/>
      <c r="GK236" s="70"/>
      <c r="GL236" s="70"/>
      <c r="GM236" s="70"/>
      <c r="GN236" s="70"/>
      <c r="GO236" s="70"/>
      <c r="GP236" s="70"/>
      <c r="GQ236" s="70"/>
      <c r="GR236" s="70"/>
      <c r="GS236" s="70"/>
      <c r="GT236" s="70"/>
      <c r="GU236" s="70"/>
      <c r="GV236" s="70"/>
      <c r="GW236" s="70"/>
      <c r="GX236" s="70"/>
      <c r="GY236" s="70"/>
      <c r="GZ236" s="70"/>
      <c r="HA236" s="70"/>
      <c r="HB236" s="70"/>
      <c r="HC236" s="70"/>
      <c r="HD236" s="70"/>
      <c r="HE236" s="70"/>
      <c r="HF236" s="70"/>
      <c r="HG236" s="70"/>
      <c r="HH236" s="70"/>
      <c r="HI236" s="70"/>
      <c r="HJ236" s="70"/>
      <c r="HK236" s="70"/>
      <c r="HL236" s="70"/>
      <c r="HM236" s="70"/>
      <c r="HN236" s="70"/>
      <c r="HO236" s="70"/>
      <c r="HP236" s="70"/>
      <c r="HQ236" s="70"/>
      <c r="HR236" s="70"/>
      <c r="HS236" s="70"/>
      <c r="HT236" s="70"/>
      <c r="HU236" s="70"/>
      <c r="HV236" s="70"/>
      <c r="HW236" s="70"/>
      <c r="HX236" s="70"/>
      <c r="HY236" s="70"/>
      <c r="HZ236" s="70"/>
      <c r="IA236" s="70"/>
      <c r="IB236" s="70"/>
      <c r="IC236" s="70"/>
      <c r="ID236" s="70"/>
      <c r="IE236" s="70"/>
      <c r="IF236" s="70"/>
      <c r="IG236" s="70"/>
      <c r="IH236" s="70"/>
      <c r="II236" s="70"/>
      <c r="IJ236" s="70"/>
      <c r="IK236" s="70"/>
      <c r="IL236" s="70"/>
      <c r="IM236" s="70"/>
      <c r="IN236" s="70"/>
      <c r="IO236" s="70"/>
      <c r="IP236" s="70"/>
      <c r="IQ236" s="70"/>
      <c r="IR236" s="70"/>
      <c r="IS236" s="70"/>
      <c r="IT236" s="70"/>
      <c r="IU236" s="70"/>
      <c r="IV236" s="70"/>
      <c r="IW236" s="70"/>
      <c r="IX236" s="70"/>
      <c r="IY236" s="70"/>
      <c r="IZ236" s="70"/>
      <c r="JA236" s="70"/>
      <c r="JB236" s="70"/>
      <c r="JC236" s="70"/>
      <c r="JD236" s="70"/>
      <c r="JE236" s="70"/>
      <c r="JF236" s="70"/>
      <c r="JG236" s="70"/>
      <c r="JH236" s="70"/>
      <c r="JI236" s="70"/>
      <c r="JJ236" s="70"/>
      <c r="JK236" s="70"/>
      <c r="JL236" s="70"/>
      <c r="JM236" s="70"/>
      <c r="JN236" s="70"/>
      <c r="JO236" s="70"/>
      <c r="JP236" s="70"/>
      <c r="JQ236" s="70"/>
      <c r="JR236" s="70"/>
      <c r="JS236" s="70"/>
      <c r="JT236" s="70"/>
      <c r="JU236" s="70"/>
      <c r="JV236" s="70"/>
      <c r="JW236" s="70"/>
      <c r="JX236" s="70"/>
      <c r="JY236" s="70"/>
      <c r="JZ236" s="70"/>
      <c r="KA236" s="70"/>
      <c r="KB236" s="70"/>
      <c r="KC236" s="70"/>
      <c r="KD236" s="70"/>
      <c r="KE236" s="70"/>
      <c r="KF236" s="70"/>
      <c r="KG236" s="70"/>
      <c r="KH236" s="70"/>
      <c r="KI236" s="70"/>
      <c r="KJ236" s="70"/>
      <c r="KK236" s="70"/>
      <c r="KL236" s="70"/>
      <c r="KM236" s="70"/>
      <c r="KN236" s="70"/>
      <c r="KO236" s="70"/>
      <c r="KP236" s="70"/>
      <c r="KQ236" s="70"/>
      <c r="KR236" s="70"/>
      <c r="KS236" s="70"/>
      <c r="KT236" s="70"/>
      <c r="KU236" s="70"/>
      <c r="KV236" s="70"/>
      <c r="KW236" s="70"/>
      <c r="KX236" s="70"/>
      <c r="KY236" s="70"/>
      <c r="KZ236" s="70"/>
      <c r="LA236" s="70"/>
      <c r="LB236" s="70"/>
      <c r="LC236" s="70"/>
      <c r="LD236" s="70"/>
      <c r="LE236" s="70"/>
      <c r="LF236" s="70"/>
      <c r="LG236" s="70"/>
      <c r="LH236" s="70"/>
      <c r="LI236" s="70"/>
      <c r="LJ236" s="70"/>
      <c r="LK236" s="70"/>
      <c r="LL236" s="70"/>
      <c r="LM236" s="70"/>
      <c r="LN236" s="70"/>
      <c r="LO236" s="70"/>
      <c r="LP236" s="70"/>
      <c r="LQ236" s="70"/>
      <c r="LR236" s="70"/>
      <c r="LS236" s="70"/>
      <c r="LT236" s="70"/>
      <c r="LU236" s="70"/>
      <c r="LV236" s="70"/>
      <c r="LW236" s="70"/>
      <c r="LX236" s="70"/>
      <c r="LY236" s="70"/>
      <c r="LZ236" s="70"/>
      <c r="MA236" s="70"/>
      <c r="MB236" s="70"/>
      <c r="MC236" s="70"/>
    </row>
    <row r="237" spans="1:341" s="70" customFormat="1" ht="11.25" customHeight="1" x14ac:dyDescent="0.15">
      <c r="A237" s="125"/>
      <c r="B237" s="70" t="s">
        <v>290</v>
      </c>
      <c r="C237" s="70" t="s">
        <v>421</v>
      </c>
      <c r="D237" s="70" t="s">
        <v>422</v>
      </c>
      <c r="E237" s="548">
        <v>1</v>
      </c>
      <c r="G237" s="86"/>
      <c r="H237" s="129">
        <v>37323</v>
      </c>
      <c r="I237" s="130">
        <f t="shared" ref="I237" si="758">H237*INDEX(SalInfl,I$1)</f>
        <v>38069.46</v>
      </c>
      <c r="J237" s="130">
        <f t="shared" ref="J237" si="759">I237*INDEX(SalInfl,J$1)</f>
        <v>38830.849199999997</v>
      </c>
      <c r="K237" s="130">
        <f t="shared" ref="K237" si="760">J237*INDEX(SalInfl,K$1)</f>
        <v>39607.466183999997</v>
      </c>
      <c r="L237" s="130">
        <f t="shared" ref="L237" si="761">K237*INDEX(SalInfl,L$1)</f>
        <v>40399.615507679999</v>
      </c>
      <c r="M237" s="130">
        <f t="shared" ref="M237" si="762">L237*INDEX(SalInfl,M$1)</f>
        <v>41207.607817833603</v>
      </c>
      <c r="N237" s="130">
        <f t="shared" ref="N237" si="763">M237*INDEX(SalInfl,N$1)</f>
        <v>42031.759974190274</v>
      </c>
      <c r="O237" s="130">
        <f t="shared" ref="O237" si="764">N237*INDEX(SalInfl,O$1)</f>
        <v>42872.395173674078</v>
      </c>
      <c r="P237" s="130">
        <f t="shared" ref="P237" si="765">O237*INDEX(SalInfl,P$1)</f>
        <v>43729.843077147561</v>
      </c>
      <c r="Q237" s="130">
        <f t="shared" ref="Q237" si="766">P237*INDEX(SalInfl,Q$1)</f>
        <v>44604.439938690513</v>
      </c>
      <c r="R237" s="130">
        <f t="shared" ref="R237" si="767">Q237*INDEX(SalInfl,R$1)</f>
        <v>45496.528737464323</v>
      </c>
      <c r="S237" s="130">
        <f t="shared" ref="S237" si="768">R237*INDEX(SalInfl,S$1)</f>
        <v>46406.459312213614</v>
      </c>
      <c r="T237" s="130">
        <f t="shared" ref="T237" si="769">S237*INDEX(SalInfl,T$1)</f>
        <v>47334.588498457888</v>
      </c>
      <c r="U237" s="130">
        <f t="shared" ref="U237" si="770">T237*INDEX(SalInfl,U$1)</f>
        <v>48281.28026842705</v>
      </c>
      <c r="V237" s="130">
        <f t="shared" ref="V237" si="771">U237*INDEX(SalInfl,V$1)</f>
        <v>49246.905873795593</v>
      </c>
      <c r="W237" s="130">
        <f t="shared" ref="W237" si="772">V237*INDEX(SalInfl,W$1)</f>
        <v>50231.843991271504</v>
      </c>
      <c r="X237" s="130">
        <f t="shared" ref="X237" si="773">W237*INDEX(SalInfl,X$1)</f>
        <v>51236.480871096937</v>
      </c>
      <c r="Y237" s="130">
        <f t="shared" ref="Y237" si="774">X237*INDEX(SalInfl,Y$1)</f>
        <v>52261.210488518875</v>
      </c>
      <c r="Z237" s="130">
        <f t="shared" ref="Z237" si="775">Y237*INDEX(SalInfl,Z$1)</f>
        <v>53306.434698289253</v>
      </c>
      <c r="AA237" s="130">
        <f t="shared" ref="AA237" si="776">Z237*INDEX(SalInfl,AA$1)</f>
        <v>54372.563392255041</v>
      </c>
      <c r="AB237" s="130">
        <f t="shared" ref="AB237" si="777">AA237*INDEX(SalInfl,AB$1)</f>
        <v>55460.01466010014</v>
      </c>
      <c r="AC237" s="130">
        <f t="shared" ref="AC237" si="778">AB237*INDEX(SalInfl,AC$1)</f>
        <v>56569.214953302144</v>
      </c>
      <c r="AD237" s="130">
        <f t="shared" ref="AD237" si="779">AC237*INDEX(SalInfl,AD$1)</f>
        <v>57700.599252368185</v>
      </c>
      <c r="AE237" s="130">
        <f t="shared" ref="AE237" si="780">AD237*INDEX(SalInfl,AE$1)</f>
        <v>58854.611237415549</v>
      </c>
      <c r="AF237" s="130">
        <f t="shared" ref="AF237" si="781">AE237*INDEX(SalInfl,AF$1)</f>
        <v>60031.70346216386</v>
      </c>
      <c r="AG237" s="130">
        <f t="shared" ref="AG237" si="782">AF237*INDEX(SalInfl,AG$1)</f>
        <v>61232.337531407138</v>
      </c>
      <c r="AH237" s="130">
        <f t="shared" ref="AH237" si="783">AG237*INDEX(SalInfl,AH$1)</f>
        <v>62456.984282035279</v>
      </c>
      <c r="AI237" s="130">
        <f t="shared" ref="AI237" si="784">AH237*INDEX(SalInfl,AI$1)</f>
        <v>63706.123967675987</v>
      </c>
      <c r="AJ237" s="130">
        <f t="shared" ref="AJ237" si="785">AI237*INDEX(SalInfl,AJ$1)</f>
        <v>64980.246447029509</v>
      </c>
      <c r="AK237" s="130">
        <f t="shared" ref="AK237" si="786">AJ237*INDEX(SalInfl,AK$1)</f>
        <v>66279.851375970102</v>
      </c>
      <c r="AL237" s="130">
        <f t="shared" ref="AL237" si="787">AK237*INDEX(SalInfl,AL$1)</f>
        <v>67605.448403489499</v>
      </c>
      <c r="AM237" s="130">
        <f t="shared" ref="AM237" si="788">AL237*INDEX(SalInfl,AM$1)</f>
        <v>68957.557371559291</v>
      </c>
      <c r="AN237" s="130">
        <f t="shared" ref="AN237" si="789">AM237*INDEX(SalInfl,AN$1)</f>
        <v>70336.708518990476</v>
      </c>
      <c r="AO237" s="130">
        <f t="shared" ref="AO237" si="790">AN237*INDEX(SalInfl,AO$1)</f>
        <v>71743.442689370291</v>
      </c>
      <c r="AP237" s="130">
        <f t="shared" ref="AP237" si="791">AO237*INDEX(SalInfl,AP$1)</f>
        <v>73178.311543157703</v>
      </c>
      <c r="AQ237" s="130">
        <f t="shared" ref="AQ237" si="792">AP237*INDEX(SalInfl,AQ$1)</f>
        <v>74641.877774020861</v>
      </c>
      <c r="AR237" s="130">
        <f t="shared" ref="AR237" si="793">AQ237*INDEX(SalInfl,AR$1)</f>
        <v>76134.715329501283</v>
      </c>
      <c r="AS237" s="130">
        <f t="shared" ref="AS237" si="794">AR237*INDEX(SalInfl,AS$1)</f>
        <v>77657.40963609131</v>
      </c>
      <c r="AT237" s="130">
        <f t="shared" ref="AT237" si="795">AS237*INDEX(SalInfl,AT$1)</f>
        <v>79210.557828813136</v>
      </c>
      <c r="AU237" s="130">
        <f t="shared" ref="AU237" si="796">AT237*INDEX(SalInfl,AU$1)</f>
        <v>80794.768985389397</v>
      </c>
      <c r="AV237" s="130">
        <f t="shared" ref="AV237" si="797">AU237*INDEX(SalInfl,AV$1)</f>
        <v>82410.664365097182</v>
      </c>
      <c r="AW237" s="130">
        <f t="shared" ref="AW237" si="798">AV237*INDEX(SalInfl,AW$1)</f>
        <v>84058.877652399126</v>
      </c>
      <c r="AY237" s="78"/>
    </row>
    <row r="238" spans="1:341" s="70" customFormat="1" ht="11.25" customHeight="1" x14ac:dyDescent="0.15">
      <c r="A238" s="125"/>
      <c r="B238" s="70" t="s">
        <v>290</v>
      </c>
      <c r="C238" s="390" t="s">
        <v>423</v>
      </c>
      <c r="D238" s="390" t="s">
        <v>424</v>
      </c>
      <c r="E238" s="548">
        <v>1</v>
      </c>
      <c r="G238" s="86"/>
      <c r="H238" s="129">
        <v>40000</v>
      </c>
      <c r="I238" s="130">
        <v>0</v>
      </c>
      <c r="J238" s="130">
        <f t="shared" ref="J238:AW238" si="799">I238*INDEX(SalInfl,J$1)</f>
        <v>0</v>
      </c>
      <c r="K238" s="130">
        <f t="shared" si="799"/>
        <v>0</v>
      </c>
      <c r="L238" s="130">
        <f t="shared" si="799"/>
        <v>0</v>
      </c>
      <c r="M238" s="130">
        <f t="shared" si="799"/>
        <v>0</v>
      </c>
      <c r="N238" s="130">
        <f t="shared" si="799"/>
        <v>0</v>
      </c>
      <c r="O238" s="130">
        <f t="shared" si="799"/>
        <v>0</v>
      </c>
      <c r="P238" s="130">
        <f t="shared" si="799"/>
        <v>0</v>
      </c>
      <c r="Q238" s="130">
        <f t="shared" si="799"/>
        <v>0</v>
      </c>
      <c r="R238" s="130">
        <f t="shared" si="799"/>
        <v>0</v>
      </c>
      <c r="S238" s="130">
        <f t="shared" si="799"/>
        <v>0</v>
      </c>
      <c r="T238" s="130">
        <f t="shared" si="799"/>
        <v>0</v>
      </c>
      <c r="U238" s="130">
        <f t="shared" si="799"/>
        <v>0</v>
      </c>
      <c r="V238" s="130">
        <f t="shared" si="799"/>
        <v>0</v>
      </c>
      <c r="W238" s="130">
        <f t="shared" si="799"/>
        <v>0</v>
      </c>
      <c r="X238" s="130">
        <f t="shared" si="799"/>
        <v>0</v>
      </c>
      <c r="Y238" s="130">
        <f t="shared" si="799"/>
        <v>0</v>
      </c>
      <c r="Z238" s="130">
        <f t="shared" si="799"/>
        <v>0</v>
      </c>
      <c r="AA238" s="130">
        <f t="shared" si="799"/>
        <v>0</v>
      </c>
      <c r="AB238" s="130">
        <f t="shared" si="799"/>
        <v>0</v>
      </c>
      <c r="AC238" s="130">
        <f t="shared" si="799"/>
        <v>0</v>
      </c>
      <c r="AD238" s="130">
        <f t="shared" si="799"/>
        <v>0</v>
      </c>
      <c r="AE238" s="130">
        <f t="shared" si="799"/>
        <v>0</v>
      </c>
      <c r="AF238" s="130">
        <f t="shared" si="799"/>
        <v>0</v>
      </c>
      <c r="AG238" s="130">
        <f t="shared" si="799"/>
        <v>0</v>
      </c>
      <c r="AH238" s="130">
        <f t="shared" si="799"/>
        <v>0</v>
      </c>
      <c r="AI238" s="130">
        <f t="shared" si="799"/>
        <v>0</v>
      </c>
      <c r="AJ238" s="130">
        <f t="shared" si="799"/>
        <v>0</v>
      </c>
      <c r="AK238" s="130">
        <f t="shared" si="799"/>
        <v>0</v>
      </c>
      <c r="AL238" s="130">
        <f t="shared" si="799"/>
        <v>0</v>
      </c>
      <c r="AM238" s="130">
        <f t="shared" si="799"/>
        <v>0</v>
      </c>
      <c r="AN238" s="130">
        <f t="shared" si="799"/>
        <v>0</v>
      </c>
      <c r="AO238" s="130">
        <f t="shared" si="799"/>
        <v>0</v>
      </c>
      <c r="AP238" s="130">
        <f t="shared" si="799"/>
        <v>0</v>
      </c>
      <c r="AQ238" s="130">
        <f t="shared" si="799"/>
        <v>0</v>
      </c>
      <c r="AR238" s="130">
        <f t="shared" si="799"/>
        <v>0</v>
      </c>
      <c r="AS238" s="130">
        <f t="shared" si="799"/>
        <v>0</v>
      </c>
      <c r="AT238" s="130">
        <f t="shared" si="799"/>
        <v>0</v>
      </c>
      <c r="AU238" s="130">
        <f t="shared" si="799"/>
        <v>0</v>
      </c>
      <c r="AV238" s="130">
        <f t="shared" si="799"/>
        <v>0</v>
      </c>
      <c r="AW238" s="130">
        <f t="shared" si="799"/>
        <v>0</v>
      </c>
      <c r="AY238" s="78"/>
    </row>
    <row r="239" spans="1:341" s="70" customFormat="1" ht="11.25" customHeight="1" x14ac:dyDescent="0.15">
      <c r="A239" s="125"/>
      <c r="B239" s="87" t="s">
        <v>283</v>
      </c>
      <c r="C239" s="87"/>
      <c r="D239" s="87"/>
      <c r="E239" s="549"/>
      <c r="F239" s="87"/>
      <c r="G239" s="91"/>
      <c r="H239" s="383"/>
      <c r="I239" s="384"/>
      <c r="J239" s="384"/>
      <c r="K239" s="384"/>
      <c r="L239" s="384"/>
      <c r="M239" s="384"/>
      <c r="N239" s="384"/>
      <c r="O239" s="384"/>
      <c r="P239" s="384"/>
      <c r="Q239" s="384"/>
      <c r="R239" s="384"/>
      <c r="S239" s="384"/>
      <c r="T239" s="384"/>
      <c r="U239" s="384"/>
      <c r="V239" s="384"/>
      <c r="W239" s="384"/>
      <c r="X239" s="384"/>
      <c r="Y239" s="384"/>
      <c r="Z239" s="384"/>
      <c r="AA239" s="384"/>
      <c r="AB239" s="384"/>
      <c r="AC239" s="384"/>
      <c r="AD239" s="384"/>
      <c r="AE239" s="384"/>
      <c r="AF239" s="384"/>
      <c r="AG239" s="384"/>
      <c r="AH239" s="384"/>
      <c r="AI239" s="384"/>
      <c r="AJ239" s="384"/>
      <c r="AK239" s="384"/>
      <c r="AL239" s="384"/>
      <c r="AM239" s="384"/>
      <c r="AN239" s="384"/>
      <c r="AO239" s="384"/>
      <c r="AP239" s="384"/>
      <c r="AQ239" s="384"/>
      <c r="AR239" s="384"/>
      <c r="AS239" s="384"/>
      <c r="AT239" s="384"/>
      <c r="AU239" s="384"/>
      <c r="AV239" s="384"/>
      <c r="AW239" s="384"/>
    </row>
    <row r="240" spans="1:341" s="70" customFormat="1" ht="11.25" customHeight="1" x14ac:dyDescent="0.15">
      <c r="A240" s="125"/>
      <c r="B240" s="385" t="s">
        <v>284</v>
      </c>
      <c r="C240" s="385"/>
      <c r="D240" s="385"/>
      <c r="E240" s="558"/>
      <c r="F240" s="385"/>
      <c r="G240" s="386"/>
      <c r="H240" s="387">
        <f t="shared" ref="H240:AW240" si="800">SUMIF(H235:H239, "&gt;0",$E235:$E239)</f>
        <v>2</v>
      </c>
      <c r="I240" s="388">
        <f t="shared" si="800"/>
        <v>1</v>
      </c>
      <c r="J240" s="388">
        <f t="shared" si="800"/>
        <v>1</v>
      </c>
      <c r="K240" s="388">
        <f t="shared" si="800"/>
        <v>1</v>
      </c>
      <c r="L240" s="388">
        <f t="shared" si="800"/>
        <v>1</v>
      </c>
      <c r="M240" s="388">
        <f t="shared" si="800"/>
        <v>1</v>
      </c>
      <c r="N240" s="388">
        <f t="shared" si="800"/>
        <v>1</v>
      </c>
      <c r="O240" s="388">
        <f t="shared" si="800"/>
        <v>1</v>
      </c>
      <c r="P240" s="388">
        <f t="shared" si="800"/>
        <v>1</v>
      </c>
      <c r="Q240" s="388">
        <f t="shared" si="800"/>
        <v>1</v>
      </c>
      <c r="R240" s="388">
        <f t="shared" si="800"/>
        <v>1</v>
      </c>
      <c r="S240" s="388">
        <f t="shared" si="800"/>
        <v>1</v>
      </c>
      <c r="T240" s="388">
        <f t="shared" si="800"/>
        <v>1</v>
      </c>
      <c r="U240" s="388">
        <f t="shared" si="800"/>
        <v>1</v>
      </c>
      <c r="V240" s="388">
        <f t="shared" si="800"/>
        <v>1</v>
      </c>
      <c r="W240" s="388">
        <f t="shared" si="800"/>
        <v>1</v>
      </c>
      <c r="X240" s="388">
        <f t="shared" si="800"/>
        <v>1</v>
      </c>
      <c r="Y240" s="388">
        <f t="shared" si="800"/>
        <v>1</v>
      </c>
      <c r="Z240" s="388">
        <f t="shared" si="800"/>
        <v>1</v>
      </c>
      <c r="AA240" s="388">
        <f t="shared" si="800"/>
        <v>1</v>
      </c>
      <c r="AB240" s="388">
        <f t="shared" si="800"/>
        <v>1</v>
      </c>
      <c r="AC240" s="388">
        <f t="shared" si="800"/>
        <v>1</v>
      </c>
      <c r="AD240" s="388">
        <f t="shared" si="800"/>
        <v>1</v>
      </c>
      <c r="AE240" s="388">
        <f t="shared" si="800"/>
        <v>1</v>
      </c>
      <c r="AF240" s="388">
        <f t="shared" si="800"/>
        <v>1</v>
      </c>
      <c r="AG240" s="388">
        <f t="shared" si="800"/>
        <v>1</v>
      </c>
      <c r="AH240" s="388">
        <f t="shared" si="800"/>
        <v>1</v>
      </c>
      <c r="AI240" s="388">
        <f t="shared" si="800"/>
        <v>1</v>
      </c>
      <c r="AJ240" s="388">
        <f t="shared" si="800"/>
        <v>1</v>
      </c>
      <c r="AK240" s="388">
        <f t="shared" si="800"/>
        <v>1</v>
      </c>
      <c r="AL240" s="388">
        <f t="shared" si="800"/>
        <v>1</v>
      </c>
      <c r="AM240" s="388">
        <f t="shared" si="800"/>
        <v>1</v>
      </c>
      <c r="AN240" s="388">
        <f t="shared" si="800"/>
        <v>1</v>
      </c>
      <c r="AO240" s="388">
        <f t="shared" si="800"/>
        <v>1</v>
      </c>
      <c r="AP240" s="388">
        <f t="shared" si="800"/>
        <v>1</v>
      </c>
      <c r="AQ240" s="388">
        <f t="shared" si="800"/>
        <v>1</v>
      </c>
      <c r="AR240" s="388">
        <f t="shared" si="800"/>
        <v>1</v>
      </c>
      <c r="AS240" s="388">
        <f t="shared" si="800"/>
        <v>1</v>
      </c>
      <c r="AT240" s="388">
        <f t="shared" si="800"/>
        <v>1</v>
      </c>
      <c r="AU240" s="388">
        <f t="shared" si="800"/>
        <v>1</v>
      </c>
      <c r="AV240" s="388">
        <f t="shared" si="800"/>
        <v>1</v>
      </c>
      <c r="AW240" s="388">
        <f t="shared" si="800"/>
        <v>1</v>
      </c>
    </row>
    <row r="241" spans="1:341" s="70" customFormat="1" ht="11.25" customHeight="1" x14ac:dyDescent="0.15">
      <c r="A241" s="125"/>
      <c r="B241" s="87" t="s">
        <v>285</v>
      </c>
      <c r="C241" s="87"/>
      <c r="D241" s="87"/>
      <c r="E241" s="549"/>
      <c r="F241" s="87"/>
      <c r="G241" s="91"/>
      <c r="H241" s="389">
        <f t="shared" ref="H241:AW241" si="801">IF(H240=0, "N/A", H$6/H240)</f>
        <v>181</v>
      </c>
      <c r="I241" s="313">
        <f t="shared" si="801"/>
        <v>425</v>
      </c>
      <c r="J241" s="313">
        <f t="shared" si="801"/>
        <v>677</v>
      </c>
      <c r="K241" s="313">
        <f t="shared" si="801"/>
        <v>720</v>
      </c>
      <c r="L241" s="313">
        <f t="shared" si="801"/>
        <v>749</v>
      </c>
      <c r="M241" s="313">
        <f t="shared" si="801"/>
        <v>787</v>
      </c>
      <c r="N241" s="313">
        <f t="shared" si="801"/>
        <v>826</v>
      </c>
      <c r="O241" s="313">
        <f t="shared" si="801"/>
        <v>862</v>
      </c>
      <c r="P241" s="313">
        <f t="shared" si="801"/>
        <v>898</v>
      </c>
      <c r="Q241" s="313">
        <f t="shared" si="801"/>
        <v>897</v>
      </c>
      <c r="R241" s="313">
        <f t="shared" si="801"/>
        <v>896</v>
      </c>
      <c r="S241" s="313">
        <f t="shared" si="801"/>
        <v>896</v>
      </c>
      <c r="T241" s="313">
        <f t="shared" si="801"/>
        <v>896</v>
      </c>
      <c r="U241" s="313">
        <f t="shared" si="801"/>
        <v>896</v>
      </c>
      <c r="V241" s="313">
        <f t="shared" si="801"/>
        <v>896</v>
      </c>
      <c r="W241" s="313">
        <f t="shared" si="801"/>
        <v>896</v>
      </c>
      <c r="X241" s="313">
        <f t="shared" si="801"/>
        <v>896</v>
      </c>
      <c r="Y241" s="313">
        <f t="shared" si="801"/>
        <v>896</v>
      </c>
      <c r="Z241" s="313">
        <f t="shared" si="801"/>
        <v>896</v>
      </c>
      <c r="AA241" s="313">
        <f t="shared" si="801"/>
        <v>896</v>
      </c>
      <c r="AB241" s="313">
        <f t="shared" si="801"/>
        <v>896</v>
      </c>
      <c r="AC241" s="313">
        <f t="shared" si="801"/>
        <v>896</v>
      </c>
      <c r="AD241" s="313">
        <f t="shared" si="801"/>
        <v>896</v>
      </c>
      <c r="AE241" s="313">
        <f t="shared" si="801"/>
        <v>896</v>
      </c>
      <c r="AF241" s="313">
        <f t="shared" si="801"/>
        <v>896</v>
      </c>
      <c r="AG241" s="313">
        <f t="shared" si="801"/>
        <v>896</v>
      </c>
      <c r="AH241" s="313">
        <f t="shared" si="801"/>
        <v>896</v>
      </c>
      <c r="AI241" s="313">
        <f t="shared" si="801"/>
        <v>896</v>
      </c>
      <c r="AJ241" s="313">
        <f t="shared" si="801"/>
        <v>896</v>
      </c>
      <c r="AK241" s="313">
        <f t="shared" si="801"/>
        <v>896</v>
      </c>
      <c r="AL241" s="313">
        <f t="shared" si="801"/>
        <v>896</v>
      </c>
      <c r="AM241" s="313">
        <f t="shared" si="801"/>
        <v>896</v>
      </c>
      <c r="AN241" s="313">
        <f t="shared" si="801"/>
        <v>896</v>
      </c>
      <c r="AO241" s="313">
        <f t="shared" si="801"/>
        <v>896</v>
      </c>
      <c r="AP241" s="313">
        <f t="shared" si="801"/>
        <v>896</v>
      </c>
      <c r="AQ241" s="313">
        <f t="shared" si="801"/>
        <v>896</v>
      </c>
      <c r="AR241" s="313">
        <f t="shared" si="801"/>
        <v>896</v>
      </c>
      <c r="AS241" s="313">
        <f t="shared" si="801"/>
        <v>896</v>
      </c>
      <c r="AT241" s="313">
        <f t="shared" si="801"/>
        <v>896</v>
      </c>
      <c r="AU241" s="313">
        <f t="shared" si="801"/>
        <v>896</v>
      </c>
      <c r="AV241" s="313">
        <f t="shared" si="801"/>
        <v>896</v>
      </c>
      <c r="AW241" s="313">
        <f t="shared" si="801"/>
        <v>896</v>
      </c>
    </row>
    <row r="242" spans="1:341" s="70" customFormat="1" ht="11.25" customHeight="1" x14ac:dyDescent="0.15">
      <c r="A242" s="125"/>
      <c r="E242" s="555"/>
      <c r="G242" s="86"/>
      <c r="H242" s="127"/>
      <c r="I242" s="128"/>
      <c r="J242" s="71"/>
      <c r="K242" s="71"/>
      <c r="L242" s="71"/>
      <c r="M242" s="71"/>
      <c r="N242" s="71"/>
      <c r="O242" s="71"/>
      <c r="P242" s="71"/>
      <c r="Q242" s="71"/>
      <c r="R242" s="71"/>
      <c r="S242" s="71"/>
      <c r="T242" s="71"/>
      <c r="U242" s="71"/>
      <c r="V242" s="71"/>
      <c r="W242" s="71"/>
      <c r="X242" s="71"/>
      <c r="Y242" s="71"/>
      <c r="Z242" s="71"/>
      <c r="AA242" s="71"/>
      <c r="AB242" s="71"/>
      <c r="AC242" s="71"/>
      <c r="AD242" s="71"/>
      <c r="AE242" s="71"/>
      <c r="AF242" s="71"/>
      <c r="AG242" s="71"/>
      <c r="AH242" s="71"/>
      <c r="AI242" s="71"/>
      <c r="AJ242" s="71"/>
      <c r="AK242" s="71"/>
      <c r="AL242" s="71"/>
      <c r="AM242" s="71"/>
      <c r="AN242" s="71"/>
      <c r="AO242" s="71"/>
      <c r="AP242" s="71"/>
      <c r="AQ242" s="71"/>
      <c r="AR242" s="71"/>
      <c r="AS242" s="71"/>
      <c r="AT242" s="71"/>
      <c r="AU242" s="71"/>
      <c r="AV242" s="71"/>
      <c r="AW242" s="71"/>
    </row>
    <row r="243" spans="1:341" x14ac:dyDescent="0.2">
      <c r="A243" s="126"/>
      <c r="B243" s="543" t="s">
        <v>245</v>
      </c>
      <c r="C243" s="544"/>
      <c r="D243" s="544"/>
      <c r="E243" s="544"/>
      <c r="F243" s="544"/>
      <c r="G243" s="545"/>
      <c r="H243" s="546"/>
      <c r="I243" s="547"/>
      <c r="J243" s="547"/>
      <c r="K243" s="547"/>
      <c r="L243" s="547"/>
      <c r="M243" s="547"/>
      <c r="N243" s="547"/>
      <c r="O243" s="547"/>
      <c r="P243" s="547"/>
      <c r="Q243" s="547"/>
      <c r="R243" s="547"/>
      <c r="S243" s="547"/>
      <c r="T243" s="547"/>
      <c r="U243" s="547"/>
      <c r="V243" s="547"/>
      <c r="W243" s="547"/>
      <c r="X243" s="547"/>
      <c r="Y243" s="547"/>
      <c r="Z243" s="547"/>
      <c r="AA243" s="547"/>
      <c r="AB243" s="547"/>
      <c r="AC243" s="547"/>
      <c r="AD243" s="547"/>
      <c r="AE243" s="547"/>
      <c r="AF243" s="547"/>
      <c r="AG243" s="547"/>
      <c r="AH243" s="547"/>
      <c r="AI243" s="547"/>
      <c r="AJ243" s="547"/>
      <c r="AK243" s="547"/>
      <c r="AL243" s="547"/>
      <c r="AM243" s="547"/>
      <c r="AN243" s="547"/>
      <c r="AO243" s="547"/>
      <c r="AP243" s="547"/>
      <c r="AQ243" s="547"/>
      <c r="AR243" s="547"/>
      <c r="AS243" s="547"/>
      <c r="AT243" s="547"/>
      <c r="AU243" s="547"/>
      <c r="AV243" s="547"/>
      <c r="AW243" s="547"/>
    </row>
    <row r="244" spans="1:341" x14ac:dyDescent="0.2">
      <c r="A244" s="126"/>
      <c r="B244" s="380" t="str">
        <f>"&gt; "&amp;VLOOKUP(B243,ActMap,2, FALSE)</f>
        <v>&gt; Salaries for other non-curricular positions.</v>
      </c>
      <c r="C244" s="381"/>
      <c r="D244" s="381"/>
      <c r="E244" s="556"/>
      <c r="F244" s="381"/>
      <c r="G244" s="381"/>
      <c r="H244" s="121"/>
      <c r="I244" s="382"/>
      <c r="J244" s="382"/>
      <c r="K244" s="382"/>
      <c r="L244" s="382"/>
      <c r="M244" s="382"/>
      <c r="N244" s="382"/>
      <c r="O244" s="382"/>
      <c r="P244" s="382"/>
      <c r="Q244" s="382"/>
      <c r="R244" s="382"/>
      <c r="S244" s="382"/>
      <c r="T244" s="382"/>
      <c r="U244" s="382"/>
      <c r="V244" s="382"/>
      <c r="W244" s="382"/>
      <c r="X244" s="382"/>
      <c r="Y244" s="382"/>
      <c r="Z244" s="382"/>
      <c r="AA244" s="382"/>
      <c r="AB244" s="382"/>
      <c r="AC244" s="382"/>
      <c r="AD244" s="382"/>
      <c r="AE244" s="382"/>
      <c r="AF244" s="382"/>
      <c r="AG244" s="382"/>
      <c r="AH244" s="382"/>
      <c r="AI244" s="382"/>
      <c r="AJ244" s="382"/>
      <c r="AK244" s="382"/>
      <c r="AL244" s="382"/>
      <c r="AM244" s="382"/>
      <c r="AN244" s="382"/>
      <c r="AO244" s="382"/>
      <c r="AP244" s="382"/>
      <c r="AQ244" s="382"/>
      <c r="AR244" s="382"/>
      <c r="AS244" s="382"/>
      <c r="AT244" s="382"/>
      <c r="AU244" s="382"/>
      <c r="AV244" s="382"/>
      <c r="AW244" s="382"/>
      <c r="AX244" s="70"/>
      <c r="AY244" s="70"/>
      <c r="AZ244" s="70"/>
      <c r="BA244" s="70"/>
      <c r="BB244" s="70"/>
      <c r="BC244" s="70"/>
      <c r="BD244" s="70"/>
      <c r="BE244" s="70"/>
      <c r="BF244" s="70"/>
      <c r="BG244" s="70"/>
      <c r="BH244" s="70"/>
      <c r="BI244" s="70"/>
      <c r="BJ244" s="70"/>
      <c r="BK244" s="70"/>
      <c r="BL244" s="70"/>
      <c r="BM244" s="70"/>
      <c r="BN244" s="70"/>
      <c r="BO244" s="70"/>
      <c r="BP244" s="70"/>
      <c r="BQ244" s="70"/>
      <c r="BR244" s="70"/>
      <c r="BS244" s="70"/>
      <c r="BT244" s="70"/>
      <c r="BU244" s="70"/>
      <c r="BV244" s="70"/>
      <c r="BW244" s="70"/>
      <c r="BX244" s="70"/>
      <c r="BY244" s="70"/>
      <c r="BZ244" s="70"/>
      <c r="CA244" s="70"/>
      <c r="CB244" s="70"/>
      <c r="CC244" s="70"/>
      <c r="CD244" s="70"/>
      <c r="CE244" s="70"/>
      <c r="CF244" s="70"/>
      <c r="CG244" s="70"/>
      <c r="CH244" s="70"/>
      <c r="CI244" s="70"/>
      <c r="CJ244" s="70"/>
      <c r="CK244" s="70"/>
      <c r="CL244" s="70"/>
      <c r="CM244" s="70"/>
      <c r="CN244" s="70"/>
      <c r="CO244" s="70"/>
      <c r="CP244" s="70"/>
      <c r="CQ244" s="70"/>
      <c r="CR244" s="70"/>
      <c r="CS244" s="70"/>
      <c r="CT244" s="70"/>
      <c r="CU244" s="70"/>
      <c r="CV244" s="70"/>
      <c r="CW244" s="70"/>
      <c r="CX244" s="70"/>
      <c r="CY244" s="70"/>
      <c r="CZ244" s="70"/>
      <c r="DA244" s="70"/>
      <c r="DB244" s="70"/>
      <c r="DC244" s="70"/>
      <c r="DD244" s="70"/>
      <c r="DE244" s="70"/>
      <c r="DF244" s="70"/>
      <c r="DG244" s="70"/>
      <c r="DH244" s="70"/>
      <c r="DI244" s="70"/>
      <c r="DJ244" s="70"/>
      <c r="DK244" s="70"/>
      <c r="DL244" s="70"/>
      <c r="DM244" s="70"/>
      <c r="DN244" s="70"/>
      <c r="DO244" s="70"/>
      <c r="DP244" s="70"/>
      <c r="DQ244" s="70"/>
      <c r="DR244" s="70"/>
      <c r="DS244" s="70"/>
      <c r="DT244" s="70"/>
      <c r="DU244" s="70"/>
      <c r="DV244" s="70"/>
      <c r="DW244" s="70"/>
      <c r="DX244" s="70"/>
      <c r="DY244" s="70"/>
      <c r="DZ244" s="70"/>
      <c r="EA244" s="70"/>
      <c r="EB244" s="70"/>
      <c r="EC244" s="70"/>
      <c r="ED244" s="70"/>
      <c r="EE244" s="70"/>
      <c r="EF244" s="70"/>
      <c r="EG244" s="70"/>
      <c r="EH244" s="70"/>
      <c r="EI244" s="70"/>
      <c r="EJ244" s="70"/>
      <c r="EK244" s="70"/>
      <c r="EL244" s="70"/>
      <c r="EM244" s="70"/>
      <c r="EN244" s="70"/>
      <c r="EO244" s="70"/>
      <c r="EP244" s="70"/>
      <c r="EQ244" s="70"/>
      <c r="ER244" s="70"/>
      <c r="ES244" s="70"/>
      <c r="ET244" s="70"/>
      <c r="EU244" s="70"/>
      <c r="EV244" s="70"/>
      <c r="EW244" s="70"/>
      <c r="EX244" s="70"/>
      <c r="EY244" s="70"/>
      <c r="EZ244" s="70"/>
      <c r="FA244" s="70"/>
      <c r="FB244" s="70"/>
      <c r="FC244" s="70"/>
      <c r="FD244" s="70"/>
      <c r="FE244" s="70"/>
      <c r="FF244" s="70"/>
      <c r="FG244" s="70"/>
      <c r="FH244" s="70"/>
      <c r="FI244" s="70"/>
      <c r="FJ244" s="70"/>
      <c r="FK244" s="70"/>
      <c r="FL244" s="70"/>
      <c r="FM244" s="70"/>
      <c r="FN244" s="70"/>
      <c r="FO244" s="70"/>
      <c r="FP244" s="70"/>
      <c r="FQ244" s="70"/>
      <c r="FR244" s="70"/>
      <c r="FS244" s="70"/>
      <c r="FT244" s="70"/>
      <c r="FU244" s="70"/>
      <c r="FV244" s="70"/>
      <c r="FW244" s="70"/>
      <c r="FX244" s="70"/>
      <c r="FY244" s="70"/>
      <c r="FZ244" s="70"/>
      <c r="GA244" s="70"/>
      <c r="GB244" s="70"/>
      <c r="GC244" s="70"/>
      <c r="GD244" s="70"/>
      <c r="GE244" s="70"/>
      <c r="GF244" s="70"/>
      <c r="GG244" s="70"/>
      <c r="GH244" s="70"/>
      <c r="GI244" s="70"/>
      <c r="GJ244" s="70"/>
      <c r="GK244" s="70"/>
      <c r="GL244" s="70"/>
      <c r="GM244" s="70"/>
      <c r="GN244" s="70"/>
      <c r="GO244" s="70"/>
      <c r="GP244" s="70"/>
      <c r="GQ244" s="70"/>
      <c r="GR244" s="70"/>
      <c r="GS244" s="70"/>
      <c r="GT244" s="70"/>
      <c r="GU244" s="70"/>
      <c r="GV244" s="70"/>
      <c r="GW244" s="70"/>
      <c r="GX244" s="70"/>
      <c r="GY244" s="70"/>
      <c r="GZ244" s="70"/>
      <c r="HA244" s="70"/>
      <c r="HB244" s="70"/>
      <c r="HC244" s="70"/>
      <c r="HD244" s="70"/>
      <c r="HE244" s="70"/>
      <c r="HF244" s="70"/>
      <c r="HG244" s="70"/>
      <c r="HH244" s="70"/>
      <c r="HI244" s="70"/>
      <c r="HJ244" s="70"/>
      <c r="HK244" s="70"/>
      <c r="HL244" s="70"/>
      <c r="HM244" s="70"/>
      <c r="HN244" s="70"/>
      <c r="HO244" s="70"/>
      <c r="HP244" s="70"/>
      <c r="HQ244" s="70"/>
      <c r="HR244" s="70"/>
      <c r="HS244" s="70"/>
      <c r="HT244" s="70"/>
      <c r="HU244" s="70"/>
      <c r="HV244" s="70"/>
      <c r="HW244" s="70"/>
      <c r="HX244" s="70"/>
      <c r="HY244" s="70"/>
      <c r="HZ244" s="70"/>
      <c r="IA244" s="70"/>
      <c r="IB244" s="70"/>
      <c r="IC244" s="70"/>
      <c r="ID244" s="70"/>
      <c r="IE244" s="70"/>
      <c r="IF244" s="70"/>
      <c r="IG244" s="70"/>
      <c r="IH244" s="70"/>
      <c r="II244" s="70"/>
      <c r="IJ244" s="70"/>
      <c r="IK244" s="70"/>
      <c r="IL244" s="70"/>
      <c r="IM244" s="70"/>
      <c r="IN244" s="70"/>
      <c r="IO244" s="70"/>
      <c r="IP244" s="70"/>
      <c r="IQ244" s="70"/>
      <c r="IR244" s="70"/>
      <c r="IS244" s="70"/>
      <c r="IT244" s="70"/>
      <c r="IU244" s="70"/>
      <c r="IV244" s="70"/>
      <c r="IW244" s="70"/>
      <c r="IX244" s="70"/>
      <c r="IY244" s="70"/>
      <c r="IZ244" s="70"/>
      <c r="JA244" s="70"/>
      <c r="JB244" s="70"/>
      <c r="JC244" s="70"/>
      <c r="JD244" s="70"/>
      <c r="JE244" s="70"/>
      <c r="JF244" s="70"/>
      <c r="JG244" s="70"/>
      <c r="JH244" s="70"/>
      <c r="JI244" s="70"/>
      <c r="JJ244" s="70"/>
      <c r="JK244" s="70"/>
      <c r="JL244" s="70"/>
      <c r="JM244" s="70"/>
      <c r="JN244" s="70"/>
      <c r="JO244" s="70"/>
      <c r="JP244" s="70"/>
      <c r="JQ244" s="70"/>
      <c r="JR244" s="70"/>
      <c r="JS244" s="70"/>
      <c r="JT244" s="70"/>
      <c r="JU244" s="70"/>
      <c r="JV244" s="70"/>
      <c r="JW244" s="70"/>
      <c r="JX244" s="70"/>
      <c r="JY244" s="70"/>
      <c r="JZ244" s="70"/>
      <c r="KA244" s="70"/>
      <c r="KB244" s="70"/>
      <c r="KC244" s="70"/>
      <c r="KD244" s="70"/>
      <c r="KE244" s="70"/>
      <c r="KF244" s="70"/>
      <c r="KG244" s="70"/>
      <c r="KH244" s="70"/>
      <c r="KI244" s="70"/>
      <c r="KJ244" s="70"/>
      <c r="KK244" s="70"/>
      <c r="KL244" s="70"/>
      <c r="KM244" s="70"/>
      <c r="KN244" s="70"/>
      <c r="KO244" s="70"/>
      <c r="KP244" s="70"/>
      <c r="KQ244" s="70"/>
      <c r="KR244" s="70"/>
      <c r="KS244" s="70"/>
      <c r="KT244" s="70"/>
      <c r="KU244" s="70"/>
      <c r="KV244" s="70"/>
      <c r="KW244" s="70"/>
      <c r="KX244" s="70"/>
      <c r="KY244" s="70"/>
      <c r="KZ244" s="70"/>
      <c r="LA244" s="70"/>
      <c r="LB244" s="70"/>
      <c r="LC244" s="70"/>
      <c r="LD244" s="70"/>
      <c r="LE244" s="70"/>
      <c r="LF244" s="70"/>
      <c r="LG244" s="70"/>
      <c r="LH244" s="70"/>
      <c r="LI244" s="70"/>
      <c r="LJ244" s="70"/>
      <c r="LK244" s="70"/>
      <c r="LL244" s="70"/>
      <c r="LM244" s="70"/>
      <c r="LN244" s="70"/>
      <c r="LO244" s="70"/>
      <c r="LP244" s="70"/>
      <c r="LQ244" s="70"/>
      <c r="LR244" s="70"/>
      <c r="LS244" s="70"/>
      <c r="LT244" s="70"/>
      <c r="LU244" s="70"/>
      <c r="LV244" s="70"/>
      <c r="LW244" s="70"/>
      <c r="LX244" s="70"/>
      <c r="LY244" s="70"/>
      <c r="LZ244" s="70"/>
      <c r="MA244" s="70"/>
      <c r="MB244" s="70"/>
      <c r="MC244" s="70"/>
    </row>
    <row r="245" spans="1:341" s="70" customFormat="1" ht="11.25" customHeight="1" x14ac:dyDescent="0.15">
      <c r="A245" s="125"/>
      <c r="B245" s="70" t="s">
        <v>245</v>
      </c>
      <c r="C245" s="70" t="s">
        <v>425</v>
      </c>
      <c r="D245" s="70" t="s">
        <v>426</v>
      </c>
      <c r="E245" s="548">
        <v>1</v>
      </c>
      <c r="G245" s="86">
        <v>11</v>
      </c>
      <c r="H245" s="122">
        <v>40324.559999999998</v>
      </c>
      <c r="I245" s="123">
        <f t="shared" ref="I245:X245" si="802">H245*INDEX(SalInfl,I$1)</f>
        <v>41131.051200000002</v>
      </c>
      <c r="J245" s="130">
        <f t="shared" si="802"/>
        <v>41953.672224000002</v>
      </c>
      <c r="K245" s="130">
        <f t="shared" si="802"/>
        <v>42792.745668480005</v>
      </c>
      <c r="L245" s="130">
        <f t="shared" si="802"/>
        <v>43648.600581849605</v>
      </c>
      <c r="M245" s="130">
        <f t="shared" si="802"/>
        <v>44521.572593486599</v>
      </c>
      <c r="N245" s="130">
        <f t="shared" si="802"/>
        <v>45412.004045356334</v>
      </c>
      <c r="O245" s="130">
        <f t="shared" si="802"/>
        <v>46320.24412626346</v>
      </c>
      <c r="P245" s="130">
        <f t="shared" si="802"/>
        <v>47246.649008788729</v>
      </c>
      <c r="Q245" s="130">
        <f t="shared" si="802"/>
        <v>48191.581988964506</v>
      </c>
      <c r="R245" s="130">
        <f t="shared" si="802"/>
        <v>49155.413628743794</v>
      </c>
      <c r="S245" s="130">
        <f t="shared" si="802"/>
        <v>50138.521901318672</v>
      </c>
      <c r="T245" s="130">
        <f t="shared" si="802"/>
        <v>51141.292339345047</v>
      </c>
      <c r="U245" s="130">
        <f t="shared" si="802"/>
        <v>52164.118186131949</v>
      </c>
      <c r="V245" s="130">
        <f t="shared" si="802"/>
        <v>53207.400549854588</v>
      </c>
      <c r="W245" s="130">
        <f t="shared" si="802"/>
        <v>54271.548560851683</v>
      </c>
      <c r="X245" s="130">
        <f t="shared" si="802"/>
        <v>55356.979532068719</v>
      </c>
      <c r="Y245" s="130">
        <f t="shared" ref="Y245:AN245" si="803">X245*INDEX(SalInfl,Y$1)</f>
        <v>56464.119122710094</v>
      </c>
      <c r="Z245" s="130">
        <f t="shared" si="803"/>
        <v>57593.401505164293</v>
      </c>
      <c r="AA245" s="130">
        <f t="shared" si="803"/>
        <v>58745.26953526758</v>
      </c>
      <c r="AB245" s="130">
        <f t="shared" si="803"/>
        <v>59920.174925972933</v>
      </c>
      <c r="AC245" s="130">
        <f t="shared" si="803"/>
        <v>61118.578424492393</v>
      </c>
      <c r="AD245" s="130">
        <f t="shared" si="803"/>
        <v>62340.949992982241</v>
      </c>
      <c r="AE245" s="130">
        <f t="shared" si="803"/>
        <v>63587.768992841884</v>
      </c>
      <c r="AF245" s="130">
        <f t="shared" si="803"/>
        <v>64859.524372698725</v>
      </c>
      <c r="AG245" s="130">
        <f t="shared" si="803"/>
        <v>66156.714860152701</v>
      </c>
      <c r="AH245" s="130">
        <f t="shared" si="803"/>
        <v>67479.849157355755</v>
      </c>
      <c r="AI245" s="130">
        <f t="shared" si="803"/>
        <v>68829.446140502871</v>
      </c>
      <c r="AJ245" s="130">
        <f t="shared" si="803"/>
        <v>70206.035063312927</v>
      </c>
      <c r="AK245" s="130">
        <f t="shared" si="803"/>
        <v>71610.155764579191</v>
      </c>
      <c r="AL245" s="130">
        <f t="shared" si="803"/>
        <v>73042.358879870779</v>
      </c>
      <c r="AM245" s="130">
        <f t="shared" si="803"/>
        <v>74503.206057468196</v>
      </c>
      <c r="AN245" s="130">
        <f t="shared" si="803"/>
        <v>75993.27017861756</v>
      </c>
      <c r="AO245" s="130">
        <f t="shared" ref="AO245:AW245" si="804">AN245*INDEX(SalInfl,AO$1)</f>
        <v>77513.13558218992</v>
      </c>
      <c r="AP245" s="130">
        <f t="shared" si="804"/>
        <v>79063.398293833714</v>
      </c>
      <c r="AQ245" s="130">
        <f t="shared" si="804"/>
        <v>80644.666259710386</v>
      </c>
      <c r="AR245" s="130">
        <f t="shared" si="804"/>
        <v>82257.559584904593</v>
      </c>
      <c r="AS245" s="130">
        <f t="shared" si="804"/>
        <v>83902.710776602689</v>
      </c>
      <c r="AT245" s="130">
        <f t="shared" si="804"/>
        <v>85580.764992134747</v>
      </c>
      <c r="AU245" s="130">
        <f t="shared" si="804"/>
        <v>87292.380291977446</v>
      </c>
      <c r="AV245" s="130">
        <f t="shared" si="804"/>
        <v>89038.227897816992</v>
      </c>
      <c r="AW245" s="130">
        <f t="shared" si="804"/>
        <v>90818.992455773332</v>
      </c>
      <c r="AY245" s="78"/>
    </row>
    <row r="246" spans="1:341" s="70" customFormat="1" ht="11.25" customHeight="1" x14ac:dyDescent="0.15">
      <c r="A246" s="125"/>
      <c r="B246" s="70" t="s">
        <v>245</v>
      </c>
      <c r="C246" s="70" t="s">
        <v>427</v>
      </c>
      <c r="D246" s="70" t="s">
        <v>428</v>
      </c>
      <c r="E246" s="548">
        <v>1</v>
      </c>
      <c r="G246" s="86">
        <v>11</v>
      </c>
      <c r="H246" s="122">
        <v>45788.399999999994</v>
      </c>
      <c r="I246" s="123">
        <f t="shared" ref="I246:X246" si="805">H246*INDEX(SalInfl,I$1)</f>
        <v>46704.167999999998</v>
      </c>
      <c r="J246" s="130">
        <f t="shared" si="805"/>
        <v>47638.251360000002</v>
      </c>
      <c r="K246" s="130">
        <f t="shared" si="805"/>
        <v>48591.016387200005</v>
      </c>
      <c r="L246" s="130">
        <f t="shared" si="805"/>
        <v>49562.836714944009</v>
      </c>
      <c r="M246" s="130">
        <f t="shared" si="805"/>
        <v>50554.093449242893</v>
      </c>
      <c r="N246" s="130">
        <f t="shared" si="805"/>
        <v>51565.175318227753</v>
      </c>
      <c r="O246" s="130">
        <f t="shared" si="805"/>
        <v>52596.478824592312</v>
      </c>
      <c r="P246" s="130">
        <f t="shared" si="805"/>
        <v>53648.408401084162</v>
      </c>
      <c r="Q246" s="130">
        <f t="shared" si="805"/>
        <v>54721.376569105843</v>
      </c>
      <c r="R246" s="130">
        <f t="shared" si="805"/>
        <v>55815.804100487963</v>
      </c>
      <c r="S246" s="130">
        <f t="shared" si="805"/>
        <v>56932.120182497725</v>
      </c>
      <c r="T246" s="130">
        <f t="shared" si="805"/>
        <v>58070.762586147677</v>
      </c>
      <c r="U246" s="130">
        <f t="shared" si="805"/>
        <v>59232.177837870629</v>
      </c>
      <c r="V246" s="130">
        <f t="shared" si="805"/>
        <v>60416.821394628045</v>
      </c>
      <c r="W246" s="130">
        <f t="shared" si="805"/>
        <v>61625.15782252061</v>
      </c>
      <c r="X246" s="130">
        <f t="shared" si="805"/>
        <v>62857.66097897102</v>
      </c>
      <c r="Y246" s="130">
        <f t="shared" ref="Y246:AN246" si="806">X246*INDEX(SalInfl,Y$1)</f>
        <v>64114.814198550441</v>
      </c>
      <c r="Z246" s="130">
        <f t="shared" si="806"/>
        <v>65397.11048252145</v>
      </c>
      <c r="AA246" s="130">
        <f t="shared" si="806"/>
        <v>66705.052692171885</v>
      </c>
      <c r="AB246" s="130">
        <f t="shared" si="806"/>
        <v>68039.153746015319</v>
      </c>
      <c r="AC246" s="130">
        <f t="shared" si="806"/>
        <v>69399.936820935633</v>
      </c>
      <c r="AD246" s="130">
        <f t="shared" si="806"/>
        <v>70787.935557354343</v>
      </c>
      <c r="AE246" s="130">
        <f t="shared" si="806"/>
        <v>72203.694268501436</v>
      </c>
      <c r="AF246" s="130">
        <f t="shared" si="806"/>
        <v>73647.768153871468</v>
      </c>
      <c r="AG246" s="130">
        <f t="shared" si="806"/>
        <v>75120.723516948899</v>
      </c>
      <c r="AH246" s="130">
        <f t="shared" si="806"/>
        <v>76623.137987287875</v>
      </c>
      <c r="AI246" s="130">
        <f t="shared" si="806"/>
        <v>78155.600747033634</v>
      </c>
      <c r="AJ246" s="130">
        <f t="shared" si="806"/>
        <v>79718.712761974311</v>
      </c>
      <c r="AK246" s="130">
        <f t="shared" si="806"/>
        <v>81313.087017213795</v>
      </c>
      <c r="AL246" s="130">
        <f t="shared" si="806"/>
        <v>82939.348757558066</v>
      </c>
      <c r="AM246" s="130">
        <f t="shared" si="806"/>
        <v>84598.135732709226</v>
      </c>
      <c r="AN246" s="130">
        <f t="shared" si="806"/>
        <v>86290.098447363416</v>
      </c>
      <c r="AO246" s="130">
        <f t="shared" ref="AO246:AW246" si="807">AN246*INDEX(SalInfl,AO$1)</f>
        <v>88015.900416310687</v>
      </c>
      <c r="AP246" s="130">
        <f t="shared" si="807"/>
        <v>89776.2184246369</v>
      </c>
      <c r="AQ246" s="130">
        <f t="shared" si="807"/>
        <v>91571.742793129641</v>
      </c>
      <c r="AR246" s="130">
        <f t="shared" si="807"/>
        <v>93403.177648992234</v>
      </c>
      <c r="AS246" s="130">
        <f t="shared" si="807"/>
        <v>95271.24120197208</v>
      </c>
      <c r="AT246" s="130">
        <f t="shared" si="807"/>
        <v>97176.666026011517</v>
      </c>
      <c r="AU246" s="130">
        <f t="shared" si="807"/>
        <v>99120.19934653175</v>
      </c>
      <c r="AV246" s="130">
        <f t="shared" si="807"/>
        <v>101102.60333346239</v>
      </c>
      <c r="AW246" s="130">
        <f t="shared" si="807"/>
        <v>103124.65540013164</v>
      </c>
      <c r="AY246" s="78"/>
    </row>
    <row r="247" spans="1:341" s="70" customFormat="1" ht="11.25" customHeight="1" x14ac:dyDescent="0.15">
      <c r="A247" s="125"/>
      <c r="B247" s="70" t="s">
        <v>245</v>
      </c>
      <c r="C247" s="70" t="s">
        <v>429</v>
      </c>
      <c r="D247" s="70" t="s">
        <v>430</v>
      </c>
      <c r="E247" s="548">
        <v>1</v>
      </c>
      <c r="G247" s="86">
        <v>10</v>
      </c>
      <c r="H247" s="122">
        <v>31200</v>
      </c>
      <c r="I247" s="123">
        <f t="shared" ref="I247:X247" si="808">H247*INDEX(SalInfl,I$1)</f>
        <v>31824</v>
      </c>
      <c r="J247" s="130">
        <f t="shared" si="808"/>
        <v>32460.48</v>
      </c>
      <c r="K247" s="130">
        <f t="shared" si="808"/>
        <v>33109.689599999998</v>
      </c>
      <c r="L247" s="130">
        <f t="shared" si="808"/>
        <v>33771.883391999996</v>
      </c>
      <c r="M247" s="130">
        <f t="shared" si="808"/>
        <v>34447.321059839996</v>
      </c>
      <c r="N247" s="130">
        <f t="shared" si="808"/>
        <v>35136.267481036797</v>
      </c>
      <c r="O247" s="130">
        <f t="shared" si="808"/>
        <v>35838.992830657531</v>
      </c>
      <c r="P247" s="130">
        <f t="shared" si="808"/>
        <v>36555.772687270684</v>
      </c>
      <c r="Q247" s="130">
        <f t="shared" si="808"/>
        <v>37286.888141016098</v>
      </c>
      <c r="R247" s="130">
        <f t="shared" si="808"/>
        <v>38032.625903836422</v>
      </c>
      <c r="S247" s="130">
        <f t="shared" si="808"/>
        <v>38793.27842191315</v>
      </c>
      <c r="T247" s="130">
        <f t="shared" si="808"/>
        <v>39569.143990351411</v>
      </c>
      <c r="U247" s="130">
        <f t="shared" si="808"/>
        <v>40360.526870158443</v>
      </c>
      <c r="V247" s="130">
        <f t="shared" si="808"/>
        <v>41167.73740756161</v>
      </c>
      <c r="W247" s="130">
        <f t="shared" si="808"/>
        <v>41991.092155712846</v>
      </c>
      <c r="X247" s="130">
        <f t="shared" si="808"/>
        <v>42830.913998827105</v>
      </c>
      <c r="Y247" s="130">
        <f t="shared" ref="Y247:AN247" si="809">X247*INDEX(SalInfl,Y$1)</f>
        <v>43687.53227880365</v>
      </c>
      <c r="Z247" s="130">
        <f t="shared" si="809"/>
        <v>44561.282924379724</v>
      </c>
      <c r="AA247" s="130">
        <f t="shared" si="809"/>
        <v>45452.508582867318</v>
      </c>
      <c r="AB247" s="130">
        <f t="shared" si="809"/>
        <v>46361.558754524667</v>
      </c>
      <c r="AC247" s="130">
        <f t="shared" si="809"/>
        <v>47288.789929615159</v>
      </c>
      <c r="AD247" s="130">
        <f t="shared" si="809"/>
        <v>48234.565728207461</v>
      </c>
      <c r="AE247" s="130">
        <f t="shared" si="809"/>
        <v>49199.257042771613</v>
      </c>
      <c r="AF247" s="130">
        <f t="shared" si="809"/>
        <v>50183.242183627044</v>
      </c>
      <c r="AG247" s="130">
        <f t="shared" si="809"/>
        <v>51186.907027299589</v>
      </c>
      <c r="AH247" s="130">
        <f t="shared" si="809"/>
        <v>52210.645167845578</v>
      </c>
      <c r="AI247" s="130">
        <f t="shared" si="809"/>
        <v>53254.858071202492</v>
      </c>
      <c r="AJ247" s="130">
        <f t="shared" si="809"/>
        <v>54319.95523262654</v>
      </c>
      <c r="AK247" s="130">
        <f t="shared" si="809"/>
        <v>55406.354337279074</v>
      </c>
      <c r="AL247" s="130">
        <f t="shared" si="809"/>
        <v>56514.481424024656</v>
      </c>
      <c r="AM247" s="130">
        <f t="shared" si="809"/>
        <v>57644.771052505152</v>
      </c>
      <c r="AN247" s="130">
        <f t="shared" si="809"/>
        <v>58797.666473555255</v>
      </c>
      <c r="AO247" s="130">
        <f t="shared" ref="AO247:AW247" si="810">AN247*INDEX(SalInfl,AO$1)</f>
        <v>59973.619803026362</v>
      </c>
      <c r="AP247" s="130">
        <f t="shared" si="810"/>
        <v>61173.092199086888</v>
      </c>
      <c r="AQ247" s="130">
        <f t="shared" si="810"/>
        <v>62396.554043068631</v>
      </c>
      <c r="AR247" s="130">
        <f t="shared" si="810"/>
        <v>63644.485123930004</v>
      </c>
      <c r="AS247" s="130">
        <f t="shared" si="810"/>
        <v>64917.374826408603</v>
      </c>
      <c r="AT247" s="130">
        <f t="shared" si="810"/>
        <v>66215.722322936781</v>
      </c>
      <c r="AU247" s="130">
        <f t="shared" si="810"/>
        <v>67540.03676939552</v>
      </c>
      <c r="AV247" s="130">
        <f t="shared" si="810"/>
        <v>68890.837504783427</v>
      </c>
      <c r="AW247" s="130">
        <f t="shared" si="810"/>
        <v>70268.654254879104</v>
      </c>
      <c r="AY247" s="78"/>
    </row>
    <row r="248" spans="1:341" s="70" customFormat="1" ht="11.25" customHeight="1" x14ac:dyDescent="0.15">
      <c r="A248" s="125"/>
      <c r="B248" s="70" t="s">
        <v>245</v>
      </c>
      <c r="E248" s="548"/>
      <c r="G248" s="86"/>
      <c r="H248" s="122">
        <v>0</v>
      </c>
      <c r="I248" s="123"/>
      <c r="J248" s="130">
        <f t="shared" ref="J248:AW248" si="811">I248*INDEX(SalInfl,J$1)</f>
        <v>0</v>
      </c>
      <c r="K248" s="130">
        <f t="shared" si="811"/>
        <v>0</v>
      </c>
      <c r="L248" s="130">
        <f t="shared" si="811"/>
        <v>0</v>
      </c>
      <c r="M248" s="130">
        <f t="shared" si="811"/>
        <v>0</v>
      </c>
      <c r="N248" s="130">
        <f t="shared" si="811"/>
        <v>0</v>
      </c>
      <c r="O248" s="130">
        <f t="shared" si="811"/>
        <v>0</v>
      </c>
      <c r="P248" s="130">
        <f t="shared" si="811"/>
        <v>0</v>
      </c>
      <c r="Q248" s="130">
        <f t="shared" si="811"/>
        <v>0</v>
      </c>
      <c r="R248" s="130">
        <f t="shared" si="811"/>
        <v>0</v>
      </c>
      <c r="S248" s="130">
        <f t="shared" si="811"/>
        <v>0</v>
      </c>
      <c r="T248" s="130">
        <f t="shared" si="811"/>
        <v>0</v>
      </c>
      <c r="U248" s="130">
        <f t="shared" si="811"/>
        <v>0</v>
      </c>
      <c r="V248" s="130">
        <f t="shared" si="811"/>
        <v>0</v>
      </c>
      <c r="W248" s="130">
        <f t="shared" si="811"/>
        <v>0</v>
      </c>
      <c r="X248" s="130">
        <f t="shared" si="811"/>
        <v>0</v>
      </c>
      <c r="Y248" s="130">
        <f t="shared" si="811"/>
        <v>0</v>
      </c>
      <c r="Z248" s="130">
        <f t="shared" si="811"/>
        <v>0</v>
      </c>
      <c r="AA248" s="130">
        <f t="shared" si="811"/>
        <v>0</v>
      </c>
      <c r="AB248" s="130">
        <f t="shared" si="811"/>
        <v>0</v>
      </c>
      <c r="AC248" s="130">
        <f t="shared" si="811"/>
        <v>0</v>
      </c>
      <c r="AD248" s="130">
        <f t="shared" si="811"/>
        <v>0</v>
      </c>
      <c r="AE248" s="130">
        <f t="shared" si="811"/>
        <v>0</v>
      </c>
      <c r="AF248" s="130">
        <f t="shared" si="811"/>
        <v>0</v>
      </c>
      <c r="AG248" s="130">
        <f t="shared" si="811"/>
        <v>0</v>
      </c>
      <c r="AH248" s="130">
        <f t="shared" si="811"/>
        <v>0</v>
      </c>
      <c r="AI248" s="130">
        <f t="shared" si="811"/>
        <v>0</v>
      </c>
      <c r="AJ248" s="130">
        <f t="shared" si="811"/>
        <v>0</v>
      </c>
      <c r="AK248" s="130">
        <f t="shared" si="811"/>
        <v>0</v>
      </c>
      <c r="AL248" s="130">
        <f t="shared" si="811"/>
        <v>0</v>
      </c>
      <c r="AM248" s="130">
        <f t="shared" si="811"/>
        <v>0</v>
      </c>
      <c r="AN248" s="130">
        <f t="shared" si="811"/>
        <v>0</v>
      </c>
      <c r="AO248" s="130">
        <f t="shared" si="811"/>
        <v>0</v>
      </c>
      <c r="AP248" s="130">
        <f t="shared" si="811"/>
        <v>0</v>
      </c>
      <c r="AQ248" s="130">
        <f t="shared" si="811"/>
        <v>0</v>
      </c>
      <c r="AR248" s="130">
        <f t="shared" si="811"/>
        <v>0</v>
      </c>
      <c r="AS248" s="130">
        <f t="shared" si="811"/>
        <v>0</v>
      </c>
      <c r="AT248" s="130">
        <f t="shared" si="811"/>
        <v>0</v>
      </c>
      <c r="AU248" s="130">
        <f t="shared" si="811"/>
        <v>0</v>
      </c>
      <c r="AV248" s="130">
        <f t="shared" si="811"/>
        <v>0</v>
      </c>
      <c r="AW248" s="130">
        <f t="shared" si="811"/>
        <v>0</v>
      </c>
      <c r="AY248" s="78"/>
    </row>
    <row r="249" spans="1:341" s="70" customFormat="1" ht="11.25" customHeight="1" x14ac:dyDescent="0.15">
      <c r="A249" s="125"/>
      <c r="B249" s="87" t="s">
        <v>283</v>
      </c>
      <c r="C249" s="87"/>
      <c r="D249" s="87"/>
      <c r="E249" s="549"/>
      <c r="F249" s="87"/>
      <c r="G249" s="91"/>
      <c r="H249" s="383"/>
      <c r="I249" s="384"/>
      <c r="J249" s="384"/>
      <c r="K249" s="384"/>
      <c r="L249" s="384"/>
      <c r="M249" s="384"/>
      <c r="N249" s="384"/>
      <c r="O249" s="384"/>
      <c r="P249" s="384"/>
      <c r="Q249" s="384"/>
      <c r="R249" s="384"/>
      <c r="S249" s="384"/>
      <c r="T249" s="384"/>
      <c r="U249" s="384"/>
      <c r="V249" s="384"/>
      <c r="W249" s="384"/>
      <c r="X249" s="384"/>
      <c r="Y249" s="384"/>
      <c r="Z249" s="384"/>
      <c r="AA249" s="384"/>
      <c r="AB249" s="384"/>
      <c r="AC249" s="384"/>
      <c r="AD249" s="384"/>
      <c r="AE249" s="384"/>
      <c r="AF249" s="384"/>
      <c r="AG249" s="384"/>
      <c r="AH249" s="384"/>
      <c r="AI249" s="384"/>
      <c r="AJ249" s="384"/>
      <c r="AK249" s="384"/>
      <c r="AL249" s="384"/>
      <c r="AM249" s="384"/>
      <c r="AN249" s="384"/>
      <c r="AO249" s="384"/>
      <c r="AP249" s="384"/>
      <c r="AQ249" s="384"/>
      <c r="AR249" s="384"/>
      <c r="AS249" s="384"/>
      <c r="AT249" s="384"/>
      <c r="AU249" s="384"/>
      <c r="AV249" s="384"/>
      <c r="AW249" s="384"/>
    </row>
    <row r="250" spans="1:341" s="70" customFormat="1" ht="11.25" customHeight="1" x14ac:dyDescent="0.15">
      <c r="A250" s="125"/>
      <c r="B250" s="385" t="s">
        <v>284</v>
      </c>
      <c r="C250" s="385"/>
      <c r="D250" s="385"/>
      <c r="E250" s="558"/>
      <c r="F250" s="385"/>
      <c r="G250" s="386"/>
      <c r="H250" s="387">
        <f t="shared" ref="H250:AW250" si="812">SUMIF(H243:H249, "&gt;0",$E243:$E249)</f>
        <v>3</v>
      </c>
      <c r="I250" s="388">
        <f t="shared" si="812"/>
        <v>3</v>
      </c>
      <c r="J250" s="388">
        <f t="shared" si="812"/>
        <v>3</v>
      </c>
      <c r="K250" s="388">
        <f t="shared" si="812"/>
        <v>3</v>
      </c>
      <c r="L250" s="388">
        <f t="shared" si="812"/>
        <v>3</v>
      </c>
      <c r="M250" s="388">
        <f t="shared" si="812"/>
        <v>3</v>
      </c>
      <c r="N250" s="388">
        <f t="shared" si="812"/>
        <v>3</v>
      </c>
      <c r="O250" s="388">
        <f t="shared" si="812"/>
        <v>3</v>
      </c>
      <c r="P250" s="388">
        <f t="shared" si="812"/>
        <v>3</v>
      </c>
      <c r="Q250" s="388">
        <f t="shared" si="812"/>
        <v>3</v>
      </c>
      <c r="R250" s="388">
        <f t="shared" si="812"/>
        <v>3</v>
      </c>
      <c r="S250" s="388">
        <f t="shared" si="812"/>
        <v>3</v>
      </c>
      <c r="T250" s="388">
        <f t="shared" si="812"/>
        <v>3</v>
      </c>
      <c r="U250" s="388">
        <f t="shared" si="812"/>
        <v>3</v>
      </c>
      <c r="V250" s="388">
        <f t="shared" si="812"/>
        <v>3</v>
      </c>
      <c r="W250" s="388">
        <f t="shared" si="812"/>
        <v>3</v>
      </c>
      <c r="X250" s="388">
        <f t="shared" si="812"/>
        <v>3</v>
      </c>
      <c r="Y250" s="388">
        <f t="shared" si="812"/>
        <v>3</v>
      </c>
      <c r="Z250" s="388">
        <f t="shared" si="812"/>
        <v>3</v>
      </c>
      <c r="AA250" s="388">
        <f t="shared" si="812"/>
        <v>3</v>
      </c>
      <c r="AB250" s="388">
        <f t="shared" si="812"/>
        <v>3</v>
      </c>
      <c r="AC250" s="388">
        <f t="shared" si="812"/>
        <v>3</v>
      </c>
      <c r="AD250" s="388">
        <f t="shared" si="812"/>
        <v>3</v>
      </c>
      <c r="AE250" s="388">
        <f t="shared" si="812"/>
        <v>3</v>
      </c>
      <c r="AF250" s="388">
        <f t="shared" si="812"/>
        <v>3</v>
      </c>
      <c r="AG250" s="388">
        <f t="shared" si="812"/>
        <v>3</v>
      </c>
      <c r="AH250" s="388">
        <f t="shared" si="812"/>
        <v>3</v>
      </c>
      <c r="AI250" s="388">
        <f t="shared" si="812"/>
        <v>3</v>
      </c>
      <c r="AJ250" s="388">
        <f t="shared" si="812"/>
        <v>3</v>
      </c>
      <c r="AK250" s="388">
        <f t="shared" si="812"/>
        <v>3</v>
      </c>
      <c r="AL250" s="388">
        <f t="shared" si="812"/>
        <v>3</v>
      </c>
      <c r="AM250" s="388">
        <f t="shared" si="812"/>
        <v>3</v>
      </c>
      <c r="AN250" s="388">
        <f t="shared" si="812"/>
        <v>3</v>
      </c>
      <c r="AO250" s="388">
        <f t="shared" si="812"/>
        <v>3</v>
      </c>
      <c r="AP250" s="388">
        <f t="shared" si="812"/>
        <v>3</v>
      </c>
      <c r="AQ250" s="388">
        <f t="shared" si="812"/>
        <v>3</v>
      </c>
      <c r="AR250" s="388">
        <f t="shared" si="812"/>
        <v>3</v>
      </c>
      <c r="AS250" s="388">
        <f t="shared" si="812"/>
        <v>3</v>
      </c>
      <c r="AT250" s="388">
        <f t="shared" si="812"/>
        <v>3</v>
      </c>
      <c r="AU250" s="388">
        <f t="shared" si="812"/>
        <v>3</v>
      </c>
      <c r="AV250" s="388">
        <f t="shared" si="812"/>
        <v>3</v>
      </c>
      <c r="AW250" s="388">
        <f t="shared" si="812"/>
        <v>3</v>
      </c>
    </row>
    <row r="251" spans="1:341" s="70" customFormat="1" ht="11.25" customHeight="1" x14ac:dyDescent="0.15">
      <c r="A251" s="125"/>
      <c r="B251" s="87" t="s">
        <v>285</v>
      </c>
      <c r="C251" s="87"/>
      <c r="D251" s="87"/>
      <c r="E251" s="549"/>
      <c r="F251" s="87"/>
      <c r="G251" s="91"/>
      <c r="H251" s="389">
        <f t="shared" ref="H251:AW251" si="813">IF(H250=0, "N/A", H$6/H250)</f>
        <v>120.66666666666667</v>
      </c>
      <c r="I251" s="313">
        <f t="shared" si="813"/>
        <v>141.66666666666666</v>
      </c>
      <c r="J251" s="313">
        <f t="shared" si="813"/>
        <v>225.66666666666666</v>
      </c>
      <c r="K251" s="313">
        <f t="shared" si="813"/>
        <v>240</v>
      </c>
      <c r="L251" s="313">
        <f t="shared" si="813"/>
        <v>249.66666666666666</v>
      </c>
      <c r="M251" s="313">
        <f t="shared" si="813"/>
        <v>262.33333333333331</v>
      </c>
      <c r="N251" s="313">
        <f t="shared" si="813"/>
        <v>275.33333333333331</v>
      </c>
      <c r="O251" s="313">
        <f t="shared" si="813"/>
        <v>287.33333333333331</v>
      </c>
      <c r="P251" s="313">
        <f t="shared" si="813"/>
        <v>299.33333333333331</v>
      </c>
      <c r="Q251" s="313">
        <f t="shared" si="813"/>
        <v>299</v>
      </c>
      <c r="R251" s="313">
        <f t="shared" si="813"/>
        <v>298.66666666666669</v>
      </c>
      <c r="S251" s="313">
        <f t="shared" si="813"/>
        <v>298.66666666666669</v>
      </c>
      <c r="T251" s="313">
        <f t="shared" si="813"/>
        <v>298.66666666666669</v>
      </c>
      <c r="U251" s="313">
        <f t="shared" si="813"/>
        <v>298.66666666666669</v>
      </c>
      <c r="V251" s="313">
        <f t="shared" si="813"/>
        <v>298.66666666666669</v>
      </c>
      <c r="W251" s="313">
        <f t="shared" si="813"/>
        <v>298.66666666666669</v>
      </c>
      <c r="X251" s="313">
        <f t="shared" si="813"/>
        <v>298.66666666666669</v>
      </c>
      <c r="Y251" s="313">
        <f t="shared" si="813"/>
        <v>298.66666666666669</v>
      </c>
      <c r="Z251" s="313">
        <f t="shared" si="813"/>
        <v>298.66666666666669</v>
      </c>
      <c r="AA251" s="313">
        <f t="shared" si="813"/>
        <v>298.66666666666669</v>
      </c>
      <c r="AB251" s="313">
        <f t="shared" si="813"/>
        <v>298.66666666666669</v>
      </c>
      <c r="AC251" s="313">
        <f t="shared" si="813"/>
        <v>298.66666666666669</v>
      </c>
      <c r="AD251" s="313">
        <f t="shared" si="813"/>
        <v>298.66666666666669</v>
      </c>
      <c r="AE251" s="313">
        <f t="shared" si="813"/>
        <v>298.66666666666669</v>
      </c>
      <c r="AF251" s="313">
        <f t="shared" si="813"/>
        <v>298.66666666666669</v>
      </c>
      <c r="AG251" s="313">
        <f t="shared" si="813"/>
        <v>298.66666666666669</v>
      </c>
      <c r="AH251" s="313">
        <f t="shared" si="813"/>
        <v>298.66666666666669</v>
      </c>
      <c r="AI251" s="313">
        <f t="shared" si="813"/>
        <v>298.66666666666669</v>
      </c>
      <c r="AJ251" s="313">
        <f t="shared" si="813"/>
        <v>298.66666666666669</v>
      </c>
      <c r="AK251" s="313">
        <f t="shared" si="813"/>
        <v>298.66666666666669</v>
      </c>
      <c r="AL251" s="313">
        <f t="shared" si="813"/>
        <v>298.66666666666669</v>
      </c>
      <c r="AM251" s="313">
        <f t="shared" si="813"/>
        <v>298.66666666666669</v>
      </c>
      <c r="AN251" s="313">
        <f t="shared" si="813"/>
        <v>298.66666666666669</v>
      </c>
      <c r="AO251" s="313">
        <f t="shared" si="813"/>
        <v>298.66666666666669</v>
      </c>
      <c r="AP251" s="313">
        <f t="shared" si="813"/>
        <v>298.66666666666669</v>
      </c>
      <c r="AQ251" s="313">
        <f t="shared" si="813"/>
        <v>298.66666666666669</v>
      </c>
      <c r="AR251" s="313">
        <f t="shared" si="813"/>
        <v>298.66666666666669</v>
      </c>
      <c r="AS251" s="313">
        <f t="shared" si="813"/>
        <v>298.66666666666669</v>
      </c>
      <c r="AT251" s="313">
        <f t="shared" si="813"/>
        <v>298.66666666666669</v>
      </c>
      <c r="AU251" s="313">
        <f t="shared" si="813"/>
        <v>298.66666666666669</v>
      </c>
      <c r="AV251" s="313">
        <f t="shared" si="813"/>
        <v>298.66666666666669</v>
      </c>
      <c r="AW251" s="313">
        <f t="shared" si="813"/>
        <v>298.66666666666669</v>
      </c>
    </row>
    <row r="252" spans="1:341" x14ac:dyDescent="0.2">
      <c r="A252" s="126"/>
      <c r="B252" s="543" t="s">
        <v>305</v>
      </c>
      <c r="C252" s="544"/>
      <c r="D252" s="544"/>
      <c r="E252" s="544"/>
      <c r="F252" s="544"/>
      <c r="G252" s="545"/>
      <c r="H252" s="546"/>
      <c r="I252" s="547"/>
      <c r="J252" s="547"/>
      <c r="K252" s="547"/>
      <c r="L252" s="547"/>
      <c r="M252" s="547"/>
      <c r="N252" s="547"/>
      <c r="O252" s="547"/>
      <c r="P252" s="547"/>
      <c r="Q252" s="547"/>
      <c r="R252" s="547"/>
      <c r="S252" s="547"/>
      <c r="T252" s="547"/>
      <c r="U252" s="547"/>
      <c r="V252" s="547"/>
      <c r="W252" s="547"/>
      <c r="X252" s="547"/>
      <c r="Y252" s="547"/>
      <c r="Z252" s="547"/>
      <c r="AA252" s="547"/>
      <c r="AB252" s="547"/>
      <c r="AC252" s="547"/>
      <c r="AD252" s="547"/>
      <c r="AE252" s="547"/>
      <c r="AF252" s="547"/>
      <c r="AG252" s="547"/>
      <c r="AH252" s="547"/>
      <c r="AI252" s="547"/>
      <c r="AJ252" s="547"/>
      <c r="AK252" s="547"/>
      <c r="AL252" s="547"/>
      <c r="AM252" s="547"/>
      <c r="AN252" s="547"/>
      <c r="AO252" s="547"/>
      <c r="AP252" s="547"/>
      <c r="AQ252" s="547"/>
      <c r="AR252" s="547"/>
      <c r="AS252" s="547"/>
      <c r="AT252" s="547"/>
      <c r="AU252" s="547"/>
      <c r="AV252" s="547"/>
      <c r="AW252" s="547"/>
    </row>
    <row r="253" spans="1:341" x14ac:dyDescent="0.2">
      <c r="A253" s="126"/>
      <c r="B253" s="380" t="str">
        <f>"&gt; "&amp;VLOOKUP(B252,ActMap,2, FALSE)</f>
        <v>&gt; Stipends for supplemental staff performing additional duties</v>
      </c>
      <c r="C253" s="381"/>
      <c r="D253" s="381"/>
      <c r="E253" s="556"/>
      <c r="F253" s="381"/>
      <c r="G253" s="381"/>
      <c r="H253" s="121"/>
      <c r="I253" s="382"/>
      <c r="J253" s="382"/>
      <c r="K253" s="382"/>
      <c r="L253" s="382"/>
      <c r="M253" s="382"/>
      <c r="N253" s="382"/>
      <c r="O253" s="382"/>
      <c r="P253" s="382"/>
      <c r="Q253" s="382"/>
      <c r="R253" s="382"/>
      <c r="S253" s="382"/>
      <c r="T253" s="382"/>
      <c r="U253" s="382"/>
      <c r="V253" s="382"/>
      <c r="W253" s="382"/>
      <c r="X253" s="382"/>
      <c r="Y253" s="382"/>
      <c r="Z253" s="382"/>
      <c r="AA253" s="382"/>
      <c r="AB253" s="382"/>
      <c r="AC253" s="382"/>
      <c r="AD253" s="382"/>
      <c r="AE253" s="382"/>
      <c r="AF253" s="382"/>
      <c r="AG253" s="382"/>
      <c r="AH253" s="382"/>
      <c r="AI253" s="382"/>
      <c r="AJ253" s="382"/>
      <c r="AK253" s="382"/>
      <c r="AL253" s="382"/>
      <c r="AM253" s="382"/>
      <c r="AN253" s="382"/>
      <c r="AO253" s="382"/>
      <c r="AP253" s="382"/>
      <c r="AQ253" s="382"/>
      <c r="AR253" s="382"/>
      <c r="AS253" s="382"/>
      <c r="AT253" s="382"/>
      <c r="AU253" s="382"/>
      <c r="AV253" s="382"/>
      <c r="AW253" s="382"/>
      <c r="AX253" s="70"/>
      <c r="AY253" s="70"/>
      <c r="AZ253" s="70"/>
      <c r="BA253" s="70"/>
      <c r="BB253" s="70"/>
      <c r="BC253" s="70"/>
      <c r="BD253" s="70"/>
      <c r="BE253" s="70"/>
      <c r="BF253" s="70"/>
      <c r="BG253" s="70"/>
      <c r="BH253" s="70"/>
      <c r="BI253" s="70"/>
      <c r="BJ253" s="70"/>
      <c r="BK253" s="70"/>
      <c r="BL253" s="70"/>
      <c r="BM253" s="70"/>
      <c r="BN253" s="70"/>
      <c r="BO253" s="70"/>
      <c r="BP253" s="70"/>
      <c r="BQ253" s="70"/>
      <c r="BR253" s="70"/>
      <c r="BS253" s="70"/>
      <c r="BT253" s="70"/>
      <c r="BU253" s="70"/>
      <c r="BV253" s="70"/>
      <c r="BW253" s="70"/>
      <c r="BX253" s="70"/>
      <c r="BY253" s="70"/>
      <c r="BZ253" s="70"/>
      <c r="CA253" s="70"/>
      <c r="CB253" s="70"/>
      <c r="CC253" s="70"/>
      <c r="CD253" s="70"/>
      <c r="CE253" s="70"/>
      <c r="CF253" s="70"/>
      <c r="CG253" s="70"/>
      <c r="CH253" s="70"/>
      <c r="CI253" s="70"/>
      <c r="CJ253" s="70"/>
      <c r="CK253" s="70"/>
      <c r="CL253" s="70"/>
      <c r="CM253" s="70"/>
      <c r="CN253" s="70"/>
      <c r="CO253" s="70"/>
      <c r="CP253" s="70"/>
      <c r="CQ253" s="70"/>
      <c r="CR253" s="70"/>
      <c r="CS253" s="70"/>
      <c r="CT253" s="70"/>
      <c r="CU253" s="70"/>
      <c r="CV253" s="70"/>
      <c r="CW253" s="70"/>
      <c r="CX253" s="70"/>
      <c r="CY253" s="70"/>
      <c r="CZ253" s="70"/>
      <c r="DA253" s="70"/>
      <c r="DB253" s="70"/>
      <c r="DC253" s="70"/>
      <c r="DD253" s="70"/>
      <c r="DE253" s="70"/>
      <c r="DF253" s="70"/>
      <c r="DG253" s="70"/>
      <c r="DH253" s="70"/>
      <c r="DI253" s="70"/>
      <c r="DJ253" s="70"/>
      <c r="DK253" s="70"/>
      <c r="DL253" s="70"/>
      <c r="DM253" s="70"/>
      <c r="DN253" s="70"/>
      <c r="DO253" s="70"/>
      <c r="DP253" s="70"/>
      <c r="DQ253" s="70"/>
      <c r="DR253" s="70"/>
      <c r="DS253" s="70"/>
      <c r="DT253" s="70"/>
      <c r="DU253" s="70"/>
      <c r="DV253" s="70"/>
      <c r="DW253" s="70"/>
      <c r="DX253" s="70"/>
      <c r="DY253" s="70"/>
      <c r="DZ253" s="70"/>
      <c r="EA253" s="70"/>
      <c r="EB253" s="70"/>
      <c r="EC253" s="70"/>
      <c r="ED253" s="70"/>
      <c r="EE253" s="70"/>
      <c r="EF253" s="70"/>
      <c r="EG253" s="70"/>
      <c r="EH253" s="70"/>
      <c r="EI253" s="70"/>
      <c r="EJ253" s="70"/>
      <c r="EK253" s="70"/>
      <c r="EL253" s="70"/>
      <c r="EM253" s="70"/>
      <c r="EN253" s="70"/>
      <c r="EO253" s="70"/>
      <c r="EP253" s="70"/>
      <c r="EQ253" s="70"/>
      <c r="ER253" s="70"/>
      <c r="ES253" s="70"/>
      <c r="ET253" s="70"/>
      <c r="EU253" s="70"/>
      <c r="EV253" s="70"/>
      <c r="EW253" s="70"/>
      <c r="EX253" s="70"/>
      <c r="EY253" s="70"/>
      <c r="EZ253" s="70"/>
      <c r="FA253" s="70"/>
      <c r="FB253" s="70"/>
      <c r="FC253" s="70"/>
      <c r="FD253" s="70"/>
      <c r="FE253" s="70"/>
      <c r="FF253" s="70"/>
      <c r="FG253" s="70"/>
      <c r="FH253" s="70"/>
      <c r="FI253" s="70"/>
      <c r="FJ253" s="70"/>
      <c r="FK253" s="70"/>
      <c r="FL253" s="70"/>
      <c r="FM253" s="70"/>
      <c r="FN253" s="70"/>
      <c r="FO253" s="70"/>
      <c r="FP253" s="70"/>
      <c r="FQ253" s="70"/>
      <c r="FR253" s="70"/>
      <c r="FS253" s="70"/>
      <c r="FT253" s="70"/>
      <c r="FU253" s="70"/>
      <c r="FV253" s="70"/>
      <c r="FW253" s="70"/>
      <c r="FX253" s="70"/>
      <c r="FY253" s="70"/>
      <c r="FZ253" s="70"/>
      <c r="GA253" s="70"/>
      <c r="GB253" s="70"/>
      <c r="GC253" s="70"/>
      <c r="GD253" s="70"/>
      <c r="GE253" s="70"/>
      <c r="GF253" s="70"/>
      <c r="GG253" s="70"/>
      <c r="GH253" s="70"/>
      <c r="GI253" s="70"/>
      <c r="GJ253" s="70"/>
      <c r="GK253" s="70"/>
      <c r="GL253" s="70"/>
      <c r="GM253" s="70"/>
      <c r="GN253" s="70"/>
      <c r="GO253" s="70"/>
      <c r="GP253" s="70"/>
      <c r="GQ253" s="70"/>
      <c r="GR253" s="70"/>
      <c r="GS253" s="70"/>
      <c r="GT253" s="70"/>
      <c r="GU253" s="70"/>
      <c r="GV253" s="70"/>
      <c r="GW253" s="70"/>
      <c r="GX253" s="70"/>
      <c r="GY253" s="70"/>
      <c r="GZ253" s="70"/>
      <c r="HA253" s="70"/>
      <c r="HB253" s="70"/>
      <c r="HC253" s="70"/>
      <c r="HD253" s="70"/>
      <c r="HE253" s="70"/>
      <c r="HF253" s="70"/>
      <c r="HG253" s="70"/>
      <c r="HH253" s="70"/>
      <c r="HI253" s="70"/>
      <c r="HJ253" s="70"/>
      <c r="HK253" s="70"/>
      <c r="HL253" s="70"/>
      <c r="HM253" s="70"/>
      <c r="HN253" s="70"/>
      <c r="HO253" s="70"/>
      <c r="HP253" s="70"/>
      <c r="HQ253" s="70"/>
      <c r="HR253" s="70"/>
      <c r="HS253" s="70"/>
      <c r="HT253" s="70"/>
      <c r="HU253" s="70"/>
      <c r="HV253" s="70"/>
      <c r="HW253" s="70"/>
      <c r="HX253" s="70"/>
      <c r="HY253" s="70"/>
      <c r="HZ253" s="70"/>
      <c r="IA253" s="70"/>
      <c r="IB253" s="70"/>
      <c r="IC253" s="70"/>
      <c r="ID253" s="70"/>
      <c r="IE253" s="70"/>
      <c r="IF253" s="70"/>
      <c r="IG253" s="70"/>
      <c r="IH253" s="70"/>
      <c r="II253" s="70"/>
      <c r="IJ253" s="70"/>
      <c r="IK253" s="70"/>
      <c r="IL253" s="70"/>
      <c r="IM253" s="70"/>
      <c r="IN253" s="70"/>
      <c r="IO253" s="70"/>
      <c r="IP253" s="70"/>
      <c r="IQ253" s="70"/>
      <c r="IR253" s="70"/>
      <c r="IS253" s="70"/>
      <c r="IT253" s="70"/>
      <c r="IU253" s="70"/>
      <c r="IV253" s="70"/>
      <c r="IW253" s="70"/>
      <c r="IX253" s="70"/>
      <c r="IY253" s="70"/>
      <c r="IZ253" s="70"/>
      <c r="JA253" s="70"/>
      <c r="JB253" s="70"/>
      <c r="JC253" s="70"/>
      <c r="JD253" s="70"/>
      <c r="JE253" s="70"/>
      <c r="JF253" s="70"/>
      <c r="JG253" s="70"/>
      <c r="JH253" s="70"/>
      <c r="JI253" s="70"/>
      <c r="JJ253" s="70"/>
      <c r="JK253" s="70"/>
      <c r="JL253" s="70"/>
      <c r="JM253" s="70"/>
      <c r="JN253" s="70"/>
      <c r="JO253" s="70"/>
      <c r="JP253" s="70"/>
      <c r="JQ253" s="70"/>
      <c r="JR253" s="70"/>
      <c r="JS253" s="70"/>
      <c r="JT253" s="70"/>
      <c r="JU253" s="70"/>
      <c r="JV253" s="70"/>
      <c r="JW253" s="70"/>
      <c r="JX253" s="70"/>
      <c r="JY253" s="70"/>
      <c r="JZ253" s="70"/>
      <c r="KA253" s="70"/>
      <c r="KB253" s="70"/>
      <c r="KC253" s="70"/>
      <c r="KD253" s="70"/>
      <c r="KE253" s="70"/>
      <c r="KF253" s="70"/>
      <c r="KG253" s="70"/>
      <c r="KH253" s="70"/>
      <c r="KI253" s="70"/>
      <c r="KJ253" s="70"/>
      <c r="KK253" s="70"/>
      <c r="KL253" s="70"/>
      <c r="KM253" s="70"/>
      <c r="KN253" s="70"/>
      <c r="KO253" s="70"/>
      <c r="KP253" s="70"/>
      <c r="KQ253" s="70"/>
      <c r="KR253" s="70"/>
      <c r="KS253" s="70"/>
      <c r="KT253" s="70"/>
      <c r="KU253" s="70"/>
      <c r="KV253" s="70"/>
      <c r="KW253" s="70"/>
      <c r="KX253" s="70"/>
      <c r="KY253" s="70"/>
      <c r="KZ253" s="70"/>
      <c r="LA253" s="70"/>
      <c r="LB253" s="70"/>
      <c r="LC253" s="70"/>
      <c r="LD253" s="70"/>
      <c r="LE253" s="70"/>
      <c r="LF253" s="70"/>
      <c r="LG253" s="70"/>
      <c r="LH253" s="70"/>
      <c r="LI253" s="70"/>
      <c r="LJ253" s="70"/>
      <c r="LK253" s="70"/>
      <c r="LL253" s="70"/>
      <c r="LM253" s="70"/>
      <c r="LN253" s="70"/>
      <c r="LO253" s="70"/>
      <c r="LP253" s="70"/>
      <c r="LQ253" s="70"/>
      <c r="LR253" s="70"/>
      <c r="LS253" s="70"/>
      <c r="LT253" s="70"/>
      <c r="LU253" s="70"/>
      <c r="LV253" s="70"/>
      <c r="LW253" s="70"/>
      <c r="LX253" s="70"/>
      <c r="LY253" s="70"/>
      <c r="LZ253" s="70"/>
      <c r="MA253" s="70"/>
      <c r="MB253" s="70"/>
      <c r="MC253" s="70"/>
    </row>
    <row r="254" spans="1:341" s="70" customFormat="1" ht="11.25" customHeight="1" x14ac:dyDescent="0.15">
      <c r="A254" s="125"/>
      <c r="B254" s="70" t="s">
        <v>305</v>
      </c>
      <c r="C254" s="70" t="s">
        <v>307</v>
      </c>
      <c r="E254" s="548"/>
      <c r="G254" s="86"/>
      <c r="H254" s="129">
        <v>132250</v>
      </c>
      <c r="I254" s="130">
        <v>110000</v>
      </c>
      <c r="J254" s="130">
        <f t="shared" ref="J254" si="814">I254*INDEX(SalInfl,J$1)</f>
        <v>112200</v>
      </c>
      <c r="K254" s="130">
        <f t="shared" ref="K254" si="815">J254*INDEX(SalInfl,K$1)</f>
        <v>114444</v>
      </c>
      <c r="L254" s="130">
        <f t="shared" ref="L254" si="816">K254*INDEX(SalInfl,L$1)</f>
        <v>116732.88</v>
      </c>
      <c r="M254" s="130">
        <f t="shared" ref="M254" si="817">L254*INDEX(SalInfl,M$1)</f>
        <v>119067.53760000001</v>
      </c>
      <c r="N254" s="130">
        <f t="shared" ref="N254" si="818">M254*INDEX(SalInfl,N$1)</f>
        <v>121448.88835200001</v>
      </c>
      <c r="O254" s="130">
        <f t="shared" ref="O254" si="819">N254*INDEX(SalInfl,O$1)</f>
        <v>123877.86611904002</v>
      </c>
      <c r="P254" s="130">
        <f t="shared" ref="P254" si="820">O254*INDEX(SalInfl,P$1)</f>
        <v>126355.42344142082</v>
      </c>
      <c r="Q254" s="130">
        <f t="shared" ref="Q254" si="821">P254*INDEX(SalInfl,Q$1)</f>
        <v>128882.53191024924</v>
      </c>
      <c r="R254" s="130">
        <f t="shared" ref="R254" si="822">Q254*INDEX(SalInfl,R$1)</f>
        <v>131460.18254845424</v>
      </c>
      <c r="S254" s="130">
        <f t="shared" ref="S254" si="823">R254*INDEX(SalInfl,S$1)</f>
        <v>134089.38619942332</v>
      </c>
      <c r="T254" s="130">
        <f t="shared" ref="T254" si="824">S254*INDEX(SalInfl,T$1)</f>
        <v>136771.17392341178</v>
      </c>
      <c r="U254" s="130">
        <f t="shared" ref="U254" si="825">T254*INDEX(SalInfl,U$1)</f>
        <v>139506.59740188002</v>
      </c>
      <c r="V254" s="130">
        <f t="shared" ref="V254" si="826">U254*INDEX(SalInfl,V$1)</f>
        <v>142296.72934991762</v>
      </c>
      <c r="W254" s="130">
        <f t="shared" ref="W254" si="827">V254*INDEX(SalInfl,W$1)</f>
        <v>145142.66393691598</v>
      </c>
      <c r="X254" s="130">
        <f t="shared" ref="X254" si="828">W254*INDEX(SalInfl,X$1)</f>
        <v>148045.51721565431</v>
      </c>
      <c r="Y254" s="130">
        <f t="shared" ref="Y254" si="829">X254*INDEX(SalInfl,Y$1)</f>
        <v>151006.42755996741</v>
      </c>
      <c r="Z254" s="130">
        <f t="shared" ref="Z254" si="830">Y254*INDEX(SalInfl,Z$1)</f>
        <v>154026.55611116678</v>
      </c>
      <c r="AA254" s="130">
        <f t="shared" ref="AA254" si="831">Z254*INDEX(SalInfl,AA$1)</f>
        <v>157107.08723339011</v>
      </c>
      <c r="AB254" s="130">
        <f t="shared" ref="AB254" si="832">AA254*INDEX(SalInfl,AB$1)</f>
        <v>160249.22897805792</v>
      </c>
      <c r="AC254" s="130">
        <f t="shared" ref="AC254" si="833">AB254*INDEX(SalInfl,AC$1)</f>
        <v>163454.21355761908</v>
      </c>
      <c r="AD254" s="130">
        <f t="shared" ref="AD254" si="834">AC254*INDEX(SalInfl,AD$1)</f>
        <v>166723.29782877146</v>
      </c>
      <c r="AE254" s="130">
        <f t="shared" ref="AE254" si="835">AD254*INDEX(SalInfl,AE$1)</f>
        <v>170057.76378534691</v>
      </c>
      <c r="AF254" s="130">
        <f t="shared" ref="AF254" si="836">AE254*INDEX(SalInfl,AF$1)</f>
        <v>173458.91906105384</v>
      </c>
      <c r="AG254" s="130">
        <f t="shared" ref="AG254" si="837">AF254*INDEX(SalInfl,AG$1)</f>
        <v>176928.09744227491</v>
      </c>
      <c r="AH254" s="130">
        <f t="shared" ref="AH254" si="838">AG254*INDEX(SalInfl,AH$1)</f>
        <v>180466.65939112043</v>
      </c>
      <c r="AI254" s="130">
        <f t="shared" ref="AI254" si="839">AH254*INDEX(SalInfl,AI$1)</f>
        <v>184075.99257894282</v>
      </c>
      <c r="AJ254" s="130">
        <f t="shared" ref="AJ254" si="840">AI254*INDEX(SalInfl,AJ$1)</f>
        <v>187757.51243052169</v>
      </c>
      <c r="AK254" s="130">
        <f t="shared" ref="AK254" si="841">AJ254*INDEX(SalInfl,AK$1)</f>
        <v>191512.66267913213</v>
      </c>
      <c r="AL254" s="130">
        <f t="shared" ref="AL254" si="842">AK254*INDEX(SalInfl,AL$1)</f>
        <v>195342.91593271476</v>
      </c>
      <c r="AM254" s="130">
        <f t="shared" ref="AM254" si="843">AL254*INDEX(SalInfl,AM$1)</f>
        <v>199249.77425136906</v>
      </c>
      <c r="AN254" s="130">
        <f t="shared" ref="AN254" si="844">AM254*INDEX(SalInfl,AN$1)</f>
        <v>203234.76973639644</v>
      </c>
      <c r="AO254" s="130">
        <f t="shared" ref="AO254" si="845">AN254*INDEX(SalInfl,AO$1)</f>
        <v>207299.46513112437</v>
      </c>
      <c r="AP254" s="130">
        <f t="shared" ref="AP254" si="846">AO254*INDEX(SalInfl,AP$1)</f>
        <v>211445.45443374687</v>
      </c>
      <c r="AQ254" s="130">
        <f t="shared" ref="AQ254" si="847">AP254*INDEX(SalInfl,AQ$1)</f>
        <v>215674.3635224218</v>
      </c>
      <c r="AR254" s="130">
        <f t="shared" ref="AR254" si="848">AQ254*INDEX(SalInfl,AR$1)</f>
        <v>219987.85079287025</v>
      </c>
      <c r="AS254" s="130">
        <f t="shared" ref="AS254" si="849">AR254*INDEX(SalInfl,AS$1)</f>
        <v>224387.60780872765</v>
      </c>
      <c r="AT254" s="130">
        <f t="shared" ref="AT254" si="850">AS254*INDEX(SalInfl,AT$1)</f>
        <v>228875.35996490222</v>
      </c>
      <c r="AU254" s="130">
        <f t="shared" ref="AU254" si="851">AT254*INDEX(SalInfl,AU$1)</f>
        <v>233452.86716420026</v>
      </c>
      <c r="AV254" s="130">
        <f t="shared" ref="AV254" si="852">AU254*INDEX(SalInfl,AV$1)</f>
        <v>238121.92450748428</v>
      </c>
      <c r="AW254" s="130">
        <f t="shared" ref="AW254" si="853">AV254*INDEX(SalInfl,AW$1)</f>
        <v>242884.36299763396</v>
      </c>
      <c r="AY254" s="78"/>
    </row>
    <row r="255" spans="1:341" s="70" customFormat="1" ht="11.25" customHeight="1" x14ac:dyDescent="0.15">
      <c r="A255" s="125"/>
      <c r="B255" s="87" t="s">
        <v>283</v>
      </c>
      <c r="C255" s="87"/>
      <c r="D255" s="87"/>
      <c r="E255" s="549"/>
      <c r="F255" s="87"/>
      <c r="G255" s="91"/>
      <c r="H255" s="383"/>
      <c r="I255" s="384"/>
      <c r="J255" s="384"/>
      <c r="K255" s="384"/>
      <c r="L255" s="384"/>
      <c r="M255" s="384"/>
      <c r="N255" s="384"/>
      <c r="O255" s="384"/>
      <c r="P255" s="384"/>
      <c r="Q255" s="384"/>
      <c r="R255" s="384"/>
      <c r="S255" s="384"/>
      <c r="T255" s="384"/>
      <c r="U255" s="384"/>
      <c r="V255" s="384"/>
      <c r="W255" s="384"/>
      <c r="X255" s="384"/>
      <c r="Y255" s="384"/>
      <c r="Z255" s="384"/>
      <c r="AA255" s="384"/>
      <c r="AB255" s="384"/>
      <c r="AC255" s="384"/>
      <c r="AD255" s="384"/>
      <c r="AE255" s="384"/>
      <c r="AF255" s="384"/>
      <c r="AG255" s="384"/>
      <c r="AH255" s="384"/>
      <c r="AI255" s="384"/>
      <c r="AJ255" s="384"/>
      <c r="AK255" s="384"/>
      <c r="AL255" s="384"/>
      <c r="AM255" s="384"/>
      <c r="AN255" s="384"/>
      <c r="AO255" s="384"/>
      <c r="AP255" s="384"/>
      <c r="AQ255" s="384"/>
      <c r="AR255" s="384"/>
      <c r="AS255" s="384"/>
      <c r="AT255" s="384"/>
      <c r="AU255" s="384"/>
      <c r="AV255" s="384"/>
      <c r="AW255" s="384"/>
      <c r="AY255" s="78"/>
    </row>
    <row r="256" spans="1:341" s="70" customFormat="1" ht="11.25" customHeight="1" x14ac:dyDescent="0.15">
      <c r="A256" s="125"/>
      <c r="B256" s="385" t="s">
        <v>284</v>
      </c>
      <c r="C256" s="385"/>
      <c r="D256" s="385"/>
      <c r="E256" s="558"/>
      <c r="F256" s="385"/>
      <c r="G256" s="386"/>
      <c r="H256" s="391">
        <f t="shared" ref="H256:AW256" si="854">SUMIF(H252:H255, "&gt;0",$E252:$E255)</f>
        <v>0</v>
      </c>
      <c r="I256" s="392">
        <f t="shared" si="854"/>
        <v>0</v>
      </c>
      <c r="J256" s="392">
        <f t="shared" si="854"/>
        <v>0</v>
      </c>
      <c r="K256" s="392">
        <f t="shared" si="854"/>
        <v>0</v>
      </c>
      <c r="L256" s="392">
        <f t="shared" si="854"/>
        <v>0</v>
      </c>
      <c r="M256" s="392">
        <f t="shared" si="854"/>
        <v>0</v>
      </c>
      <c r="N256" s="392">
        <f t="shared" si="854"/>
        <v>0</v>
      </c>
      <c r="O256" s="392">
        <f t="shared" si="854"/>
        <v>0</v>
      </c>
      <c r="P256" s="392">
        <f t="shared" si="854"/>
        <v>0</v>
      </c>
      <c r="Q256" s="392">
        <f t="shared" si="854"/>
        <v>0</v>
      </c>
      <c r="R256" s="392">
        <f t="shared" si="854"/>
        <v>0</v>
      </c>
      <c r="S256" s="392">
        <f t="shared" si="854"/>
        <v>0</v>
      </c>
      <c r="T256" s="392">
        <f t="shared" si="854"/>
        <v>0</v>
      </c>
      <c r="U256" s="392">
        <f t="shared" si="854"/>
        <v>0</v>
      </c>
      <c r="V256" s="392">
        <f t="shared" si="854"/>
        <v>0</v>
      </c>
      <c r="W256" s="392">
        <f t="shared" si="854"/>
        <v>0</v>
      </c>
      <c r="X256" s="392">
        <f t="shared" si="854"/>
        <v>0</v>
      </c>
      <c r="Y256" s="392">
        <f t="shared" si="854"/>
        <v>0</v>
      </c>
      <c r="Z256" s="392">
        <f t="shared" si="854"/>
        <v>0</v>
      </c>
      <c r="AA256" s="392">
        <f t="shared" si="854"/>
        <v>0</v>
      </c>
      <c r="AB256" s="392">
        <f t="shared" si="854"/>
        <v>0</v>
      </c>
      <c r="AC256" s="392">
        <f t="shared" si="854"/>
        <v>0</v>
      </c>
      <c r="AD256" s="392">
        <f t="shared" si="854"/>
        <v>0</v>
      </c>
      <c r="AE256" s="392">
        <f t="shared" si="854"/>
        <v>0</v>
      </c>
      <c r="AF256" s="392">
        <f t="shared" si="854"/>
        <v>0</v>
      </c>
      <c r="AG256" s="392">
        <f t="shared" si="854"/>
        <v>0</v>
      </c>
      <c r="AH256" s="392">
        <f t="shared" si="854"/>
        <v>0</v>
      </c>
      <c r="AI256" s="392">
        <f t="shared" si="854"/>
        <v>0</v>
      </c>
      <c r="AJ256" s="392">
        <f t="shared" si="854"/>
        <v>0</v>
      </c>
      <c r="AK256" s="392">
        <f t="shared" si="854"/>
        <v>0</v>
      </c>
      <c r="AL256" s="392">
        <f t="shared" si="854"/>
        <v>0</v>
      </c>
      <c r="AM256" s="392">
        <f t="shared" si="854"/>
        <v>0</v>
      </c>
      <c r="AN256" s="392">
        <f t="shared" si="854"/>
        <v>0</v>
      </c>
      <c r="AO256" s="392">
        <f t="shared" si="854"/>
        <v>0</v>
      </c>
      <c r="AP256" s="392">
        <f t="shared" si="854"/>
        <v>0</v>
      </c>
      <c r="AQ256" s="392">
        <f t="shared" si="854"/>
        <v>0</v>
      </c>
      <c r="AR256" s="392">
        <f t="shared" si="854"/>
        <v>0</v>
      </c>
      <c r="AS256" s="392">
        <f t="shared" si="854"/>
        <v>0</v>
      </c>
      <c r="AT256" s="392">
        <f t="shared" si="854"/>
        <v>0</v>
      </c>
      <c r="AU256" s="392">
        <f t="shared" si="854"/>
        <v>0</v>
      </c>
      <c r="AV256" s="392">
        <f t="shared" si="854"/>
        <v>0</v>
      </c>
      <c r="AW256" s="392">
        <f t="shared" si="854"/>
        <v>0</v>
      </c>
      <c r="AY256" s="78"/>
    </row>
    <row r="257" spans="1:341" s="70" customFormat="1" ht="11.25" customHeight="1" x14ac:dyDescent="0.15">
      <c r="A257" s="125"/>
      <c r="B257" s="87" t="s">
        <v>285</v>
      </c>
      <c r="C257" s="87"/>
      <c r="D257" s="87"/>
      <c r="E257" s="549"/>
      <c r="F257" s="87"/>
      <c r="G257" s="91"/>
      <c r="H257" s="389" t="str">
        <f t="shared" ref="H257:AW257" si="855">IF(H256=0, "N/A", H$6/H256)</f>
        <v>N/A</v>
      </c>
      <c r="I257" s="313" t="str">
        <f t="shared" si="855"/>
        <v>N/A</v>
      </c>
      <c r="J257" s="313" t="str">
        <f t="shared" si="855"/>
        <v>N/A</v>
      </c>
      <c r="K257" s="313" t="str">
        <f t="shared" si="855"/>
        <v>N/A</v>
      </c>
      <c r="L257" s="313" t="str">
        <f t="shared" si="855"/>
        <v>N/A</v>
      </c>
      <c r="M257" s="313" t="str">
        <f t="shared" si="855"/>
        <v>N/A</v>
      </c>
      <c r="N257" s="313" t="str">
        <f t="shared" si="855"/>
        <v>N/A</v>
      </c>
      <c r="O257" s="313" t="str">
        <f t="shared" si="855"/>
        <v>N/A</v>
      </c>
      <c r="P257" s="313" t="str">
        <f t="shared" si="855"/>
        <v>N/A</v>
      </c>
      <c r="Q257" s="313" t="str">
        <f t="shared" si="855"/>
        <v>N/A</v>
      </c>
      <c r="R257" s="313" t="str">
        <f t="shared" si="855"/>
        <v>N/A</v>
      </c>
      <c r="S257" s="313" t="str">
        <f t="shared" si="855"/>
        <v>N/A</v>
      </c>
      <c r="T257" s="313" t="str">
        <f t="shared" si="855"/>
        <v>N/A</v>
      </c>
      <c r="U257" s="313" t="str">
        <f t="shared" si="855"/>
        <v>N/A</v>
      </c>
      <c r="V257" s="313" t="str">
        <f t="shared" si="855"/>
        <v>N/A</v>
      </c>
      <c r="W257" s="313" t="str">
        <f t="shared" si="855"/>
        <v>N/A</v>
      </c>
      <c r="X257" s="313" t="str">
        <f t="shared" si="855"/>
        <v>N/A</v>
      </c>
      <c r="Y257" s="313" t="str">
        <f t="shared" si="855"/>
        <v>N/A</v>
      </c>
      <c r="Z257" s="313" t="str">
        <f t="shared" si="855"/>
        <v>N/A</v>
      </c>
      <c r="AA257" s="313" t="str">
        <f t="shared" si="855"/>
        <v>N/A</v>
      </c>
      <c r="AB257" s="313" t="str">
        <f t="shared" si="855"/>
        <v>N/A</v>
      </c>
      <c r="AC257" s="313" t="str">
        <f t="shared" si="855"/>
        <v>N/A</v>
      </c>
      <c r="AD257" s="313" t="str">
        <f t="shared" si="855"/>
        <v>N/A</v>
      </c>
      <c r="AE257" s="313" t="str">
        <f t="shared" si="855"/>
        <v>N/A</v>
      </c>
      <c r="AF257" s="313" t="str">
        <f t="shared" si="855"/>
        <v>N/A</v>
      </c>
      <c r="AG257" s="313" t="str">
        <f t="shared" si="855"/>
        <v>N/A</v>
      </c>
      <c r="AH257" s="313" t="str">
        <f t="shared" si="855"/>
        <v>N/A</v>
      </c>
      <c r="AI257" s="313" t="str">
        <f t="shared" si="855"/>
        <v>N/A</v>
      </c>
      <c r="AJ257" s="313" t="str">
        <f t="shared" si="855"/>
        <v>N/A</v>
      </c>
      <c r="AK257" s="313" t="str">
        <f t="shared" si="855"/>
        <v>N/A</v>
      </c>
      <c r="AL257" s="313" t="str">
        <f t="shared" si="855"/>
        <v>N/A</v>
      </c>
      <c r="AM257" s="313" t="str">
        <f t="shared" si="855"/>
        <v>N/A</v>
      </c>
      <c r="AN257" s="313" t="str">
        <f t="shared" si="855"/>
        <v>N/A</v>
      </c>
      <c r="AO257" s="313" t="str">
        <f t="shared" si="855"/>
        <v>N/A</v>
      </c>
      <c r="AP257" s="313" t="str">
        <f t="shared" si="855"/>
        <v>N/A</v>
      </c>
      <c r="AQ257" s="313" t="str">
        <f t="shared" si="855"/>
        <v>N/A</v>
      </c>
      <c r="AR257" s="313" t="str">
        <f t="shared" si="855"/>
        <v>N/A</v>
      </c>
      <c r="AS257" s="313" t="str">
        <f t="shared" si="855"/>
        <v>N/A</v>
      </c>
      <c r="AT257" s="313" t="str">
        <f t="shared" si="855"/>
        <v>N/A</v>
      </c>
      <c r="AU257" s="313" t="str">
        <f t="shared" si="855"/>
        <v>N/A</v>
      </c>
      <c r="AV257" s="313" t="str">
        <f t="shared" si="855"/>
        <v>N/A</v>
      </c>
      <c r="AW257" s="313" t="str">
        <f t="shared" si="855"/>
        <v>N/A</v>
      </c>
    </row>
    <row r="258" spans="1:341" s="70" customFormat="1" ht="11.25" hidden="1" customHeight="1" x14ac:dyDescent="0.15">
      <c r="A258" s="125"/>
      <c r="E258" s="555"/>
      <c r="G258" s="86"/>
      <c r="H258" s="124"/>
      <c r="I258" s="71"/>
      <c r="J258" s="71"/>
      <c r="K258" s="71"/>
      <c r="L258" s="71"/>
      <c r="M258" s="71"/>
      <c r="N258" s="71"/>
      <c r="O258" s="71"/>
      <c r="P258" s="71"/>
      <c r="Q258" s="71"/>
      <c r="R258" s="71"/>
      <c r="S258" s="71"/>
      <c r="T258" s="71"/>
      <c r="U258" s="71"/>
      <c r="V258" s="71"/>
      <c r="W258" s="71"/>
      <c r="X258" s="71"/>
      <c r="Y258" s="71"/>
      <c r="Z258" s="71"/>
      <c r="AA258" s="71"/>
      <c r="AB258" s="71"/>
      <c r="AC258" s="71"/>
      <c r="AD258" s="71"/>
      <c r="AE258" s="71"/>
      <c r="AF258" s="71"/>
      <c r="AG258" s="71"/>
      <c r="AH258" s="71"/>
      <c r="AI258" s="71"/>
      <c r="AJ258" s="71"/>
      <c r="AK258" s="71"/>
      <c r="AL258" s="71"/>
      <c r="AM258" s="71"/>
      <c r="AN258" s="71"/>
      <c r="AO258" s="71"/>
      <c r="AP258" s="71"/>
      <c r="AQ258" s="71"/>
      <c r="AR258" s="71"/>
      <c r="AS258" s="71"/>
      <c r="AT258" s="71"/>
      <c r="AU258" s="71"/>
      <c r="AV258" s="71"/>
      <c r="AW258" s="71"/>
    </row>
    <row r="259" spans="1:341" s="70" customFormat="1" ht="11.25" hidden="1" customHeight="1" x14ac:dyDescent="0.15">
      <c r="A259" s="125"/>
      <c r="E259" s="555"/>
      <c r="G259" s="86"/>
      <c r="H259" s="124"/>
      <c r="I259" s="71"/>
      <c r="J259" s="71"/>
      <c r="K259" s="71"/>
      <c r="L259" s="71"/>
      <c r="M259" s="71"/>
      <c r="N259" s="71"/>
      <c r="O259" s="71"/>
      <c r="P259" s="71"/>
      <c r="Q259" s="71"/>
      <c r="R259" s="71"/>
      <c r="S259" s="71"/>
      <c r="T259" s="71"/>
      <c r="U259" s="71"/>
      <c r="V259" s="71"/>
      <c r="W259" s="71"/>
      <c r="X259" s="71"/>
      <c r="Y259" s="71"/>
      <c r="Z259" s="71"/>
      <c r="AA259" s="71"/>
      <c r="AB259" s="71"/>
      <c r="AC259" s="71"/>
      <c r="AD259" s="71"/>
      <c r="AE259" s="71"/>
      <c r="AF259" s="71"/>
      <c r="AG259" s="71"/>
      <c r="AH259" s="71"/>
      <c r="AI259" s="71"/>
      <c r="AJ259" s="71"/>
      <c r="AK259" s="71"/>
      <c r="AL259" s="71"/>
      <c r="AM259" s="71"/>
      <c r="AN259" s="71"/>
      <c r="AO259" s="71"/>
      <c r="AP259" s="71"/>
      <c r="AQ259" s="71"/>
      <c r="AR259" s="71"/>
      <c r="AS259" s="71"/>
      <c r="AT259" s="71"/>
      <c r="AU259" s="71"/>
      <c r="AV259" s="71"/>
      <c r="AW259" s="71"/>
    </row>
    <row r="260" spans="1:341" hidden="1" x14ac:dyDescent="0.2">
      <c r="A260" s="126"/>
      <c r="B260" s="543" t="s">
        <v>291</v>
      </c>
      <c r="C260" s="544"/>
      <c r="D260" s="544"/>
      <c r="E260" s="544"/>
      <c r="F260" s="544"/>
      <c r="G260" s="545"/>
      <c r="H260" s="546"/>
      <c r="I260" s="547"/>
      <c r="J260" s="547"/>
      <c r="K260" s="547"/>
      <c r="L260" s="547"/>
      <c r="M260" s="547"/>
      <c r="N260" s="547"/>
      <c r="O260" s="547"/>
      <c r="P260" s="547"/>
      <c r="Q260" s="547"/>
      <c r="R260" s="547"/>
      <c r="S260" s="547"/>
      <c r="T260" s="547"/>
      <c r="U260" s="547"/>
      <c r="V260" s="547"/>
      <c r="W260" s="547"/>
      <c r="X260" s="547"/>
      <c r="Y260" s="547"/>
      <c r="Z260" s="547"/>
      <c r="AA260" s="547"/>
      <c r="AB260" s="547"/>
      <c r="AC260" s="547"/>
      <c r="AD260" s="547"/>
      <c r="AE260" s="547"/>
      <c r="AF260" s="547"/>
      <c r="AG260" s="547"/>
      <c r="AH260" s="547"/>
      <c r="AI260" s="547"/>
      <c r="AJ260" s="547"/>
      <c r="AK260" s="547"/>
      <c r="AL260" s="547"/>
      <c r="AM260" s="547"/>
      <c r="AN260" s="547"/>
      <c r="AO260" s="547"/>
      <c r="AP260" s="547"/>
      <c r="AQ260" s="547"/>
      <c r="AR260" s="547"/>
      <c r="AS260" s="547"/>
      <c r="AT260" s="547"/>
      <c r="AU260" s="547"/>
      <c r="AV260" s="547"/>
      <c r="AW260" s="547"/>
    </row>
    <row r="261" spans="1:341" hidden="1" x14ac:dyDescent="0.2">
      <c r="A261" s="126"/>
      <c r="B261" s="380" t="str">
        <f>"&gt; "&amp;VLOOKUP(B260,ActMap,2, FALSE)</f>
        <v>&gt; Salaries for program leaders.</v>
      </c>
      <c r="C261" s="381"/>
      <c r="D261" s="381"/>
      <c r="E261" s="556"/>
      <c r="F261" s="381"/>
      <c r="G261" s="381"/>
      <c r="H261" s="121"/>
      <c r="I261" s="382"/>
      <c r="J261" s="382"/>
      <c r="K261" s="382"/>
      <c r="L261" s="382"/>
      <c r="M261" s="382"/>
      <c r="N261" s="382"/>
      <c r="O261" s="382"/>
      <c r="P261" s="382"/>
      <c r="Q261" s="382"/>
      <c r="R261" s="382"/>
      <c r="S261" s="382"/>
      <c r="T261" s="382"/>
      <c r="U261" s="382"/>
      <c r="V261" s="382"/>
      <c r="W261" s="382"/>
      <c r="X261" s="382"/>
      <c r="Y261" s="382"/>
      <c r="Z261" s="382"/>
      <c r="AA261" s="382"/>
      <c r="AB261" s="382"/>
      <c r="AC261" s="382"/>
      <c r="AD261" s="382"/>
      <c r="AE261" s="382"/>
      <c r="AF261" s="382"/>
      <c r="AG261" s="382"/>
      <c r="AH261" s="382"/>
      <c r="AI261" s="382"/>
      <c r="AJ261" s="382"/>
      <c r="AK261" s="382"/>
      <c r="AL261" s="382"/>
      <c r="AM261" s="382"/>
      <c r="AN261" s="382"/>
      <c r="AO261" s="382"/>
      <c r="AP261" s="382"/>
      <c r="AQ261" s="382"/>
      <c r="AR261" s="382"/>
      <c r="AS261" s="382"/>
      <c r="AT261" s="382"/>
      <c r="AU261" s="382"/>
      <c r="AV261" s="382"/>
      <c r="AW261" s="382"/>
      <c r="AX261" s="70"/>
      <c r="AY261" s="70"/>
      <c r="AZ261" s="70"/>
      <c r="BA261" s="70"/>
      <c r="BB261" s="70"/>
      <c r="BC261" s="70"/>
      <c r="BD261" s="70"/>
      <c r="BE261" s="70"/>
      <c r="BF261" s="70"/>
      <c r="BG261" s="70"/>
      <c r="BH261" s="70"/>
      <c r="BI261" s="70"/>
      <c r="BJ261" s="70"/>
      <c r="BK261" s="70"/>
      <c r="BL261" s="70"/>
      <c r="BM261" s="70"/>
      <c r="BN261" s="70"/>
      <c r="BO261" s="70"/>
      <c r="BP261" s="70"/>
      <c r="BQ261" s="70"/>
      <c r="BR261" s="70"/>
      <c r="BS261" s="70"/>
      <c r="BT261" s="70"/>
      <c r="BU261" s="70"/>
      <c r="BV261" s="70"/>
      <c r="BW261" s="70"/>
      <c r="BX261" s="70"/>
      <c r="BY261" s="70"/>
      <c r="BZ261" s="70"/>
      <c r="CA261" s="70"/>
      <c r="CB261" s="70"/>
      <c r="CC261" s="70"/>
      <c r="CD261" s="70"/>
      <c r="CE261" s="70"/>
      <c r="CF261" s="70"/>
      <c r="CG261" s="70"/>
      <c r="CH261" s="70"/>
      <c r="CI261" s="70"/>
      <c r="CJ261" s="70"/>
      <c r="CK261" s="70"/>
      <c r="CL261" s="70"/>
      <c r="CM261" s="70"/>
      <c r="CN261" s="70"/>
      <c r="CO261" s="70"/>
      <c r="CP261" s="70"/>
      <c r="CQ261" s="70"/>
      <c r="CR261" s="70"/>
      <c r="CS261" s="70"/>
      <c r="CT261" s="70"/>
      <c r="CU261" s="70"/>
      <c r="CV261" s="70"/>
      <c r="CW261" s="70"/>
      <c r="CX261" s="70"/>
      <c r="CY261" s="70"/>
      <c r="CZ261" s="70"/>
      <c r="DA261" s="70"/>
      <c r="DB261" s="70"/>
      <c r="DC261" s="70"/>
      <c r="DD261" s="70"/>
      <c r="DE261" s="70"/>
      <c r="DF261" s="70"/>
      <c r="DG261" s="70"/>
      <c r="DH261" s="70"/>
      <c r="DI261" s="70"/>
      <c r="DJ261" s="70"/>
      <c r="DK261" s="70"/>
      <c r="DL261" s="70"/>
      <c r="DM261" s="70"/>
      <c r="DN261" s="70"/>
      <c r="DO261" s="70"/>
      <c r="DP261" s="70"/>
      <c r="DQ261" s="70"/>
      <c r="DR261" s="70"/>
      <c r="DS261" s="70"/>
      <c r="DT261" s="70"/>
      <c r="DU261" s="70"/>
      <c r="DV261" s="70"/>
      <c r="DW261" s="70"/>
      <c r="DX261" s="70"/>
      <c r="DY261" s="70"/>
      <c r="DZ261" s="70"/>
      <c r="EA261" s="70"/>
      <c r="EB261" s="70"/>
      <c r="EC261" s="70"/>
      <c r="ED261" s="70"/>
      <c r="EE261" s="70"/>
      <c r="EF261" s="70"/>
      <c r="EG261" s="70"/>
      <c r="EH261" s="70"/>
      <c r="EI261" s="70"/>
      <c r="EJ261" s="70"/>
      <c r="EK261" s="70"/>
      <c r="EL261" s="70"/>
      <c r="EM261" s="70"/>
      <c r="EN261" s="70"/>
      <c r="EO261" s="70"/>
      <c r="EP261" s="70"/>
      <c r="EQ261" s="70"/>
      <c r="ER261" s="70"/>
      <c r="ES261" s="70"/>
      <c r="ET261" s="70"/>
      <c r="EU261" s="70"/>
      <c r="EV261" s="70"/>
      <c r="EW261" s="70"/>
      <c r="EX261" s="70"/>
      <c r="EY261" s="70"/>
      <c r="EZ261" s="70"/>
      <c r="FA261" s="70"/>
      <c r="FB261" s="70"/>
      <c r="FC261" s="70"/>
      <c r="FD261" s="70"/>
      <c r="FE261" s="70"/>
      <c r="FF261" s="70"/>
      <c r="FG261" s="70"/>
      <c r="FH261" s="70"/>
      <c r="FI261" s="70"/>
      <c r="FJ261" s="70"/>
      <c r="FK261" s="70"/>
      <c r="FL261" s="70"/>
      <c r="FM261" s="70"/>
      <c r="FN261" s="70"/>
      <c r="FO261" s="70"/>
      <c r="FP261" s="70"/>
      <c r="FQ261" s="70"/>
      <c r="FR261" s="70"/>
      <c r="FS261" s="70"/>
      <c r="FT261" s="70"/>
      <c r="FU261" s="70"/>
      <c r="FV261" s="70"/>
      <c r="FW261" s="70"/>
      <c r="FX261" s="70"/>
      <c r="FY261" s="70"/>
      <c r="FZ261" s="70"/>
      <c r="GA261" s="70"/>
      <c r="GB261" s="70"/>
      <c r="GC261" s="70"/>
      <c r="GD261" s="70"/>
      <c r="GE261" s="70"/>
      <c r="GF261" s="70"/>
      <c r="GG261" s="70"/>
      <c r="GH261" s="70"/>
      <c r="GI261" s="70"/>
      <c r="GJ261" s="70"/>
      <c r="GK261" s="70"/>
      <c r="GL261" s="70"/>
      <c r="GM261" s="70"/>
      <c r="GN261" s="70"/>
      <c r="GO261" s="70"/>
      <c r="GP261" s="70"/>
      <c r="GQ261" s="70"/>
      <c r="GR261" s="70"/>
      <c r="GS261" s="70"/>
      <c r="GT261" s="70"/>
      <c r="GU261" s="70"/>
      <c r="GV261" s="70"/>
      <c r="GW261" s="70"/>
      <c r="GX261" s="70"/>
      <c r="GY261" s="70"/>
      <c r="GZ261" s="70"/>
      <c r="HA261" s="70"/>
      <c r="HB261" s="70"/>
      <c r="HC261" s="70"/>
      <c r="HD261" s="70"/>
      <c r="HE261" s="70"/>
      <c r="HF261" s="70"/>
      <c r="HG261" s="70"/>
      <c r="HH261" s="70"/>
      <c r="HI261" s="70"/>
      <c r="HJ261" s="70"/>
      <c r="HK261" s="70"/>
      <c r="HL261" s="70"/>
      <c r="HM261" s="70"/>
      <c r="HN261" s="70"/>
      <c r="HO261" s="70"/>
      <c r="HP261" s="70"/>
      <c r="HQ261" s="70"/>
      <c r="HR261" s="70"/>
      <c r="HS261" s="70"/>
      <c r="HT261" s="70"/>
      <c r="HU261" s="70"/>
      <c r="HV261" s="70"/>
      <c r="HW261" s="70"/>
      <c r="HX261" s="70"/>
      <c r="HY261" s="70"/>
      <c r="HZ261" s="70"/>
      <c r="IA261" s="70"/>
      <c r="IB261" s="70"/>
      <c r="IC261" s="70"/>
      <c r="ID261" s="70"/>
      <c r="IE261" s="70"/>
      <c r="IF261" s="70"/>
      <c r="IG261" s="70"/>
      <c r="IH261" s="70"/>
      <c r="II261" s="70"/>
      <c r="IJ261" s="70"/>
      <c r="IK261" s="70"/>
      <c r="IL261" s="70"/>
      <c r="IM261" s="70"/>
      <c r="IN261" s="70"/>
      <c r="IO261" s="70"/>
      <c r="IP261" s="70"/>
      <c r="IQ261" s="70"/>
      <c r="IR261" s="70"/>
      <c r="IS261" s="70"/>
      <c r="IT261" s="70"/>
      <c r="IU261" s="70"/>
      <c r="IV261" s="70"/>
      <c r="IW261" s="70"/>
      <c r="IX261" s="70"/>
      <c r="IY261" s="70"/>
      <c r="IZ261" s="70"/>
      <c r="JA261" s="70"/>
      <c r="JB261" s="70"/>
      <c r="JC261" s="70"/>
      <c r="JD261" s="70"/>
      <c r="JE261" s="70"/>
      <c r="JF261" s="70"/>
      <c r="JG261" s="70"/>
      <c r="JH261" s="70"/>
      <c r="JI261" s="70"/>
      <c r="JJ261" s="70"/>
      <c r="JK261" s="70"/>
      <c r="JL261" s="70"/>
      <c r="JM261" s="70"/>
      <c r="JN261" s="70"/>
      <c r="JO261" s="70"/>
      <c r="JP261" s="70"/>
      <c r="JQ261" s="70"/>
      <c r="JR261" s="70"/>
      <c r="JS261" s="70"/>
      <c r="JT261" s="70"/>
      <c r="JU261" s="70"/>
      <c r="JV261" s="70"/>
      <c r="JW261" s="70"/>
      <c r="JX261" s="70"/>
      <c r="JY261" s="70"/>
      <c r="JZ261" s="70"/>
      <c r="KA261" s="70"/>
      <c r="KB261" s="70"/>
      <c r="KC261" s="70"/>
      <c r="KD261" s="70"/>
      <c r="KE261" s="70"/>
      <c r="KF261" s="70"/>
      <c r="KG261" s="70"/>
      <c r="KH261" s="70"/>
      <c r="KI261" s="70"/>
      <c r="KJ261" s="70"/>
      <c r="KK261" s="70"/>
      <c r="KL261" s="70"/>
      <c r="KM261" s="70"/>
      <c r="KN261" s="70"/>
      <c r="KO261" s="70"/>
      <c r="KP261" s="70"/>
      <c r="KQ261" s="70"/>
      <c r="KR261" s="70"/>
      <c r="KS261" s="70"/>
      <c r="KT261" s="70"/>
      <c r="KU261" s="70"/>
      <c r="KV261" s="70"/>
      <c r="KW261" s="70"/>
      <c r="KX261" s="70"/>
      <c r="KY261" s="70"/>
      <c r="KZ261" s="70"/>
      <c r="LA261" s="70"/>
      <c r="LB261" s="70"/>
      <c r="LC261" s="70"/>
      <c r="LD261" s="70"/>
      <c r="LE261" s="70"/>
      <c r="LF261" s="70"/>
      <c r="LG261" s="70"/>
      <c r="LH261" s="70"/>
      <c r="LI261" s="70"/>
      <c r="LJ261" s="70"/>
      <c r="LK261" s="70"/>
      <c r="LL261" s="70"/>
      <c r="LM261" s="70"/>
      <c r="LN261" s="70"/>
      <c r="LO261" s="70"/>
      <c r="LP261" s="70"/>
      <c r="LQ261" s="70"/>
      <c r="LR261" s="70"/>
      <c r="LS261" s="70"/>
      <c r="LT261" s="70"/>
      <c r="LU261" s="70"/>
      <c r="LV261" s="70"/>
      <c r="LW261" s="70"/>
      <c r="LX261" s="70"/>
      <c r="LY261" s="70"/>
      <c r="LZ261" s="70"/>
      <c r="MA261" s="70"/>
      <c r="MB261" s="70"/>
      <c r="MC261" s="70"/>
    </row>
    <row r="262" spans="1:341" s="70" customFormat="1" ht="11.25" hidden="1" customHeight="1" x14ac:dyDescent="0.15">
      <c r="A262" s="125"/>
      <c r="B262" s="70" t="s">
        <v>291</v>
      </c>
      <c r="E262" s="548"/>
      <c r="G262" s="86"/>
      <c r="H262" s="122"/>
      <c r="I262" s="123">
        <f t="shared" ref="I262:AW262" si="856">H262*INDEX(SalInfl,I$1)</f>
        <v>0</v>
      </c>
      <c r="J262" s="130">
        <f t="shared" si="856"/>
        <v>0</v>
      </c>
      <c r="K262" s="130">
        <f t="shared" si="856"/>
        <v>0</v>
      </c>
      <c r="L262" s="130">
        <f t="shared" si="856"/>
        <v>0</v>
      </c>
      <c r="M262" s="130">
        <f t="shared" si="856"/>
        <v>0</v>
      </c>
      <c r="N262" s="130">
        <f t="shared" si="856"/>
        <v>0</v>
      </c>
      <c r="O262" s="130">
        <f t="shared" si="856"/>
        <v>0</v>
      </c>
      <c r="P262" s="130">
        <f t="shared" si="856"/>
        <v>0</v>
      </c>
      <c r="Q262" s="130">
        <f t="shared" si="856"/>
        <v>0</v>
      </c>
      <c r="R262" s="130">
        <f t="shared" si="856"/>
        <v>0</v>
      </c>
      <c r="S262" s="130">
        <f t="shared" si="856"/>
        <v>0</v>
      </c>
      <c r="T262" s="130">
        <f t="shared" si="856"/>
        <v>0</v>
      </c>
      <c r="U262" s="130">
        <f t="shared" si="856"/>
        <v>0</v>
      </c>
      <c r="V262" s="130">
        <f t="shared" si="856"/>
        <v>0</v>
      </c>
      <c r="W262" s="130">
        <f t="shared" si="856"/>
        <v>0</v>
      </c>
      <c r="X262" s="130">
        <f t="shared" si="856"/>
        <v>0</v>
      </c>
      <c r="Y262" s="130">
        <f t="shared" si="856"/>
        <v>0</v>
      </c>
      <c r="Z262" s="130">
        <f t="shared" si="856"/>
        <v>0</v>
      </c>
      <c r="AA262" s="130">
        <f t="shared" si="856"/>
        <v>0</v>
      </c>
      <c r="AB262" s="130">
        <f t="shared" si="856"/>
        <v>0</v>
      </c>
      <c r="AC262" s="130">
        <f t="shared" si="856"/>
        <v>0</v>
      </c>
      <c r="AD262" s="130">
        <f t="shared" si="856"/>
        <v>0</v>
      </c>
      <c r="AE262" s="130">
        <f t="shared" si="856"/>
        <v>0</v>
      </c>
      <c r="AF262" s="130">
        <f t="shared" si="856"/>
        <v>0</v>
      </c>
      <c r="AG262" s="130">
        <f t="shared" si="856"/>
        <v>0</v>
      </c>
      <c r="AH262" s="130">
        <f t="shared" si="856"/>
        <v>0</v>
      </c>
      <c r="AI262" s="130">
        <f t="shared" si="856"/>
        <v>0</v>
      </c>
      <c r="AJ262" s="130">
        <f t="shared" si="856"/>
        <v>0</v>
      </c>
      <c r="AK262" s="130">
        <f t="shared" si="856"/>
        <v>0</v>
      </c>
      <c r="AL262" s="130">
        <f t="shared" si="856"/>
        <v>0</v>
      </c>
      <c r="AM262" s="130">
        <f t="shared" si="856"/>
        <v>0</v>
      </c>
      <c r="AN262" s="130">
        <f t="shared" si="856"/>
        <v>0</v>
      </c>
      <c r="AO262" s="130">
        <f t="shared" si="856"/>
        <v>0</v>
      </c>
      <c r="AP262" s="130">
        <f t="shared" si="856"/>
        <v>0</v>
      </c>
      <c r="AQ262" s="130">
        <f t="shared" si="856"/>
        <v>0</v>
      </c>
      <c r="AR262" s="130">
        <f t="shared" si="856"/>
        <v>0</v>
      </c>
      <c r="AS262" s="130">
        <f t="shared" si="856"/>
        <v>0</v>
      </c>
      <c r="AT262" s="130">
        <f t="shared" si="856"/>
        <v>0</v>
      </c>
      <c r="AU262" s="130">
        <f t="shared" si="856"/>
        <v>0</v>
      </c>
      <c r="AV262" s="130">
        <f t="shared" si="856"/>
        <v>0</v>
      </c>
      <c r="AW262" s="130">
        <f t="shared" si="856"/>
        <v>0</v>
      </c>
      <c r="AY262" s="78"/>
    </row>
    <row r="263" spans="1:341" s="70" customFormat="1" ht="11.25" hidden="1" customHeight="1" x14ac:dyDescent="0.15">
      <c r="A263" s="125"/>
      <c r="B263" s="87" t="s">
        <v>283</v>
      </c>
      <c r="C263" s="87"/>
      <c r="D263" s="87"/>
      <c r="E263" s="549"/>
      <c r="F263" s="87"/>
      <c r="G263" s="91"/>
      <c r="H263" s="383"/>
      <c r="I263" s="384"/>
      <c r="J263" s="384"/>
      <c r="K263" s="384"/>
      <c r="L263" s="384"/>
      <c r="M263" s="384"/>
      <c r="N263" s="384"/>
      <c r="O263" s="384"/>
      <c r="P263" s="384"/>
      <c r="Q263" s="384"/>
      <c r="R263" s="384"/>
      <c r="S263" s="384"/>
      <c r="T263" s="384"/>
      <c r="U263" s="384"/>
      <c r="V263" s="384"/>
      <c r="W263" s="384"/>
      <c r="X263" s="384"/>
      <c r="Y263" s="384"/>
      <c r="Z263" s="384"/>
      <c r="AA263" s="384"/>
      <c r="AB263" s="384"/>
      <c r="AC263" s="384"/>
      <c r="AD263" s="384"/>
      <c r="AE263" s="384"/>
      <c r="AF263" s="384"/>
      <c r="AG263" s="384"/>
      <c r="AH263" s="384"/>
      <c r="AI263" s="384"/>
      <c r="AJ263" s="384"/>
      <c r="AK263" s="384"/>
      <c r="AL263" s="384"/>
      <c r="AM263" s="384"/>
      <c r="AN263" s="384"/>
      <c r="AO263" s="384"/>
      <c r="AP263" s="384"/>
      <c r="AQ263" s="384"/>
      <c r="AR263" s="384"/>
      <c r="AS263" s="384"/>
      <c r="AT263" s="384"/>
      <c r="AU263" s="384"/>
      <c r="AV263" s="384"/>
      <c r="AW263" s="384"/>
      <c r="AY263" s="78"/>
    </row>
    <row r="264" spans="1:341" s="70" customFormat="1" ht="11.25" hidden="1" customHeight="1" x14ac:dyDescent="0.15">
      <c r="A264" s="125"/>
      <c r="B264" s="385" t="s">
        <v>284</v>
      </c>
      <c r="C264" s="385"/>
      <c r="D264" s="385"/>
      <c r="E264" s="558"/>
      <c r="F264" s="385"/>
      <c r="G264" s="386"/>
      <c r="H264" s="387">
        <f t="shared" ref="H264:AW264" si="857">SUMIF(H260:H263, "&gt;0",$E260:$E263)</f>
        <v>0</v>
      </c>
      <c r="I264" s="388">
        <f t="shared" si="857"/>
        <v>0</v>
      </c>
      <c r="J264" s="388">
        <f t="shared" si="857"/>
        <v>0</v>
      </c>
      <c r="K264" s="388">
        <f t="shared" si="857"/>
        <v>0</v>
      </c>
      <c r="L264" s="388">
        <f t="shared" si="857"/>
        <v>0</v>
      </c>
      <c r="M264" s="388">
        <f t="shared" si="857"/>
        <v>0</v>
      </c>
      <c r="N264" s="388">
        <f t="shared" si="857"/>
        <v>0</v>
      </c>
      <c r="O264" s="388">
        <f t="shared" si="857"/>
        <v>0</v>
      </c>
      <c r="P264" s="388">
        <f t="shared" si="857"/>
        <v>0</v>
      </c>
      <c r="Q264" s="388">
        <f t="shared" si="857"/>
        <v>0</v>
      </c>
      <c r="R264" s="388">
        <f t="shared" si="857"/>
        <v>0</v>
      </c>
      <c r="S264" s="388">
        <f t="shared" si="857"/>
        <v>0</v>
      </c>
      <c r="T264" s="388">
        <f t="shared" si="857"/>
        <v>0</v>
      </c>
      <c r="U264" s="388">
        <f t="shared" si="857"/>
        <v>0</v>
      </c>
      <c r="V264" s="388">
        <f t="shared" si="857"/>
        <v>0</v>
      </c>
      <c r="W264" s="388">
        <f t="shared" si="857"/>
        <v>0</v>
      </c>
      <c r="X264" s="388">
        <f t="shared" si="857"/>
        <v>0</v>
      </c>
      <c r="Y264" s="388">
        <f t="shared" si="857"/>
        <v>0</v>
      </c>
      <c r="Z264" s="388">
        <f t="shared" si="857"/>
        <v>0</v>
      </c>
      <c r="AA264" s="388">
        <f t="shared" si="857"/>
        <v>0</v>
      </c>
      <c r="AB264" s="388">
        <f t="shared" si="857"/>
        <v>0</v>
      </c>
      <c r="AC264" s="388">
        <f t="shared" si="857"/>
        <v>0</v>
      </c>
      <c r="AD264" s="388">
        <f t="shared" si="857"/>
        <v>0</v>
      </c>
      <c r="AE264" s="388">
        <f t="shared" si="857"/>
        <v>0</v>
      </c>
      <c r="AF264" s="388">
        <f t="shared" si="857"/>
        <v>0</v>
      </c>
      <c r="AG264" s="388">
        <f t="shared" si="857"/>
        <v>0</v>
      </c>
      <c r="AH264" s="388">
        <f t="shared" si="857"/>
        <v>0</v>
      </c>
      <c r="AI264" s="388">
        <f t="shared" si="857"/>
        <v>0</v>
      </c>
      <c r="AJ264" s="388">
        <f t="shared" si="857"/>
        <v>0</v>
      </c>
      <c r="AK264" s="388">
        <f t="shared" si="857"/>
        <v>0</v>
      </c>
      <c r="AL264" s="388">
        <f t="shared" si="857"/>
        <v>0</v>
      </c>
      <c r="AM264" s="388">
        <f t="shared" si="857"/>
        <v>0</v>
      </c>
      <c r="AN264" s="388">
        <f t="shared" si="857"/>
        <v>0</v>
      </c>
      <c r="AO264" s="388">
        <f t="shared" si="857"/>
        <v>0</v>
      </c>
      <c r="AP264" s="388">
        <f t="shared" si="857"/>
        <v>0</v>
      </c>
      <c r="AQ264" s="388">
        <f t="shared" si="857"/>
        <v>0</v>
      </c>
      <c r="AR264" s="388">
        <f t="shared" si="857"/>
        <v>0</v>
      </c>
      <c r="AS264" s="388">
        <f t="shared" si="857"/>
        <v>0</v>
      </c>
      <c r="AT264" s="388">
        <f t="shared" si="857"/>
        <v>0</v>
      </c>
      <c r="AU264" s="388">
        <f t="shared" si="857"/>
        <v>0</v>
      </c>
      <c r="AV264" s="388">
        <f t="shared" si="857"/>
        <v>0</v>
      </c>
      <c r="AW264" s="388">
        <f t="shared" si="857"/>
        <v>0</v>
      </c>
      <c r="AY264" s="78"/>
    </row>
    <row r="265" spans="1:341" s="70" customFormat="1" ht="11.25" hidden="1" customHeight="1" x14ac:dyDescent="0.15">
      <c r="A265" s="125"/>
      <c r="B265" s="87" t="s">
        <v>285</v>
      </c>
      <c r="C265" s="87"/>
      <c r="D265" s="87"/>
      <c r="E265" s="549"/>
      <c r="F265" s="87"/>
      <c r="G265" s="91"/>
      <c r="H265" s="389" t="str">
        <f t="shared" ref="H265:AW265" si="858">IF(H264=0, "N/A", H$6/H264)</f>
        <v>N/A</v>
      </c>
      <c r="I265" s="313" t="str">
        <f t="shared" si="858"/>
        <v>N/A</v>
      </c>
      <c r="J265" s="313" t="str">
        <f t="shared" si="858"/>
        <v>N/A</v>
      </c>
      <c r="K265" s="313" t="str">
        <f t="shared" si="858"/>
        <v>N/A</v>
      </c>
      <c r="L265" s="313" t="str">
        <f t="shared" si="858"/>
        <v>N/A</v>
      </c>
      <c r="M265" s="313" t="str">
        <f t="shared" si="858"/>
        <v>N/A</v>
      </c>
      <c r="N265" s="313" t="str">
        <f t="shared" si="858"/>
        <v>N/A</v>
      </c>
      <c r="O265" s="313" t="str">
        <f t="shared" si="858"/>
        <v>N/A</v>
      </c>
      <c r="P265" s="313" t="str">
        <f t="shared" si="858"/>
        <v>N/A</v>
      </c>
      <c r="Q265" s="313" t="str">
        <f t="shared" si="858"/>
        <v>N/A</v>
      </c>
      <c r="R265" s="313" t="str">
        <f t="shared" si="858"/>
        <v>N/A</v>
      </c>
      <c r="S265" s="313" t="str">
        <f t="shared" si="858"/>
        <v>N/A</v>
      </c>
      <c r="T265" s="313" t="str">
        <f t="shared" si="858"/>
        <v>N/A</v>
      </c>
      <c r="U265" s="313" t="str">
        <f t="shared" si="858"/>
        <v>N/A</v>
      </c>
      <c r="V265" s="313" t="str">
        <f t="shared" si="858"/>
        <v>N/A</v>
      </c>
      <c r="W265" s="313" t="str">
        <f t="shared" si="858"/>
        <v>N/A</v>
      </c>
      <c r="X265" s="313" t="str">
        <f t="shared" si="858"/>
        <v>N/A</v>
      </c>
      <c r="Y265" s="313" t="str">
        <f t="shared" si="858"/>
        <v>N/A</v>
      </c>
      <c r="Z265" s="313" t="str">
        <f t="shared" si="858"/>
        <v>N/A</v>
      </c>
      <c r="AA265" s="313" t="str">
        <f t="shared" si="858"/>
        <v>N/A</v>
      </c>
      <c r="AB265" s="313" t="str">
        <f t="shared" si="858"/>
        <v>N/A</v>
      </c>
      <c r="AC265" s="313" t="str">
        <f t="shared" si="858"/>
        <v>N/A</v>
      </c>
      <c r="AD265" s="313" t="str">
        <f t="shared" si="858"/>
        <v>N/A</v>
      </c>
      <c r="AE265" s="313" t="str">
        <f t="shared" si="858"/>
        <v>N/A</v>
      </c>
      <c r="AF265" s="313" t="str">
        <f t="shared" si="858"/>
        <v>N/A</v>
      </c>
      <c r="AG265" s="313" t="str">
        <f t="shared" si="858"/>
        <v>N/A</v>
      </c>
      <c r="AH265" s="313" t="str">
        <f t="shared" si="858"/>
        <v>N/A</v>
      </c>
      <c r="AI265" s="313" t="str">
        <f t="shared" si="858"/>
        <v>N/A</v>
      </c>
      <c r="AJ265" s="313" t="str">
        <f t="shared" si="858"/>
        <v>N/A</v>
      </c>
      <c r="AK265" s="313" t="str">
        <f t="shared" si="858"/>
        <v>N/A</v>
      </c>
      <c r="AL265" s="313" t="str">
        <f t="shared" si="858"/>
        <v>N/A</v>
      </c>
      <c r="AM265" s="313" t="str">
        <f t="shared" si="858"/>
        <v>N/A</v>
      </c>
      <c r="AN265" s="313" t="str">
        <f t="shared" si="858"/>
        <v>N/A</v>
      </c>
      <c r="AO265" s="313" t="str">
        <f t="shared" si="858"/>
        <v>N/A</v>
      </c>
      <c r="AP265" s="313" t="str">
        <f t="shared" si="858"/>
        <v>N/A</v>
      </c>
      <c r="AQ265" s="313" t="str">
        <f t="shared" si="858"/>
        <v>N/A</v>
      </c>
      <c r="AR265" s="313" t="str">
        <f t="shared" si="858"/>
        <v>N/A</v>
      </c>
      <c r="AS265" s="313" t="str">
        <f t="shared" si="858"/>
        <v>N/A</v>
      </c>
      <c r="AT265" s="313" t="str">
        <f t="shared" si="858"/>
        <v>N/A</v>
      </c>
      <c r="AU265" s="313" t="str">
        <f t="shared" si="858"/>
        <v>N/A</v>
      </c>
      <c r="AV265" s="313" t="str">
        <f t="shared" si="858"/>
        <v>N/A</v>
      </c>
      <c r="AW265" s="313" t="str">
        <f t="shared" si="858"/>
        <v>N/A</v>
      </c>
    </row>
    <row r="266" spans="1:341" s="70" customFormat="1" ht="11.25" hidden="1" customHeight="1" x14ac:dyDescent="0.15">
      <c r="A266" s="125"/>
      <c r="E266" s="555"/>
      <c r="G266" s="86"/>
      <c r="H266" s="124"/>
      <c r="I266" s="71"/>
      <c r="J266" s="71"/>
      <c r="K266" s="71"/>
      <c r="L266" s="71"/>
      <c r="M266" s="71"/>
      <c r="N266" s="71"/>
      <c r="O266" s="71"/>
      <c r="P266" s="71"/>
      <c r="Q266" s="71"/>
      <c r="R266" s="71"/>
      <c r="S266" s="71"/>
      <c r="T266" s="71"/>
      <c r="U266" s="71"/>
      <c r="V266" s="71"/>
      <c r="W266" s="71"/>
      <c r="X266" s="71"/>
      <c r="Y266" s="71"/>
      <c r="Z266" s="71"/>
      <c r="AA266" s="71"/>
      <c r="AB266" s="71"/>
      <c r="AC266" s="71"/>
      <c r="AD266" s="71"/>
      <c r="AE266" s="71"/>
      <c r="AF266" s="71"/>
      <c r="AG266" s="71"/>
      <c r="AH266" s="71"/>
      <c r="AI266" s="71"/>
      <c r="AJ266" s="71"/>
      <c r="AK266" s="71"/>
      <c r="AL266" s="71"/>
      <c r="AM266" s="71"/>
      <c r="AN266" s="71"/>
      <c r="AO266" s="71"/>
      <c r="AP266" s="71"/>
      <c r="AQ266" s="71"/>
      <c r="AR266" s="71"/>
      <c r="AS266" s="71"/>
      <c r="AT266" s="71"/>
      <c r="AU266" s="71"/>
      <c r="AV266" s="71"/>
      <c r="AW266" s="71"/>
    </row>
    <row r="267" spans="1:341" hidden="1" x14ac:dyDescent="0.2">
      <c r="A267" s="126"/>
      <c r="B267" s="543" t="s">
        <v>292</v>
      </c>
      <c r="C267" s="544"/>
      <c r="D267" s="544"/>
      <c r="E267" s="544"/>
      <c r="F267" s="544"/>
      <c r="G267" s="545"/>
      <c r="H267" s="546"/>
      <c r="I267" s="547"/>
      <c r="J267" s="547"/>
      <c r="K267" s="547"/>
      <c r="L267" s="547"/>
      <c r="M267" s="547"/>
      <c r="N267" s="547"/>
      <c r="O267" s="547"/>
      <c r="P267" s="547"/>
      <c r="Q267" s="547"/>
      <c r="R267" s="547"/>
      <c r="S267" s="547"/>
      <c r="T267" s="547"/>
      <c r="U267" s="547"/>
      <c r="V267" s="547"/>
      <c r="W267" s="547"/>
      <c r="X267" s="547"/>
      <c r="Y267" s="547"/>
      <c r="Z267" s="547"/>
      <c r="AA267" s="547"/>
      <c r="AB267" s="547"/>
      <c r="AC267" s="547"/>
      <c r="AD267" s="547"/>
      <c r="AE267" s="547"/>
      <c r="AF267" s="547"/>
      <c r="AG267" s="547"/>
      <c r="AH267" s="547"/>
      <c r="AI267" s="547"/>
      <c r="AJ267" s="547"/>
      <c r="AK267" s="547"/>
      <c r="AL267" s="547"/>
      <c r="AM267" s="547"/>
      <c r="AN267" s="547"/>
      <c r="AO267" s="547"/>
      <c r="AP267" s="547"/>
      <c r="AQ267" s="547"/>
      <c r="AR267" s="547"/>
      <c r="AS267" s="547"/>
      <c r="AT267" s="547"/>
      <c r="AU267" s="547"/>
      <c r="AV267" s="547"/>
      <c r="AW267" s="547"/>
    </row>
    <row r="268" spans="1:341" hidden="1" x14ac:dyDescent="0.2">
      <c r="A268" s="126"/>
      <c r="B268" s="380" t="str">
        <f>"&gt; "&amp;VLOOKUP(B267,ActMap,2, FALSE)</f>
        <v>&gt; Salaries for program staff. Do NOT use for summer, see 7212</v>
      </c>
      <c r="C268" s="381"/>
      <c r="D268" s="381"/>
      <c r="E268" s="556"/>
      <c r="F268" s="381"/>
      <c r="G268" s="381"/>
      <c r="H268" s="121"/>
      <c r="I268" s="382"/>
      <c r="J268" s="382"/>
      <c r="K268" s="382"/>
      <c r="L268" s="382"/>
      <c r="M268" s="382"/>
      <c r="N268" s="382"/>
      <c r="O268" s="382"/>
      <c r="P268" s="382"/>
      <c r="Q268" s="382"/>
      <c r="R268" s="382"/>
      <c r="S268" s="382"/>
      <c r="T268" s="382"/>
      <c r="U268" s="382"/>
      <c r="V268" s="382"/>
      <c r="W268" s="382"/>
      <c r="X268" s="382"/>
      <c r="Y268" s="382"/>
      <c r="Z268" s="382"/>
      <c r="AA268" s="382"/>
      <c r="AB268" s="382"/>
      <c r="AC268" s="382"/>
      <c r="AD268" s="382"/>
      <c r="AE268" s="382"/>
      <c r="AF268" s="382"/>
      <c r="AG268" s="382"/>
      <c r="AH268" s="382"/>
      <c r="AI268" s="382"/>
      <c r="AJ268" s="382"/>
      <c r="AK268" s="382"/>
      <c r="AL268" s="382"/>
      <c r="AM268" s="382"/>
      <c r="AN268" s="382"/>
      <c r="AO268" s="382"/>
      <c r="AP268" s="382"/>
      <c r="AQ268" s="382"/>
      <c r="AR268" s="382"/>
      <c r="AS268" s="382"/>
      <c r="AT268" s="382"/>
      <c r="AU268" s="382"/>
      <c r="AV268" s="382"/>
      <c r="AW268" s="382"/>
      <c r="AX268" s="70"/>
      <c r="AY268" s="70"/>
      <c r="AZ268" s="70"/>
      <c r="BA268" s="70"/>
      <c r="BB268" s="70"/>
      <c r="BC268" s="70"/>
      <c r="BD268" s="70"/>
      <c r="BE268" s="70"/>
      <c r="BF268" s="70"/>
      <c r="BG268" s="70"/>
      <c r="BH268" s="70"/>
      <c r="BI268" s="70"/>
      <c r="BJ268" s="70"/>
      <c r="BK268" s="70"/>
      <c r="BL268" s="70"/>
      <c r="BM268" s="70"/>
      <c r="BN268" s="70"/>
      <c r="BO268" s="70"/>
      <c r="BP268" s="70"/>
      <c r="BQ268" s="70"/>
      <c r="BR268" s="70"/>
      <c r="BS268" s="70"/>
      <c r="BT268" s="70"/>
      <c r="BU268" s="70"/>
      <c r="BV268" s="70"/>
      <c r="BW268" s="70"/>
      <c r="BX268" s="70"/>
      <c r="BY268" s="70"/>
      <c r="BZ268" s="70"/>
      <c r="CA268" s="70"/>
      <c r="CB268" s="70"/>
      <c r="CC268" s="70"/>
      <c r="CD268" s="70"/>
      <c r="CE268" s="70"/>
      <c r="CF268" s="70"/>
      <c r="CG268" s="70"/>
      <c r="CH268" s="70"/>
      <c r="CI268" s="70"/>
      <c r="CJ268" s="70"/>
      <c r="CK268" s="70"/>
      <c r="CL268" s="70"/>
      <c r="CM268" s="70"/>
      <c r="CN268" s="70"/>
      <c r="CO268" s="70"/>
      <c r="CP268" s="70"/>
      <c r="CQ268" s="70"/>
      <c r="CR268" s="70"/>
      <c r="CS268" s="70"/>
      <c r="CT268" s="70"/>
      <c r="CU268" s="70"/>
      <c r="CV268" s="70"/>
      <c r="CW268" s="70"/>
      <c r="CX268" s="70"/>
      <c r="CY268" s="70"/>
      <c r="CZ268" s="70"/>
      <c r="DA268" s="70"/>
      <c r="DB268" s="70"/>
      <c r="DC268" s="70"/>
      <c r="DD268" s="70"/>
      <c r="DE268" s="70"/>
      <c r="DF268" s="70"/>
      <c r="DG268" s="70"/>
      <c r="DH268" s="70"/>
      <c r="DI268" s="70"/>
      <c r="DJ268" s="70"/>
      <c r="DK268" s="70"/>
      <c r="DL268" s="70"/>
      <c r="DM268" s="70"/>
      <c r="DN268" s="70"/>
      <c r="DO268" s="70"/>
      <c r="DP268" s="70"/>
      <c r="DQ268" s="70"/>
      <c r="DR268" s="70"/>
      <c r="DS268" s="70"/>
      <c r="DT268" s="70"/>
      <c r="DU268" s="70"/>
      <c r="DV268" s="70"/>
      <c r="DW268" s="70"/>
      <c r="DX268" s="70"/>
      <c r="DY268" s="70"/>
      <c r="DZ268" s="70"/>
      <c r="EA268" s="70"/>
      <c r="EB268" s="70"/>
      <c r="EC268" s="70"/>
      <c r="ED268" s="70"/>
      <c r="EE268" s="70"/>
      <c r="EF268" s="70"/>
      <c r="EG268" s="70"/>
      <c r="EH268" s="70"/>
      <c r="EI268" s="70"/>
      <c r="EJ268" s="70"/>
      <c r="EK268" s="70"/>
      <c r="EL268" s="70"/>
      <c r="EM268" s="70"/>
      <c r="EN268" s="70"/>
      <c r="EO268" s="70"/>
      <c r="EP268" s="70"/>
      <c r="EQ268" s="70"/>
      <c r="ER268" s="70"/>
      <c r="ES268" s="70"/>
      <c r="ET268" s="70"/>
      <c r="EU268" s="70"/>
      <c r="EV268" s="70"/>
      <c r="EW268" s="70"/>
      <c r="EX268" s="70"/>
      <c r="EY268" s="70"/>
      <c r="EZ268" s="70"/>
      <c r="FA268" s="70"/>
      <c r="FB268" s="70"/>
      <c r="FC268" s="70"/>
      <c r="FD268" s="70"/>
      <c r="FE268" s="70"/>
      <c r="FF268" s="70"/>
      <c r="FG268" s="70"/>
      <c r="FH268" s="70"/>
      <c r="FI268" s="70"/>
      <c r="FJ268" s="70"/>
      <c r="FK268" s="70"/>
      <c r="FL268" s="70"/>
      <c r="FM268" s="70"/>
      <c r="FN268" s="70"/>
      <c r="FO268" s="70"/>
      <c r="FP268" s="70"/>
      <c r="FQ268" s="70"/>
      <c r="FR268" s="70"/>
      <c r="FS268" s="70"/>
      <c r="FT268" s="70"/>
      <c r="FU268" s="70"/>
      <c r="FV268" s="70"/>
      <c r="FW268" s="70"/>
      <c r="FX268" s="70"/>
      <c r="FY268" s="70"/>
      <c r="FZ268" s="70"/>
      <c r="GA268" s="70"/>
      <c r="GB268" s="70"/>
      <c r="GC268" s="70"/>
      <c r="GD268" s="70"/>
      <c r="GE268" s="70"/>
      <c r="GF268" s="70"/>
      <c r="GG268" s="70"/>
      <c r="GH268" s="70"/>
      <c r="GI268" s="70"/>
      <c r="GJ268" s="70"/>
      <c r="GK268" s="70"/>
      <c r="GL268" s="70"/>
      <c r="GM268" s="70"/>
      <c r="GN268" s="70"/>
      <c r="GO268" s="70"/>
      <c r="GP268" s="70"/>
      <c r="GQ268" s="70"/>
      <c r="GR268" s="70"/>
      <c r="GS268" s="70"/>
      <c r="GT268" s="70"/>
      <c r="GU268" s="70"/>
      <c r="GV268" s="70"/>
      <c r="GW268" s="70"/>
      <c r="GX268" s="70"/>
      <c r="GY268" s="70"/>
      <c r="GZ268" s="70"/>
      <c r="HA268" s="70"/>
      <c r="HB268" s="70"/>
      <c r="HC268" s="70"/>
      <c r="HD268" s="70"/>
      <c r="HE268" s="70"/>
      <c r="HF268" s="70"/>
      <c r="HG268" s="70"/>
      <c r="HH268" s="70"/>
      <c r="HI268" s="70"/>
      <c r="HJ268" s="70"/>
      <c r="HK268" s="70"/>
      <c r="HL268" s="70"/>
      <c r="HM268" s="70"/>
      <c r="HN268" s="70"/>
      <c r="HO268" s="70"/>
      <c r="HP268" s="70"/>
      <c r="HQ268" s="70"/>
      <c r="HR268" s="70"/>
      <c r="HS268" s="70"/>
      <c r="HT268" s="70"/>
      <c r="HU268" s="70"/>
      <c r="HV268" s="70"/>
      <c r="HW268" s="70"/>
      <c r="HX268" s="70"/>
      <c r="HY268" s="70"/>
      <c r="HZ268" s="70"/>
      <c r="IA268" s="70"/>
      <c r="IB268" s="70"/>
      <c r="IC268" s="70"/>
      <c r="ID268" s="70"/>
      <c r="IE268" s="70"/>
      <c r="IF268" s="70"/>
      <c r="IG268" s="70"/>
      <c r="IH268" s="70"/>
      <c r="II268" s="70"/>
      <c r="IJ268" s="70"/>
      <c r="IK268" s="70"/>
      <c r="IL268" s="70"/>
      <c r="IM268" s="70"/>
      <c r="IN268" s="70"/>
      <c r="IO268" s="70"/>
      <c r="IP268" s="70"/>
      <c r="IQ268" s="70"/>
      <c r="IR268" s="70"/>
      <c r="IS268" s="70"/>
      <c r="IT268" s="70"/>
      <c r="IU268" s="70"/>
      <c r="IV268" s="70"/>
      <c r="IW268" s="70"/>
      <c r="IX268" s="70"/>
      <c r="IY268" s="70"/>
      <c r="IZ268" s="70"/>
      <c r="JA268" s="70"/>
      <c r="JB268" s="70"/>
      <c r="JC268" s="70"/>
      <c r="JD268" s="70"/>
      <c r="JE268" s="70"/>
      <c r="JF268" s="70"/>
      <c r="JG268" s="70"/>
      <c r="JH268" s="70"/>
      <c r="JI268" s="70"/>
      <c r="JJ268" s="70"/>
      <c r="JK268" s="70"/>
      <c r="JL268" s="70"/>
      <c r="JM268" s="70"/>
      <c r="JN268" s="70"/>
      <c r="JO268" s="70"/>
      <c r="JP268" s="70"/>
      <c r="JQ268" s="70"/>
      <c r="JR268" s="70"/>
      <c r="JS268" s="70"/>
      <c r="JT268" s="70"/>
      <c r="JU268" s="70"/>
      <c r="JV268" s="70"/>
      <c r="JW268" s="70"/>
      <c r="JX268" s="70"/>
      <c r="JY268" s="70"/>
      <c r="JZ268" s="70"/>
      <c r="KA268" s="70"/>
      <c r="KB268" s="70"/>
      <c r="KC268" s="70"/>
      <c r="KD268" s="70"/>
      <c r="KE268" s="70"/>
      <c r="KF268" s="70"/>
      <c r="KG268" s="70"/>
      <c r="KH268" s="70"/>
      <c r="KI268" s="70"/>
      <c r="KJ268" s="70"/>
      <c r="KK268" s="70"/>
      <c r="KL268" s="70"/>
      <c r="KM268" s="70"/>
      <c r="KN268" s="70"/>
      <c r="KO268" s="70"/>
      <c r="KP268" s="70"/>
      <c r="KQ268" s="70"/>
      <c r="KR268" s="70"/>
      <c r="KS268" s="70"/>
      <c r="KT268" s="70"/>
      <c r="KU268" s="70"/>
      <c r="KV268" s="70"/>
      <c r="KW268" s="70"/>
      <c r="KX268" s="70"/>
      <c r="KY268" s="70"/>
      <c r="KZ268" s="70"/>
      <c r="LA268" s="70"/>
      <c r="LB268" s="70"/>
      <c r="LC268" s="70"/>
      <c r="LD268" s="70"/>
      <c r="LE268" s="70"/>
      <c r="LF268" s="70"/>
      <c r="LG268" s="70"/>
      <c r="LH268" s="70"/>
      <c r="LI268" s="70"/>
      <c r="LJ268" s="70"/>
      <c r="LK268" s="70"/>
      <c r="LL268" s="70"/>
      <c r="LM268" s="70"/>
      <c r="LN268" s="70"/>
      <c r="LO268" s="70"/>
      <c r="LP268" s="70"/>
      <c r="LQ268" s="70"/>
      <c r="LR268" s="70"/>
      <c r="LS268" s="70"/>
      <c r="LT268" s="70"/>
      <c r="LU268" s="70"/>
      <c r="LV268" s="70"/>
      <c r="LW268" s="70"/>
      <c r="LX268" s="70"/>
      <c r="LY268" s="70"/>
      <c r="LZ268" s="70"/>
      <c r="MA268" s="70"/>
      <c r="MB268" s="70"/>
      <c r="MC268" s="70"/>
    </row>
    <row r="269" spans="1:341" s="70" customFormat="1" ht="11.25" hidden="1" customHeight="1" x14ac:dyDescent="0.15">
      <c r="A269" s="125"/>
      <c r="B269" s="70" t="s">
        <v>292</v>
      </c>
      <c r="E269" s="548"/>
      <c r="G269" s="86"/>
      <c r="H269" s="122"/>
      <c r="I269" s="123">
        <f t="shared" ref="I269:AW269" si="859">H269*INDEX(SalInfl,I$1)</f>
        <v>0</v>
      </c>
      <c r="J269" s="130">
        <f t="shared" si="859"/>
        <v>0</v>
      </c>
      <c r="K269" s="130">
        <f t="shared" si="859"/>
        <v>0</v>
      </c>
      <c r="L269" s="130">
        <f t="shared" si="859"/>
        <v>0</v>
      </c>
      <c r="M269" s="130">
        <f t="shared" si="859"/>
        <v>0</v>
      </c>
      <c r="N269" s="130">
        <f t="shared" si="859"/>
        <v>0</v>
      </c>
      <c r="O269" s="130">
        <f t="shared" si="859"/>
        <v>0</v>
      </c>
      <c r="P269" s="130">
        <f t="shared" si="859"/>
        <v>0</v>
      </c>
      <c r="Q269" s="130">
        <f t="shared" si="859"/>
        <v>0</v>
      </c>
      <c r="R269" s="130">
        <f t="shared" si="859"/>
        <v>0</v>
      </c>
      <c r="S269" s="130">
        <f t="shared" si="859"/>
        <v>0</v>
      </c>
      <c r="T269" s="130">
        <f t="shared" si="859"/>
        <v>0</v>
      </c>
      <c r="U269" s="130">
        <f t="shared" si="859"/>
        <v>0</v>
      </c>
      <c r="V269" s="130">
        <f t="shared" si="859"/>
        <v>0</v>
      </c>
      <c r="W269" s="130">
        <f t="shared" si="859"/>
        <v>0</v>
      </c>
      <c r="X269" s="130">
        <f t="shared" si="859"/>
        <v>0</v>
      </c>
      <c r="Y269" s="130">
        <f t="shared" si="859"/>
        <v>0</v>
      </c>
      <c r="Z269" s="130">
        <f t="shared" si="859"/>
        <v>0</v>
      </c>
      <c r="AA269" s="130">
        <f t="shared" si="859"/>
        <v>0</v>
      </c>
      <c r="AB269" s="130">
        <f t="shared" si="859"/>
        <v>0</v>
      </c>
      <c r="AC269" s="130">
        <f t="shared" si="859"/>
        <v>0</v>
      </c>
      <c r="AD269" s="130">
        <f t="shared" si="859"/>
        <v>0</v>
      </c>
      <c r="AE269" s="130">
        <f t="shared" si="859"/>
        <v>0</v>
      </c>
      <c r="AF269" s="130">
        <f t="shared" si="859"/>
        <v>0</v>
      </c>
      <c r="AG269" s="130">
        <f t="shared" si="859"/>
        <v>0</v>
      </c>
      <c r="AH269" s="130">
        <f t="shared" si="859"/>
        <v>0</v>
      </c>
      <c r="AI269" s="130">
        <f t="shared" si="859"/>
        <v>0</v>
      </c>
      <c r="AJ269" s="130">
        <f t="shared" si="859"/>
        <v>0</v>
      </c>
      <c r="AK269" s="130">
        <f t="shared" si="859"/>
        <v>0</v>
      </c>
      <c r="AL269" s="130">
        <f t="shared" si="859"/>
        <v>0</v>
      </c>
      <c r="AM269" s="130">
        <f t="shared" si="859"/>
        <v>0</v>
      </c>
      <c r="AN269" s="130">
        <f t="shared" si="859"/>
        <v>0</v>
      </c>
      <c r="AO269" s="130">
        <f t="shared" si="859"/>
        <v>0</v>
      </c>
      <c r="AP269" s="130">
        <f t="shared" si="859"/>
        <v>0</v>
      </c>
      <c r="AQ269" s="130">
        <f t="shared" si="859"/>
        <v>0</v>
      </c>
      <c r="AR269" s="130">
        <f t="shared" si="859"/>
        <v>0</v>
      </c>
      <c r="AS269" s="130">
        <f t="shared" si="859"/>
        <v>0</v>
      </c>
      <c r="AT269" s="130">
        <f t="shared" si="859"/>
        <v>0</v>
      </c>
      <c r="AU269" s="130">
        <f t="shared" si="859"/>
        <v>0</v>
      </c>
      <c r="AV269" s="130">
        <f t="shared" si="859"/>
        <v>0</v>
      </c>
      <c r="AW269" s="130">
        <f t="shared" si="859"/>
        <v>0</v>
      </c>
      <c r="AY269" s="78"/>
    </row>
    <row r="270" spans="1:341" s="70" customFormat="1" ht="11.25" hidden="1" customHeight="1" x14ac:dyDescent="0.15">
      <c r="A270" s="125"/>
      <c r="B270" s="87" t="s">
        <v>283</v>
      </c>
      <c r="C270" s="87"/>
      <c r="D270" s="87"/>
      <c r="E270" s="549"/>
      <c r="F270" s="87"/>
      <c r="G270" s="91"/>
      <c r="H270" s="383"/>
      <c r="I270" s="384"/>
      <c r="J270" s="384"/>
      <c r="K270" s="384"/>
      <c r="L270" s="384"/>
      <c r="M270" s="384"/>
      <c r="N270" s="384"/>
      <c r="O270" s="384"/>
      <c r="P270" s="384"/>
      <c r="Q270" s="384"/>
      <c r="R270" s="384"/>
      <c r="S270" s="384"/>
      <c r="T270" s="384"/>
      <c r="U270" s="384"/>
      <c r="V270" s="384"/>
      <c r="W270" s="384"/>
      <c r="X270" s="384"/>
      <c r="Y270" s="384"/>
      <c r="Z270" s="384"/>
      <c r="AA270" s="384"/>
      <c r="AB270" s="384"/>
      <c r="AC270" s="384"/>
      <c r="AD270" s="384"/>
      <c r="AE270" s="384"/>
      <c r="AF270" s="384"/>
      <c r="AG270" s="384"/>
      <c r="AH270" s="384"/>
      <c r="AI270" s="384"/>
      <c r="AJ270" s="384"/>
      <c r="AK270" s="384"/>
      <c r="AL270" s="384"/>
      <c r="AM270" s="384"/>
      <c r="AN270" s="384"/>
      <c r="AO270" s="384"/>
      <c r="AP270" s="384"/>
      <c r="AQ270" s="384"/>
      <c r="AR270" s="384"/>
      <c r="AS270" s="384"/>
      <c r="AT270" s="384"/>
      <c r="AU270" s="384"/>
      <c r="AV270" s="384"/>
      <c r="AW270" s="384"/>
      <c r="AY270" s="78"/>
    </row>
    <row r="271" spans="1:341" s="70" customFormat="1" ht="11.25" hidden="1" customHeight="1" x14ac:dyDescent="0.15">
      <c r="A271" s="125"/>
      <c r="B271" s="385" t="s">
        <v>284</v>
      </c>
      <c r="C271" s="385"/>
      <c r="D271" s="385"/>
      <c r="E271" s="558"/>
      <c r="F271" s="385"/>
      <c r="G271" s="386"/>
      <c r="H271" s="387">
        <f t="shared" ref="H271:AW271" si="860">SUMIF(H267:H270, "&gt;0",$E267:$E270)</f>
        <v>0</v>
      </c>
      <c r="I271" s="388">
        <f t="shared" si="860"/>
        <v>0</v>
      </c>
      <c r="J271" s="388">
        <f t="shared" si="860"/>
        <v>0</v>
      </c>
      <c r="K271" s="388">
        <f t="shared" si="860"/>
        <v>0</v>
      </c>
      <c r="L271" s="388">
        <f t="shared" si="860"/>
        <v>0</v>
      </c>
      <c r="M271" s="388">
        <f t="shared" si="860"/>
        <v>0</v>
      </c>
      <c r="N271" s="388">
        <f t="shared" si="860"/>
        <v>0</v>
      </c>
      <c r="O271" s="388">
        <f t="shared" si="860"/>
        <v>0</v>
      </c>
      <c r="P271" s="388">
        <f t="shared" si="860"/>
        <v>0</v>
      </c>
      <c r="Q271" s="388">
        <f t="shared" si="860"/>
        <v>0</v>
      </c>
      <c r="R271" s="388">
        <f t="shared" si="860"/>
        <v>0</v>
      </c>
      <c r="S271" s="388">
        <f t="shared" si="860"/>
        <v>0</v>
      </c>
      <c r="T271" s="388">
        <f t="shared" si="860"/>
        <v>0</v>
      </c>
      <c r="U271" s="388">
        <f t="shared" si="860"/>
        <v>0</v>
      </c>
      <c r="V271" s="388">
        <f t="shared" si="860"/>
        <v>0</v>
      </c>
      <c r="W271" s="388">
        <f t="shared" si="860"/>
        <v>0</v>
      </c>
      <c r="X271" s="388">
        <f t="shared" si="860"/>
        <v>0</v>
      </c>
      <c r="Y271" s="388">
        <f t="shared" si="860"/>
        <v>0</v>
      </c>
      <c r="Z271" s="388">
        <f t="shared" si="860"/>
        <v>0</v>
      </c>
      <c r="AA271" s="388">
        <f t="shared" si="860"/>
        <v>0</v>
      </c>
      <c r="AB271" s="388">
        <f t="shared" si="860"/>
        <v>0</v>
      </c>
      <c r="AC271" s="388">
        <f t="shared" si="860"/>
        <v>0</v>
      </c>
      <c r="AD271" s="388">
        <f t="shared" si="860"/>
        <v>0</v>
      </c>
      <c r="AE271" s="388">
        <f t="shared" si="860"/>
        <v>0</v>
      </c>
      <c r="AF271" s="388">
        <f t="shared" si="860"/>
        <v>0</v>
      </c>
      <c r="AG271" s="388">
        <f t="shared" si="860"/>
        <v>0</v>
      </c>
      <c r="AH271" s="388">
        <f t="shared" si="860"/>
        <v>0</v>
      </c>
      <c r="AI271" s="388">
        <f t="shared" si="860"/>
        <v>0</v>
      </c>
      <c r="AJ271" s="388">
        <f t="shared" si="860"/>
        <v>0</v>
      </c>
      <c r="AK271" s="388">
        <f t="shared" si="860"/>
        <v>0</v>
      </c>
      <c r="AL271" s="388">
        <f t="shared" si="860"/>
        <v>0</v>
      </c>
      <c r="AM271" s="388">
        <f t="shared" si="860"/>
        <v>0</v>
      </c>
      <c r="AN271" s="388">
        <f t="shared" si="860"/>
        <v>0</v>
      </c>
      <c r="AO271" s="388">
        <f t="shared" si="860"/>
        <v>0</v>
      </c>
      <c r="AP271" s="388">
        <f t="shared" si="860"/>
        <v>0</v>
      </c>
      <c r="AQ271" s="388">
        <f t="shared" si="860"/>
        <v>0</v>
      </c>
      <c r="AR271" s="388">
        <f t="shared" si="860"/>
        <v>0</v>
      </c>
      <c r="AS271" s="388">
        <f t="shared" si="860"/>
        <v>0</v>
      </c>
      <c r="AT271" s="388">
        <f t="shared" si="860"/>
        <v>0</v>
      </c>
      <c r="AU271" s="388">
        <f t="shared" si="860"/>
        <v>0</v>
      </c>
      <c r="AV271" s="388">
        <f t="shared" si="860"/>
        <v>0</v>
      </c>
      <c r="AW271" s="388">
        <f t="shared" si="860"/>
        <v>0</v>
      </c>
      <c r="AY271" s="78"/>
    </row>
    <row r="272" spans="1:341" s="70" customFormat="1" ht="11.25" hidden="1" customHeight="1" x14ac:dyDescent="0.15">
      <c r="A272" s="125"/>
      <c r="B272" s="87" t="s">
        <v>285</v>
      </c>
      <c r="C272" s="87"/>
      <c r="D272" s="87"/>
      <c r="E272" s="549"/>
      <c r="F272" s="87"/>
      <c r="G272" s="91"/>
      <c r="H272" s="389" t="str">
        <f t="shared" ref="H272:AW272" si="861">IF(H271=0, "N/A", H$6/H271)</f>
        <v>N/A</v>
      </c>
      <c r="I272" s="313" t="str">
        <f t="shared" si="861"/>
        <v>N/A</v>
      </c>
      <c r="J272" s="313" t="str">
        <f t="shared" si="861"/>
        <v>N/A</v>
      </c>
      <c r="K272" s="313" t="str">
        <f t="shared" si="861"/>
        <v>N/A</v>
      </c>
      <c r="L272" s="313" t="str">
        <f t="shared" si="861"/>
        <v>N/A</v>
      </c>
      <c r="M272" s="313" t="str">
        <f t="shared" si="861"/>
        <v>N/A</v>
      </c>
      <c r="N272" s="313" t="str">
        <f t="shared" si="861"/>
        <v>N/A</v>
      </c>
      <c r="O272" s="313" t="str">
        <f t="shared" si="861"/>
        <v>N/A</v>
      </c>
      <c r="P272" s="313" t="str">
        <f t="shared" si="861"/>
        <v>N/A</v>
      </c>
      <c r="Q272" s="313" t="str">
        <f t="shared" si="861"/>
        <v>N/A</v>
      </c>
      <c r="R272" s="313" t="str">
        <f t="shared" si="861"/>
        <v>N/A</v>
      </c>
      <c r="S272" s="313" t="str">
        <f t="shared" si="861"/>
        <v>N/A</v>
      </c>
      <c r="T272" s="313" t="str">
        <f t="shared" si="861"/>
        <v>N/A</v>
      </c>
      <c r="U272" s="313" t="str">
        <f t="shared" si="861"/>
        <v>N/A</v>
      </c>
      <c r="V272" s="313" t="str">
        <f t="shared" si="861"/>
        <v>N/A</v>
      </c>
      <c r="W272" s="313" t="str">
        <f t="shared" si="861"/>
        <v>N/A</v>
      </c>
      <c r="X272" s="313" t="str">
        <f t="shared" si="861"/>
        <v>N/A</v>
      </c>
      <c r="Y272" s="313" t="str">
        <f t="shared" si="861"/>
        <v>N/A</v>
      </c>
      <c r="Z272" s="313" t="str">
        <f t="shared" si="861"/>
        <v>N/A</v>
      </c>
      <c r="AA272" s="313" t="str">
        <f t="shared" si="861"/>
        <v>N/A</v>
      </c>
      <c r="AB272" s="313" t="str">
        <f t="shared" si="861"/>
        <v>N/A</v>
      </c>
      <c r="AC272" s="313" t="str">
        <f t="shared" si="861"/>
        <v>N/A</v>
      </c>
      <c r="AD272" s="313" t="str">
        <f t="shared" si="861"/>
        <v>N/A</v>
      </c>
      <c r="AE272" s="313" t="str">
        <f t="shared" si="861"/>
        <v>N/A</v>
      </c>
      <c r="AF272" s="313" t="str">
        <f t="shared" si="861"/>
        <v>N/A</v>
      </c>
      <c r="AG272" s="313" t="str">
        <f t="shared" si="861"/>
        <v>N/A</v>
      </c>
      <c r="AH272" s="313" t="str">
        <f t="shared" si="861"/>
        <v>N/A</v>
      </c>
      <c r="AI272" s="313" t="str">
        <f t="shared" si="861"/>
        <v>N/A</v>
      </c>
      <c r="AJ272" s="313" t="str">
        <f t="shared" si="861"/>
        <v>N/A</v>
      </c>
      <c r="AK272" s="313" t="str">
        <f t="shared" si="861"/>
        <v>N/A</v>
      </c>
      <c r="AL272" s="313" t="str">
        <f t="shared" si="861"/>
        <v>N/A</v>
      </c>
      <c r="AM272" s="313" t="str">
        <f t="shared" si="861"/>
        <v>N/A</v>
      </c>
      <c r="AN272" s="313" t="str">
        <f t="shared" si="861"/>
        <v>N/A</v>
      </c>
      <c r="AO272" s="313" t="str">
        <f t="shared" si="861"/>
        <v>N/A</v>
      </c>
      <c r="AP272" s="313" t="str">
        <f t="shared" si="861"/>
        <v>N/A</v>
      </c>
      <c r="AQ272" s="313" t="str">
        <f t="shared" si="861"/>
        <v>N/A</v>
      </c>
      <c r="AR272" s="313" t="str">
        <f t="shared" si="861"/>
        <v>N/A</v>
      </c>
      <c r="AS272" s="313" t="str">
        <f t="shared" si="861"/>
        <v>N/A</v>
      </c>
      <c r="AT272" s="313" t="str">
        <f t="shared" si="861"/>
        <v>N/A</v>
      </c>
      <c r="AU272" s="313" t="str">
        <f t="shared" si="861"/>
        <v>N/A</v>
      </c>
      <c r="AV272" s="313" t="str">
        <f t="shared" si="861"/>
        <v>N/A</v>
      </c>
      <c r="AW272" s="313" t="str">
        <f t="shared" si="861"/>
        <v>N/A</v>
      </c>
      <c r="AY272" s="78"/>
    </row>
    <row r="273" spans="1:341" s="70" customFormat="1" ht="11.25" customHeight="1" x14ac:dyDescent="0.15">
      <c r="A273" s="125"/>
      <c r="E273" s="555"/>
      <c r="G273" s="86"/>
      <c r="H273" s="124"/>
      <c r="I273" s="71"/>
      <c r="J273" s="71"/>
      <c r="K273" s="71"/>
      <c r="L273" s="71"/>
      <c r="M273" s="71"/>
      <c r="N273" s="71"/>
      <c r="O273" s="71"/>
      <c r="P273" s="71"/>
      <c r="Q273" s="71"/>
      <c r="R273" s="71"/>
      <c r="S273" s="71"/>
      <c r="T273" s="71"/>
      <c r="U273" s="71"/>
      <c r="V273" s="71"/>
      <c r="W273" s="71"/>
      <c r="X273" s="71"/>
      <c r="Y273" s="71"/>
      <c r="Z273" s="71"/>
      <c r="AA273" s="71"/>
      <c r="AB273" s="71"/>
      <c r="AC273" s="71"/>
      <c r="AD273" s="71"/>
      <c r="AE273" s="71"/>
      <c r="AF273" s="71"/>
      <c r="AG273" s="71"/>
      <c r="AH273" s="71"/>
      <c r="AI273" s="71"/>
      <c r="AJ273" s="71"/>
      <c r="AK273" s="71"/>
      <c r="AL273" s="71"/>
      <c r="AM273" s="71"/>
      <c r="AN273" s="71"/>
      <c r="AO273" s="71"/>
      <c r="AP273" s="71"/>
      <c r="AQ273" s="71"/>
      <c r="AR273" s="71"/>
      <c r="AS273" s="71"/>
      <c r="AT273" s="71"/>
      <c r="AU273" s="71"/>
      <c r="AV273" s="71"/>
      <c r="AW273" s="71"/>
    </row>
    <row r="274" spans="1:341" x14ac:dyDescent="0.2">
      <c r="A274" s="126"/>
      <c r="B274" s="543" t="s">
        <v>246</v>
      </c>
      <c r="C274" s="544"/>
      <c r="D274" s="544"/>
      <c r="E274" s="544"/>
      <c r="F274" s="544"/>
      <c r="G274" s="545"/>
      <c r="H274" s="546"/>
      <c r="I274" s="547"/>
      <c r="J274" s="547"/>
      <c r="K274" s="547"/>
      <c r="L274" s="547"/>
      <c r="M274" s="547"/>
      <c r="N274" s="547"/>
      <c r="O274" s="547"/>
      <c r="P274" s="547"/>
      <c r="Q274" s="547"/>
      <c r="R274" s="547"/>
      <c r="S274" s="547"/>
      <c r="T274" s="547"/>
      <c r="U274" s="547"/>
      <c r="V274" s="547"/>
      <c r="W274" s="547"/>
      <c r="X274" s="547"/>
      <c r="Y274" s="547"/>
      <c r="Z274" s="547"/>
      <c r="AA274" s="547"/>
      <c r="AB274" s="547"/>
      <c r="AC274" s="547"/>
      <c r="AD274" s="547"/>
      <c r="AE274" s="547"/>
      <c r="AF274" s="547"/>
      <c r="AG274" s="547"/>
      <c r="AH274" s="547"/>
      <c r="AI274" s="547"/>
      <c r="AJ274" s="547"/>
      <c r="AK274" s="547"/>
      <c r="AL274" s="547"/>
      <c r="AM274" s="547"/>
      <c r="AN274" s="547"/>
      <c r="AO274" s="547"/>
      <c r="AP274" s="547"/>
      <c r="AQ274" s="547"/>
      <c r="AR274" s="547"/>
      <c r="AS274" s="547"/>
      <c r="AT274" s="547"/>
      <c r="AU274" s="547"/>
      <c r="AV274" s="547"/>
      <c r="AW274" s="547"/>
    </row>
    <row r="275" spans="1:341" x14ac:dyDescent="0.2">
      <c r="A275" s="126"/>
      <c r="B275" s="380" t="str">
        <f>"&gt; "&amp;VLOOKUP(B274,ActMap,2, FALSE)</f>
        <v>&gt; Salaries for before/after care staff</v>
      </c>
      <c r="C275" s="381"/>
      <c r="D275" s="381"/>
      <c r="E275" s="556"/>
      <c r="F275" s="381"/>
      <c r="G275" s="381"/>
      <c r="H275" s="121"/>
      <c r="I275" s="382"/>
      <c r="J275" s="382"/>
      <c r="K275" s="382"/>
      <c r="L275" s="382"/>
      <c r="M275" s="382"/>
      <c r="N275" s="382"/>
      <c r="O275" s="382"/>
      <c r="P275" s="382"/>
      <c r="Q275" s="382"/>
      <c r="R275" s="382"/>
      <c r="S275" s="382"/>
      <c r="T275" s="382"/>
      <c r="U275" s="382"/>
      <c r="V275" s="382"/>
      <c r="W275" s="382"/>
      <c r="X275" s="382"/>
      <c r="Y275" s="382"/>
      <c r="Z275" s="382"/>
      <c r="AA275" s="382"/>
      <c r="AB275" s="382"/>
      <c r="AC275" s="382"/>
      <c r="AD275" s="382"/>
      <c r="AE275" s="382"/>
      <c r="AF275" s="382"/>
      <c r="AG275" s="382"/>
      <c r="AH275" s="382"/>
      <c r="AI275" s="382"/>
      <c r="AJ275" s="382"/>
      <c r="AK275" s="382"/>
      <c r="AL275" s="382"/>
      <c r="AM275" s="382"/>
      <c r="AN275" s="382"/>
      <c r="AO275" s="382"/>
      <c r="AP275" s="382"/>
      <c r="AQ275" s="382"/>
      <c r="AR275" s="382"/>
      <c r="AS275" s="382"/>
      <c r="AT275" s="382"/>
      <c r="AU275" s="382"/>
      <c r="AV275" s="382"/>
      <c r="AW275" s="382"/>
      <c r="AX275" s="70"/>
      <c r="AY275" s="70"/>
      <c r="AZ275" s="70"/>
      <c r="BA275" s="70"/>
      <c r="BB275" s="70"/>
      <c r="BC275" s="70"/>
      <c r="BD275" s="70"/>
      <c r="BE275" s="70"/>
      <c r="BF275" s="70"/>
      <c r="BG275" s="70"/>
      <c r="BH275" s="70"/>
      <c r="BI275" s="70"/>
      <c r="BJ275" s="70"/>
      <c r="BK275" s="70"/>
      <c r="BL275" s="70"/>
      <c r="BM275" s="70"/>
      <c r="BN275" s="70"/>
      <c r="BO275" s="70"/>
      <c r="BP275" s="70"/>
      <c r="BQ275" s="70"/>
      <c r="BR275" s="70"/>
      <c r="BS275" s="70"/>
      <c r="BT275" s="70"/>
      <c r="BU275" s="70"/>
      <c r="BV275" s="70"/>
      <c r="BW275" s="70"/>
      <c r="BX275" s="70"/>
      <c r="BY275" s="70"/>
      <c r="BZ275" s="70"/>
      <c r="CA275" s="70"/>
      <c r="CB275" s="70"/>
      <c r="CC275" s="70"/>
      <c r="CD275" s="70"/>
      <c r="CE275" s="70"/>
      <c r="CF275" s="70"/>
      <c r="CG275" s="70"/>
      <c r="CH275" s="70"/>
      <c r="CI275" s="70"/>
      <c r="CJ275" s="70"/>
      <c r="CK275" s="70"/>
      <c r="CL275" s="70"/>
      <c r="CM275" s="70"/>
      <c r="CN275" s="70"/>
      <c r="CO275" s="70"/>
      <c r="CP275" s="70"/>
      <c r="CQ275" s="70"/>
      <c r="CR275" s="70"/>
      <c r="CS275" s="70"/>
      <c r="CT275" s="70"/>
      <c r="CU275" s="70"/>
      <c r="CV275" s="70"/>
      <c r="CW275" s="70"/>
      <c r="CX275" s="70"/>
      <c r="CY275" s="70"/>
      <c r="CZ275" s="70"/>
      <c r="DA275" s="70"/>
      <c r="DB275" s="70"/>
      <c r="DC275" s="70"/>
      <c r="DD275" s="70"/>
      <c r="DE275" s="70"/>
      <c r="DF275" s="70"/>
      <c r="DG275" s="70"/>
      <c r="DH275" s="70"/>
      <c r="DI275" s="70"/>
      <c r="DJ275" s="70"/>
      <c r="DK275" s="70"/>
      <c r="DL275" s="70"/>
      <c r="DM275" s="70"/>
      <c r="DN275" s="70"/>
      <c r="DO275" s="70"/>
      <c r="DP275" s="70"/>
      <c r="DQ275" s="70"/>
      <c r="DR275" s="70"/>
      <c r="DS275" s="70"/>
      <c r="DT275" s="70"/>
      <c r="DU275" s="70"/>
      <c r="DV275" s="70"/>
      <c r="DW275" s="70"/>
      <c r="DX275" s="70"/>
      <c r="DY275" s="70"/>
      <c r="DZ275" s="70"/>
      <c r="EA275" s="70"/>
      <c r="EB275" s="70"/>
      <c r="EC275" s="70"/>
      <c r="ED275" s="70"/>
      <c r="EE275" s="70"/>
      <c r="EF275" s="70"/>
      <c r="EG275" s="70"/>
      <c r="EH275" s="70"/>
      <c r="EI275" s="70"/>
      <c r="EJ275" s="70"/>
      <c r="EK275" s="70"/>
      <c r="EL275" s="70"/>
      <c r="EM275" s="70"/>
      <c r="EN275" s="70"/>
      <c r="EO275" s="70"/>
      <c r="EP275" s="70"/>
      <c r="EQ275" s="70"/>
      <c r="ER275" s="70"/>
      <c r="ES275" s="70"/>
      <c r="ET275" s="70"/>
      <c r="EU275" s="70"/>
      <c r="EV275" s="70"/>
      <c r="EW275" s="70"/>
      <c r="EX275" s="70"/>
      <c r="EY275" s="70"/>
      <c r="EZ275" s="70"/>
      <c r="FA275" s="70"/>
      <c r="FB275" s="70"/>
      <c r="FC275" s="70"/>
      <c r="FD275" s="70"/>
      <c r="FE275" s="70"/>
      <c r="FF275" s="70"/>
      <c r="FG275" s="70"/>
      <c r="FH275" s="70"/>
      <c r="FI275" s="70"/>
      <c r="FJ275" s="70"/>
      <c r="FK275" s="70"/>
      <c r="FL275" s="70"/>
      <c r="FM275" s="70"/>
      <c r="FN275" s="70"/>
      <c r="FO275" s="70"/>
      <c r="FP275" s="70"/>
      <c r="FQ275" s="70"/>
      <c r="FR275" s="70"/>
      <c r="FS275" s="70"/>
      <c r="FT275" s="70"/>
      <c r="FU275" s="70"/>
      <c r="FV275" s="70"/>
      <c r="FW275" s="70"/>
      <c r="FX275" s="70"/>
      <c r="FY275" s="70"/>
      <c r="FZ275" s="70"/>
      <c r="GA275" s="70"/>
      <c r="GB275" s="70"/>
      <c r="GC275" s="70"/>
      <c r="GD275" s="70"/>
      <c r="GE275" s="70"/>
      <c r="GF275" s="70"/>
      <c r="GG275" s="70"/>
      <c r="GH275" s="70"/>
      <c r="GI275" s="70"/>
      <c r="GJ275" s="70"/>
      <c r="GK275" s="70"/>
      <c r="GL275" s="70"/>
      <c r="GM275" s="70"/>
      <c r="GN275" s="70"/>
      <c r="GO275" s="70"/>
      <c r="GP275" s="70"/>
      <c r="GQ275" s="70"/>
      <c r="GR275" s="70"/>
      <c r="GS275" s="70"/>
      <c r="GT275" s="70"/>
      <c r="GU275" s="70"/>
      <c r="GV275" s="70"/>
      <c r="GW275" s="70"/>
      <c r="GX275" s="70"/>
      <c r="GY275" s="70"/>
      <c r="GZ275" s="70"/>
      <c r="HA275" s="70"/>
      <c r="HB275" s="70"/>
      <c r="HC275" s="70"/>
      <c r="HD275" s="70"/>
      <c r="HE275" s="70"/>
      <c r="HF275" s="70"/>
      <c r="HG275" s="70"/>
      <c r="HH275" s="70"/>
      <c r="HI275" s="70"/>
      <c r="HJ275" s="70"/>
      <c r="HK275" s="70"/>
      <c r="HL275" s="70"/>
      <c r="HM275" s="70"/>
      <c r="HN275" s="70"/>
      <c r="HO275" s="70"/>
      <c r="HP275" s="70"/>
      <c r="HQ275" s="70"/>
      <c r="HR275" s="70"/>
      <c r="HS275" s="70"/>
      <c r="HT275" s="70"/>
      <c r="HU275" s="70"/>
      <c r="HV275" s="70"/>
      <c r="HW275" s="70"/>
      <c r="HX275" s="70"/>
      <c r="HY275" s="70"/>
      <c r="HZ275" s="70"/>
      <c r="IA275" s="70"/>
      <c r="IB275" s="70"/>
      <c r="IC275" s="70"/>
      <c r="ID275" s="70"/>
      <c r="IE275" s="70"/>
      <c r="IF275" s="70"/>
      <c r="IG275" s="70"/>
      <c r="IH275" s="70"/>
      <c r="II275" s="70"/>
      <c r="IJ275" s="70"/>
      <c r="IK275" s="70"/>
      <c r="IL275" s="70"/>
      <c r="IM275" s="70"/>
      <c r="IN275" s="70"/>
      <c r="IO275" s="70"/>
      <c r="IP275" s="70"/>
      <c r="IQ275" s="70"/>
      <c r="IR275" s="70"/>
      <c r="IS275" s="70"/>
      <c r="IT275" s="70"/>
      <c r="IU275" s="70"/>
      <c r="IV275" s="70"/>
      <c r="IW275" s="70"/>
      <c r="IX275" s="70"/>
      <c r="IY275" s="70"/>
      <c r="IZ275" s="70"/>
      <c r="JA275" s="70"/>
      <c r="JB275" s="70"/>
      <c r="JC275" s="70"/>
      <c r="JD275" s="70"/>
      <c r="JE275" s="70"/>
      <c r="JF275" s="70"/>
      <c r="JG275" s="70"/>
      <c r="JH275" s="70"/>
      <c r="JI275" s="70"/>
      <c r="JJ275" s="70"/>
      <c r="JK275" s="70"/>
      <c r="JL275" s="70"/>
      <c r="JM275" s="70"/>
      <c r="JN275" s="70"/>
      <c r="JO275" s="70"/>
      <c r="JP275" s="70"/>
      <c r="JQ275" s="70"/>
      <c r="JR275" s="70"/>
      <c r="JS275" s="70"/>
      <c r="JT275" s="70"/>
      <c r="JU275" s="70"/>
      <c r="JV275" s="70"/>
      <c r="JW275" s="70"/>
      <c r="JX275" s="70"/>
      <c r="JY275" s="70"/>
      <c r="JZ275" s="70"/>
      <c r="KA275" s="70"/>
      <c r="KB275" s="70"/>
      <c r="KC275" s="70"/>
      <c r="KD275" s="70"/>
      <c r="KE275" s="70"/>
      <c r="KF275" s="70"/>
      <c r="KG275" s="70"/>
      <c r="KH275" s="70"/>
      <c r="KI275" s="70"/>
      <c r="KJ275" s="70"/>
      <c r="KK275" s="70"/>
      <c r="KL275" s="70"/>
      <c r="KM275" s="70"/>
      <c r="KN275" s="70"/>
      <c r="KO275" s="70"/>
      <c r="KP275" s="70"/>
      <c r="KQ275" s="70"/>
      <c r="KR275" s="70"/>
      <c r="KS275" s="70"/>
      <c r="KT275" s="70"/>
      <c r="KU275" s="70"/>
      <c r="KV275" s="70"/>
      <c r="KW275" s="70"/>
      <c r="KX275" s="70"/>
      <c r="KY275" s="70"/>
      <c r="KZ275" s="70"/>
      <c r="LA275" s="70"/>
      <c r="LB275" s="70"/>
      <c r="LC275" s="70"/>
      <c r="LD275" s="70"/>
      <c r="LE275" s="70"/>
      <c r="LF275" s="70"/>
      <c r="LG275" s="70"/>
      <c r="LH275" s="70"/>
      <c r="LI275" s="70"/>
      <c r="LJ275" s="70"/>
      <c r="LK275" s="70"/>
      <c r="LL275" s="70"/>
      <c r="LM275" s="70"/>
      <c r="LN275" s="70"/>
      <c r="LO275" s="70"/>
      <c r="LP275" s="70"/>
      <c r="LQ275" s="70"/>
      <c r="LR275" s="70"/>
      <c r="LS275" s="70"/>
      <c r="LT275" s="70"/>
      <c r="LU275" s="70"/>
      <c r="LV275" s="70"/>
      <c r="LW275" s="70"/>
      <c r="LX275" s="70"/>
      <c r="LY275" s="70"/>
      <c r="LZ275" s="70"/>
      <c r="MA275" s="70"/>
      <c r="MB275" s="70"/>
      <c r="MC275" s="70"/>
    </row>
    <row r="276" spans="1:341" s="70" customFormat="1" ht="11.25" customHeight="1" x14ac:dyDescent="0.15">
      <c r="A276" s="125"/>
      <c r="B276" s="70" t="s">
        <v>246</v>
      </c>
      <c r="C276" s="70" t="s">
        <v>431</v>
      </c>
      <c r="D276" s="70" t="s">
        <v>432</v>
      </c>
      <c r="E276" s="548">
        <v>1</v>
      </c>
      <c r="G276" s="86"/>
      <c r="H276" s="122">
        <v>41200.080000000002</v>
      </c>
      <c r="I276" s="123">
        <v>41200</v>
      </c>
      <c r="J276" s="130">
        <f t="shared" ref="J276" si="862">I276*INDEX(SalInfl,J$1)</f>
        <v>42024</v>
      </c>
      <c r="K276" s="130">
        <f t="shared" ref="K276" si="863">J276*INDEX(SalInfl,K$1)</f>
        <v>42864.480000000003</v>
      </c>
      <c r="L276" s="130">
        <f t="shared" ref="L276" si="864">K276*INDEX(SalInfl,L$1)</f>
        <v>43721.769600000007</v>
      </c>
      <c r="M276" s="130">
        <f t="shared" ref="M276" si="865">L276*INDEX(SalInfl,M$1)</f>
        <v>44596.204992000006</v>
      </c>
      <c r="N276" s="130">
        <f t="shared" ref="N276" si="866">M276*INDEX(SalInfl,N$1)</f>
        <v>45488.129091840005</v>
      </c>
      <c r="O276" s="130">
        <f t="shared" ref="O276" si="867">N276*INDEX(SalInfl,O$1)</f>
        <v>46397.891673676808</v>
      </c>
      <c r="P276" s="130">
        <f t="shared" ref="P276" si="868">O276*INDEX(SalInfl,P$1)</f>
        <v>47325.849507150342</v>
      </c>
      <c r="Q276" s="130">
        <f t="shared" ref="Q276" si="869">P276*INDEX(SalInfl,Q$1)</f>
        <v>48272.366497293347</v>
      </c>
      <c r="R276" s="130">
        <f t="shared" ref="R276" si="870">Q276*INDEX(SalInfl,R$1)</f>
        <v>49237.813827239217</v>
      </c>
      <c r="S276" s="130">
        <f t="shared" ref="S276" si="871">R276*INDEX(SalInfl,S$1)</f>
        <v>50222.570103784004</v>
      </c>
      <c r="T276" s="130">
        <f t="shared" ref="T276" si="872">S276*INDEX(SalInfl,T$1)</f>
        <v>51227.021505859688</v>
      </c>
      <c r="U276" s="130">
        <f t="shared" ref="U276" si="873">T276*INDEX(SalInfl,U$1)</f>
        <v>52251.561935976883</v>
      </c>
      <c r="V276" s="130">
        <f t="shared" ref="V276" si="874">U276*INDEX(SalInfl,V$1)</f>
        <v>53296.59317469642</v>
      </c>
      <c r="W276" s="130">
        <f t="shared" ref="W276" si="875">V276*INDEX(SalInfl,W$1)</f>
        <v>54362.525038190346</v>
      </c>
      <c r="X276" s="130">
        <f t="shared" ref="X276" si="876">W276*INDEX(SalInfl,X$1)</f>
        <v>55449.775538954156</v>
      </c>
      <c r="Y276" s="130">
        <f t="shared" ref="Y276" si="877">X276*INDEX(SalInfl,Y$1)</f>
        <v>56558.771049733237</v>
      </c>
      <c r="Z276" s="130">
        <f t="shared" ref="Z276" si="878">Y276*INDEX(SalInfl,Z$1)</f>
        <v>57689.946470727904</v>
      </c>
      <c r="AA276" s="130">
        <f t="shared" ref="AA276" si="879">Z276*INDEX(SalInfl,AA$1)</f>
        <v>58843.745400142463</v>
      </c>
      <c r="AB276" s="130">
        <f t="shared" ref="AB276" si="880">AA276*INDEX(SalInfl,AB$1)</f>
        <v>60020.620308145313</v>
      </c>
      <c r="AC276" s="130">
        <f t="shared" ref="AC276" si="881">AB276*INDEX(SalInfl,AC$1)</f>
        <v>61221.032714308218</v>
      </c>
      <c r="AD276" s="130">
        <f t="shared" ref="AD276" si="882">AC276*INDEX(SalInfl,AD$1)</f>
        <v>62445.453368594382</v>
      </c>
      <c r="AE276" s="130">
        <f t="shared" ref="AE276" si="883">AD276*INDEX(SalInfl,AE$1)</f>
        <v>63694.362435966272</v>
      </c>
      <c r="AF276" s="130">
        <f t="shared" ref="AF276" si="884">AE276*INDEX(SalInfl,AF$1)</f>
        <v>64968.249684685601</v>
      </c>
      <c r="AG276" s="130">
        <f t="shared" ref="AG276" si="885">AF276*INDEX(SalInfl,AG$1)</f>
        <v>66267.614678379308</v>
      </c>
      <c r="AH276" s="130">
        <f t="shared" ref="AH276" si="886">AG276*INDEX(SalInfl,AH$1)</f>
        <v>67592.966971946895</v>
      </c>
      <c r="AI276" s="130">
        <f t="shared" ref="AI276" si="887">AH276*INDEX(SalInfl,AI$1)</f>
        <v>68944.826311385841</v>
      </c>
      <c r="AJ276" s="130">
        <f t="shared" ref="AJ276" si="888">AI276*INDEX(SalInfl,AJ$1)</f>
        <v>70323.722837613561</v>
      </c>
      <c r="AK276" s="130">
        <f t="shared" ref="AK276" si="889">AJ276*INDEX(SalInfl,AK$1)</f>
        <v>71730.197294365833</v>
      </c>
      <c r="AL276" s="130">
        <f t="shared" ref="AL276" si="890">AK276*INDEX(SalInfl,AL$1)</f>
        <v>73164.801240253146</v>
      </c>
      <c r="AM276" s="130">
        <f t="shared" ref="AM276" si="891">AL276*INDEX(SalInfl,AM$1)</f>
        <v>74628.097265058212</v>
      </c>
      <c r="AN276" s="130">
        <f t="shared" ref="AN276" si="892">AM276*INDEX(SalInfl,AN$1)</f>
        <v>76120.659210359372</v>
      </c>
      <c r="AO276" s="130">
        <f t="shared" ref="AO276" si="893">AN276*INDEX(SalInfl,AO$1)</f>
        <v>77643.072394566567</v>
      </c>
      <c r="AP276" s="130">
        <f t="shared" ref="AP276" si="894">AO276*INDEX(SalInfl,AP$1)</f>
        <v>79195.933842457904</v>
      </c>
      <c r="AQ276" s="130">
        <f t="shared" ref="AQ276" si="895">AP276*INDEX(SalInfl,AQ$1)</f>
        <v>80779.852519307067</v>
      </c>
      <c r="AR276" s="130">
        <f t="shared" ref="AR276" si="896">AQ276*INDEX(SalInfl,AR$1)</f>
        <v>82395.449569693214</v>
      </c>
      <c r="AS276" s="130">
        <f t="shared" ref="AS276" si="897">AR276*INDEX(SalInfl,AS$1)</f>
        <v>84043.35856108708</v>
      </c>
      <c r="AT276" s="130">
        <f t="shared" ref="AT276" si="898">AS276*INDEX(SalInfl,AT$1)</f>
        <v>85724.225732308827</v>
      </c>
      <c r="AU276" s="130">
        <f t="shared" ref="AU276" si="899">AT276*INDEX(SalInfl,AU$1)</f>
        <v>87438.710246955001</v>
      </c>
      <c r="AV276" s="130">
        <f t="shared" ref="AV276" si="900">AU276*INDEX(SalInfl,AV$1)</f>
        <v>89187.484451894095</v>
      </c>
      <c r="AW276" s="130">
        <f t="shared" ref="AW276" si="901">AV276*INDEX(SalInfl,AW$1)</f>
        <v>90971.234140931978</v>
      </c>
      <c r="AY276" s="559"/>
    </row>
    <row r="277" spans="1:341" s="70" customFormat="1" ht="11.25" customHeight="1" x14ac:dyDescent="0.15">
      <c r="A277" s="125"/>
      <c r="B277" s="70" t="s">
        <v>246</v>
      </c>
      <c r="C277" s="70" t="s">
        <v>433</v>
      </c>
      <c r="D277" s="70" t="s">
        <v>434</v>
      </c>
      <c r="E277" s="548">
        <v>1</v>
      </c>
      <c r="G277" s="86"/>
      <c r="H277" s="122">
        <v>7725</v>
      </c>
      <c r="I277" s="123">
        <v>7000</v>
      </c>
      <c r="J277" s="130">
        <f t="shared" ref="J277:J281" si="902">I277*INDEX(SalInfl,J$1)</f>
        <v>7140</v>
      </c>
      <c r="K277" s="130">
        <f t="shared" ref="K277:K281" si="903">J277*INDEX(SalInfl,K$1)</f>
        <v>7282.8</v>
      </c>
      <c r="L277" s="130">
        <f t="shared" ref="L277:L281" si="904">K277*INDEX(SalInfl,L$1)</f>
        <v>7428.4560000000001</v>
      </c>
      <c r="M277" s="130">
        <f t="shared" ref="M277:M281" si="905">L277*INDEX(SalInfl,M$1)</f>
        <v>7577.0251200000002</v>
      </c>
      <c r="N277" s="130">
        <f t="shared" ref="N277:N281" si="906">M277*INDEX(SalInfl,N$1)</f>
        <v>7728.5656224000004</v>
      </c>
      <c r="O277" s="130">
        <f t="shared" ref="O277:O281" si="907">N277*INDEX(SalInfl,O$1)</f>
        <v>7883.1369348480002</v>
      </c>
      <c r="P277" s="130">
        <f t="shared" ref="P277:P281" si="908">O277*INDEX(SalInfl,P$1)</f>
        <v>8040.7996735449606</v>
      </c>
      <c r="Q277" s="130">
        <f t="shared" ref="Q277:Q281" si="909">P277*INDEX(SalInfl,Q$1)</f>
        <v>8201.6156670158598</v>
      </c>
      <c r="R277" s="130">
        <f t="shared" ref="R277:R281" si="910">Q277*INDEX(SalInfl,R$1)</f>
        <v>8365.6479803561779</v>
      </c>
      <c r="S277" s="130">
        <f t="shared" ref="S277:S281" si="911">R277*INDEX(SalInfl,S$1)</f>
        <v>8532.9609399633009</v>
      </c>
      <c r="T277" s="130">
        <f t="shared" ref="T277:T281" si="912">S277*INDEX(SalInfl,T$1)</f>
        <v>8703.6201587625674</v>
      </c>
      <c r="U277" s="130">
        <f t="shared" ref="U277:U281" si="913">T277*INDEX(SalInfl,U$1)</f>
        <v>8877.692561937818</v>
      </c>
      <c r="V277" s="130">
        <f t="shared" ref="V277:V281" si="914">U277*INDEX(SalInfl,V$1)</f>
        <v>9055.2464131765737</v>
      </c>
      <c r="W277" s="130">
        <f t="shared" ref="W277:W281" si="915">V277*INDEX(SalInfl,W$1)</f>
        <v>9236.3513414401059</v>
      </c>
      <c r="X277" s="130">
        <f t="shared" ref="X277:X281" si="916">W277*INDEX(SalInfl,X$1)</f>
        <v>9421.0783682689089</v>
      </c>
      <c r="Y277" s="130">
        <f t="shared" ref="Y277:Y281" si="917">X277*INDEX(SalInfl,Y$1)</f>
        <v>9609.4999356342869</v>
      </c>
      <c r="Z277" s="130">
        <f t="shared" ref="Z277:Z281" si="918">Y277*INDEX(SalInfl,Z$1)</f>
        <v>9801.6899343469722</v>
      </c>
      <c r="AA277" s="130">
        <f t="shared" ref="AA277:AA281" si="919">Z277*INDEX(SalInfl,AA$1)</f>
        <v>9997.7237330339121</v>
      </c>
      <c r="AB277" s="130">
        <f t="shared" ref="AB277:AB281" si="920">AA277*INDEX(SalInfl,AB$1)</f>
        <v>10197.678207694591</v>
      </c>
      <c r="AC277" s="130">
        <f t="shared" ref="AC277:AC281" si="921">AB277*INDEX(SalInfl,AC$1)</f>
        <v>10401.631771848482</v>
      </c>
      <c r="AD277" s="130">
        <f t="shared" ref="AD277:AD281" si="922">AC277*INDEX(SalInfl,AD$1)</f>
        <v>10609.664407285452</v>
      </c>
      <c r="AE277" s="130">
        <f t="shared" ref="AE277:AE281" si="923">AD277*INDEX(SalInfl,AE$1)</f>
        <v>10821.857695431161</v>
      </c>
      <c r="AF277" s="130">
        <f t="shared" ref="AF277:AF281" si="924">AE277*INDEX(SalInfl,AF$1)</f>
        <v>11038.294849339785</v>
      </c>
      <c r="AG277" s="130">
        <f t="shared" ref="AG277:AG281" si="925">AF277*INDEX(SalInfl,AG$1)</f>
        <v>11259.060746326581</v>
      </c>
      <c r="AH277" s="130">
        <f t="shared" ref="AH277:AH281" si="926">AG277*INDEX(SalInfl,AH$1)</f>
        <v>11484.241961253112</v>
      </c>
      <c r="AI277" s="130">
        <f t="shared" ref="AI277:AI281" si="927">AH277*INDEX(SalInfl,AI$1)</f>
        <v>11713.926800478175</v>
      </c>
      <c r="AJ277" s="130">
        <f t="shared" ref="AJ277:AJ281" si="928">AI277*INDEX(SalInfl,AJ$1)</f>
        <v>11948.205336487739</v>
      </c>
      <c r="AK277" s="130">
        <f t="shared" ref="AK277:AK281" si="929">AJ277*INDEX(SalInfl,AK$1)</f>
        <v>12187.169443217494</v>
      </c>
      <c r="AL277" s="130">
        <f t="shared" ref="AL277:AL281" si="930">AK277*INDEX(SalInfl,AL$1)</f>
        <v>12430.912832081844</v>
      </c>
      <c r="AM277" s="130">
        <f t="shared" ref="AM277:AM281" si="931">AL277*INDEX(SalInfl,AM$1)</f>
        <v>12679.531088723481</v>
      </c>
      <c r="AN277" s="130">
        <f t="shared" ref="AN277:AN281" si="932">AM277*INDEX(SalInfl,AN$1)</f>
        <v>12933.121710497951</v>
      </c>
      <c r="AO277" s="130">
        <f t="shared" ref="AO277:AO281" si="933">AN277*INDEX(SalInfl,AO$1)</f>
        <v>13191.78414470791</v>
      </c>
      <c r="AP277" s="130">
        <f t="shared" ref="AP277:AP281" si="934">AO277*INDEX(SalInfl,AP$1)</f>
        <v>13455.619827602068</v>
      </c>
      <c r="AQ277" s="130">
        <f t="shared" ref="AQ277:AQ281" si="935">AP277*INDEX(SalInfl,AQ$1)</f>
        <v>13724.73222415411</v>
      </c>
      <c r="AR277" s="130">
        <f t="shared" ref="AR277:AR281" si="936">AQ277*INDEX(SalInfl,AR$1)</f>
        <v>13999.226868637192</v>
      </c>
      <c r="AS277" s="130">
        <f t="shared" ref="AS277:AS281" si="937">AR277*INDEX(SalInfl,AS$1)</f>
        <v>14279.211406009936</v>
      </c>
      <c r="AT277" s="130">
        <f t="shared" ref="AT277:AT281" si="938">AS277*INDEX(SalInfl,AT$1)</f>
        <v>14564.795634130134</v>
      </c>
      <c r="AU277" s="130">
        <f t="shared" ref="AU277:AU281" si="939">AT277*INDEX(SalInfl,AU$1)</f>
        <v>14856.091546812737</v>
      </c>
      <c r="AV277" s="130">
        <f t="shared" ref="AV277:AV281" si="940">AU277*INDEX(SalInfl,AV$1)</f>
        <v>15153.213377748993</v>
      </c>
      <c r="AW277" s="130">
        <f t="shared" ref="AW277:AW281" si="941">AV277*INDEX(SalInfl,AW$1)</f>
        <v>15456.277645303973</v>
      </c>
      <c r="AY277" s="78"/>
    </row>
    <row r="278" spans="1:341" s="70" customFormat="1" ht="11.25" customHeight="1" x14ac:dyDescent="0.15">
      <c r="A278" s="125"/>
      <c r="B278" s="70" t="s">
        <v>246</v>
      </c>
      <c r="C278" s="70" t="s">
        <v>433</v>
      </c>
      <c r="D278" s="70" t="s">
        <v>381</v>
      </c>
      <c r="E278" s="548">
        <v>1</v>
      </c>
      <c r="G278" s="86"/>
      <c r="H278" s="122">
        <v>7725</v>
      </c>
      <c r="I278" s="123">
        <v>5400</v>
      </c>
      <c r="J278" s="130">
        <f t="shared" si="902"/>
        <v>5508</v>
      </c>
      <c r="K278" s="130">
        <f t="shared" si="903"/>
        <v>5618.16</v>
      </c>
      <c r="L278" s="130">
        <f t="shared" si="904"/>
        <v>5730.5231999999996</v>
      </c>
      <c r="M278" s="130">
        <f t="shared" si="905"/>
        <v>5845.133664</v>
      </c>
      <c r="N278" s="130">
        <f t="shared" si="906"/>
        <v>5962.0363372800002</v>
      </c>
      <c r="O278" s="130">
        <f t="shared" si="907"/>
        <v>6081.2770640256003</v>
      </c>
      <c r="P278" s="130">
        <f t="shared" si="908"/>
        <v>6202.9026053061125</v>
      </c>
      <c r="Q278" s="130">
        <f t="shared" si="909"/>
        <v>6326.9606574122345</v>
      </c>
      <c r="R278" s="130">
        <f t="shared" si="910"/>
        <v>6453.4998705604794</v>
      </c>
      <c r="S278" s="130">
        <f t="shared" si="911"/>
        <v>6582.5698679716888</v>
      </c>
      <c r="T278" s="130">
        <f t="shared" si="912"/>
        <v>6714.2212653311226</v>
      </c>
      <c r="U278" s="130">
        <f t="shared" si="913"/>
        <v>6848.5056906377449</v>
      </c>
      <c r="V278" s="130">
        <f t="shared" si="914"/>
        <v>6985.4758044504997</v>
      </c>
      <c r="W278" s="130">
        <f t="shared" si="915"/>
        <v>7125.18532053951</v>
      </c>
      <c r="X278" s="130">
        <f t="shared" si="916"/>
        <v>7267.6890269503001</v>
      </c>
      <c r="Y278" s="130">
        <f t="shared" si="917"/>
        <v>7413.0428074893061</v>
      </c>
      <c r="Z278" s="130">
        <f t="shared" si="918"/>
        <v>7561.3036636390925</v>
      </c>
      <c r="AA278" s="130">
        <f t="shared" si="919"/>
        <v>7712.5297369118744</v>
      </c>
      <c r="AB278" s="130">
        <f t="shared" si="920"/>
        <v>7866.7803316501122</v>
      </c>
      <c r="AC278" s="130">
        <f t="shared" si="921"/>
        <v>8024.1159382831147</v>
      </c>
      <c r="AD278" s="130">
        <f t="shared" si="922"/>
        <v>8184.5982570487768</v>
      </c>
      <c r="AE278" s="130">
        <f t="shared" si="923"/>
        <v>8348.290222189753</v>
      </c>
      <c r="AF278" s="130">
        <f t="shared" si="924"/>
        <v>8515.2560266335477</v>
      </c>
      <c r="AG278" s="130">
        <f t="shared" si="925"/>
        <v>8685.5611471662196</v>
      </c>
      <c r="AH278" s="130">
        <f t="shared" si="926"/>
        <v>8859.2723701095438</v>
      </c>
      <c r="AI278" s="130">
        <f t="shared" si="927"/>
        <v>9036.4578175117349</v>
      </c>
      <c r="AJ278" s="130">
        <f t="shared" si="928"/>
        <v>9217.1869738619698</v>
      </c>
      <c r="AK278" s="130">
        <f t="shared" si="929"/>
        <v>9401.5307133392089</v>
      </c>
      <c r="AL278" s="130">
        <f t="shared" si="930"/>
        <v>9589.5613276059939</v>
      </c>
      <c r="AM278" s="130">
        <f t="shared" si="931"/>
        <v>9781.3525541581148</v>
      </c>
      <c r="AN278" s="130">
        <f t="shared" si="932"/>
        <v>9976.9796052412767</v>
      </c>
      <c r="AO278" s="130">
        <f t="shared" si="933"/>
        <v>10176.519197346102</v>
      </c>
      <c r="AP278" s="130">
        <f t="shared" si="934"/>
        <v>10380.049581293024</v>
      </c>
      <c r="AQ278" s="130">
        <f t="shared" si="935"/>
        <v>10587.650572918885</v>
      </c>
      <c r="AR278" s="130">
        <f t="shared" si="936"/>
        <v>10799.403584377264</v>
      </c>
      <c r="AS278" s="130">
        <f t="shared" si="937"/>
        <v>11015.391656064809</v>
      </c>
      <c r="AT278" s="130">
        <f t="shared" si="938"/>
        <v>11235.699489186105</v>
      </c>
      <c r="AU278" s="130">
        <f t="shared" si="939"/>
        <v>11460.413478969827</v>
      </c>
      <c r="AV278" s="130">
        <f t="shared" si="940"/>
        <v>11689.621748549223</v>
      </c>
      <c r="AW278" s="130">
        <f t="shared" si="941"/>
        <v>11923.414183520208</v>
      </c>
      <c r="AY278" s="78"/>
    </row>
    <row r="279" spans="1:341" s="70" customFormat="1" ht="11.25" customHeight="1" x14ac:dyDescent="0.15">
      <c r="A279" s="125"/>
      <c r="B279" s="70" t="s">
        <v>246</v>
      </c>
      <c r="C279" s="70" t="s">
        <v>433</v>
      </c>
      <c r="D279" s="70" t="s">
        <v>435</v>
      </c>
      <c r="E279" s="548">
        <v>1</v>
      </c>
      <c r="G279" s="86"/>
      <c r="H279" s="122">
        <v>7920.7</v>
      </c>
      <c r="I279" s="123">
        <v>7500</v>
      </c>
      <c r="J279" s="130">
        <f t="shared" si="902"/>
        <v>7650</v>
      </c>
      <c r="K279" s="130">
        <f t="shared" si="903"/>
        <v>7803</v>
      </c>
      <c r="L279" s="130">
        <f t="shared" si="904"/>
        <v>7959.06</v>
      </c>
      <c r="M279" s="130">
        <f t="shared" si="905"/>
        <v>8118.2412000000004</v>
      </c>
      <c r="N279" s="130">
        <f t="shared" si="906"/>
        <v>8280.6060240000006</v>
      </c>
      <c r="O279" s="130">
        <f t="shared" si="907"/>
        <v>8446.2181444800008</v>
      </c>
      <c r="P279" s="130">
        <f t="shared" si="908"/>
        <v>8615.1425073696009</v>
      </c>
      <c r="Q279" s="130">
        <f t="shared" si="909"/>
        <v>8787.4453575169937</v>
      </c>
      <c r="R279" s="130">
        <f t="shared" si="910"/>
        <v>8963.1942646673342</v>
      </c>
      <c r="S279" s="130">
        <f t="shared" si="911"/>
        <v>9142.4581499606811</v>
      </c>
      <c r="T279" s="130">
        <f t="shared" si="912"/>
        <v>9325.3073129598943</v>
      </c>
      <c r="U279" s="130">
        <f t="shared" si="913"/>
        <v>9511.8134592190927</v>
      </c>
      <c r="V279" s="130">
        <f t="shared" si="914"/>
        <v>9702.0497284034755</v>
      </c>
      <c r="W279" s="130">
        <f t="shared" si="915"/>
        <v>9896.0907229715449</v>
      </c>
      <c r="X279" s="130">
        <f t="shared" si="916"/>
        <v>10094.012537430975</v>
      </c>
      <c r="Y279" s="130">
        <f t="shared" si="917"/>
        <v>10295.892788179595</v>
      </c>
      <c r="Z279" s="130">
        <f t="shared" si="918"/>
        <v>10501.810643943187</v>
      </c>
      <c r="AA279" s="130">
        <f t="shared" si="919"/>
        <v>10711.846856822051</v>
      </c>
      <c r="AB279" s="130">
        <f t="shared" si="920"/>
        <v>10926.083793958493</v>
      </c>
      <c r="AC279" s="130">
        <f t="shared" si="921"/>
        <v>11144.605469837663</v>
      </c>
      <c r="AD279" s="130">
        <f t="shared" si="922"/>
        <v>11367.497579234416</v>
      </c>
      <c r="AE279" s="130">
        <f t="shared" si="923"/>
        <v>11594.847530819105</v>
      </c>
      <c r="AF279" s="130">
        <f t="shared" si="924"/>
        <v>11826.744481435488</v>
      </c>
      <c r="AG279" s="130">
        <f t="shared" si="925"/>
        <v>12063.279371064198</v>
      </c>
      <c r="AH279" s="130">
        <f t="shared" si="926"/>
        <v>12304.544958485481</v>
      </c>
      <c r="AI279" s="130">
        <f t="shared" si="927"/>
        <v>12550.635857655192</v>
      </c>
      <c r="AJ279" s="130">
        <f t="shared" si="928"/>
        <v>12801.648574808296</v>
      </c>
      <c r="AK279" s="130">
        <f t="shared" si="929"/>
        <v>13057.681546304462</v>
      </c>
      <c r="AL279" s="130">
        <f t="shared" si="930"/>
        <v>13318.835177230552</v>
      </c>
      <c r="AM279" s="130">
        <f t="shared" si="931"/>
        <v>13585.211880775163</v>
      </c>
      <c r="AN279" s="130">
        <f t="shared" si="932"/>
        <v>13856.916118390667</v>
      </c>
      <c r="AO279" s="130">
        <f t="shared" si="933"/>
        <v>14134.05444075848</v>
      </c>
      <c r="AP279" s="130">
        <f t="shared" si="934"/>
        <v>14416.735529573651</v>
      </c>
      <c r="AQ279" s="130">
        <f t="shared" si="935"/>
        <v>14705.070240165123</v>
      </c>
      <c r="AR279" s="130">
        <f t="shared" si="936"/>
        <v>14999.171644968426</v>
      </c>
      <c r="AS279" s="130">
        <f t="shared" si="937"/>
        <v>15299.155077867796</v>
      </c>
      <c r="AT279" s="130">
        <f t="shared" si="938"/>
        <v>15605.138179425152</v>
      </c>
      <c r="AU279" s="130">
        <f t="shared" si="939"/>
        <v>15917.240943013656</v>
      </c>
      <c r="AV279" s="130">
        <f t="shared" si="940"/>
        <v>16235.58576187393</v>
      </c>
      <c r="AW279" s="130">
        <f t="shared" si="941"/>
        <v>16560.29747711141</v>
      </c>
      <c r="AY279" s="78"/>
    </row>
    <row r="280" spans="1:341" s="70" customFormat="1" ht="11.25" customHeight="1" x14ac:dyDescent="0.15">
      <c r="A280" s="125"/>
      <c r="B280" s="70" t="s">
        <v>246</v>
      </c>
      <c r="C280" s="70" t="s">
        <v>433</v>
      </c>
      <c r="D280" s="70" t="s">
        <v>436</v>
      </c>
      <c r="E280" s="548">
        <v>1</v>
      </c>
      <c r="G280" s="86"/>
      <c r="H280" s="122">
        <v>4635</v>
      </c>
      <c r="I280" s="123">
        <v>5400</v>
      </c>
      <c r="J280" s="130">
        <f t="shared" si="902"/>
        <v>5508</v>
      </c>
      <c r="K280" s="130">
        <f t="shared" si="903"/>
        <v>5618.16</v>
      </c>
      <c r="L280" s="130">
        <f t="shared" si="904"/>
        <v>5730.5231999999996</v>
      </c>
      <c r="M280" s="130">
        <f t="shared" si="905"/>
        <v>5845.133664</v>
      </c>
      <c r="N280" s="130">
        <f t="shared" si="906"/>
        <v>5962.0363372800002</v>
      </c>
      <c r="O280" s="130">
        <f t="shared" si="907"/>
        <v>6081.2770640256003</v>
      </c>
      <c r="P280" s="130">
        <f t="shared" si="908"/>
        <v>6202.9026053061125</v>
      </c>
      <c r="Q280" s="130">
        <f t="shared" si="909"/>
        <v>6326.9606574122345</v>
      </c>
      <c r="R280" s="130">
        <f t="shared" si="910"/>
        <v>6453.4998705604794</v>
      </c>
      <c r="S280" s="130">
        <f t="shared" si="911"/>
        <v>6582.5698679716888</v>
      </c>
      <c r="T280" s="130">
        <f t="shared" si="912"/>
        <v>6714.2212653311226</v>
      </c>
      <c r="U280" s="130">
        <f t="shared" si="913"/>
        <v>6848.5056906377449</v>
      </c>
      <c r="V280" s="130">
        <f t="shared" si="914"/>
        <v>6985.4758044504997</v>
      </c>
      <c r="W280" s="130">
        <f t="shared" si="915"/>
        <v>7125.18532053951</v>
      </c>
      <c r="X280" s="130">
        <f t="shared" si="916"/>
        <v>7267.6890269503001</v>
      </c>
      <c r="Y280" s="130">
        <f t="shared" si="917"/>
        <v>7413.0428074893061</v>
      </c>
      <c r="Z280" s="130">
        <f t="shared" si="918"/>
        <v>7561.3036636390925</v>
      </c>
      <c r="AA280" s="130">
        <f t="shared" si="919"/>
        <v>7712.5297369118744</v>
      </c>
      <c r="AB280" s="130">
        <f t="shared" si="920"/>
        <v>7866.7803316501122</v>
      </c>
      <c r="AC280" s="130">
        <f t="shared" si="921"/>
        <v>8024.1159382831147</v>
      </c>
      <c r="AD280" s="130">
        <f t="shared" si="922"/>
        <v>8184.5982570487768</v>
      </c>
      <c r="AE280" s="130">
        <f t="shared" si="923"/>
        <v>8348.290222189753</v>
      </c>
      <c r="AF280" s="130">
        <f t="shared" si="924"/>
        <v>8515.2560266335477</v>
      </c>
      <c r="AG280" s="130">
        <f t="shared" si="925"/>
        <v>8685.5611471662196</v>
      </c>
      <c r="AH280" s="130">
        <f t="shared" si="926"/>
        <v>8859.2723701095438</v>
      </c>
      <c r="AI280" s="130">
        <f t="shared" si="927"/>
        <v>9036.4578175117349</v>
      </c>
      <c r="AJ280" s="130">
        <f t="shared" si="928"/>
        <v>9217.1869738619698</v>
      </c>
      <c r="AK280" s="130">
        <f t="shared" si="929"/>
        <v>9401.5307133392089</v>
      </c>
      <c r="AL280" s="130">
        <f t="shared" si="930"/>
        <v>9589.5613276059939</v>
      </c>
      <c r="AM280" s="130">
        <f t="shared" si="931"/>
        <v>9781.3525541581148</v>
      </c>
      <c r="AN280" s="130">
        <f t="shared" si="932"/>
        <v>9976.9796052412767</v>
      </c>
      <c r="AO280" s="130">
        <f t="shared" si="933"/>
        <v>10176.519197346102</v>
      </c>
      <c r="AP280" s="130">
        <f t="shared" si="934"/>
        <v>10380.049581293024</v>
      </c>
      <c r="AQ280" s="130">
        <f t="shared" si="935"/>
        <v>10587.650572918885</v>
      </c>
      <c r="AR280" s="130">
        <f t="shared" si="936"/>
        <v>10799.403584377264</v>
      </c>
      <c r="AS280" s="130">
        <f t="shared" si="937"/>
        <v>11015.391656064809</v>
      </c>
      <c r="AT280" s="130">
        <f t="shared" si="938"/>
        <v>11235.699489186105</v>
      </c>
      <c r="AU280" s="130">
        <f t="shared" si="939"/>
        <v>11460.413478969827</v>
      </c>
      <c r="AV280" s="130">
        <f t="shared" si="940"/>
        <v>11689.621748549223</v>
      </c>
      <c r="AW280" s="130">
        <f t="shared" si="941"/>
        <v>11923.414183520208</v>
      </c>
      <c r="AY280" s="78"/>
    </row>
    <row r="281" spans="1:341" s="70" customFormat="1" ht="11.25" customHeight="1" x14ac:dyDescent="0.15">
      <c r="A281" s="125"/>
      <c r="B281" s="70" t="s">
        <v>246</v>
      </c>
      <c r="C281" s="70" t="s">
        <v>433</v>
      </c>
      <c r="D281" s="70" t="s">
        <v>437</v>
      </c>
      <c r="E281" s="548">
        <v>1</v>
      </c>
      <c r="G281" s="86"/>
      <c r="H281" s="122">
        <v>4635</v>
      </c>
      <c r="I281" s="123">
        <v>7000</v>
      </c>
      <c r="J281" s="130">
        <f t="shared" si="902"/>
        <v>7140</v>
      </c>
      <c r="K281" s="130">
        <f t="shared" si="903"/>
        <v>7282.8</v>
      </c>
      <c r="L281" s="130">
        <f t="shared" si="904"/>
        <v>7428.4560000000001</v>
      </c>
      <c r="M281" s="130">
        <f t="shared" si="905"/>
        <v>7577.0251200000002</v>
      </c>
      <c r="N281" s="130">
        <f t="shared" si="906"/>
        <v>7728.5656224000004</v>
      </c>
      <c r="O281" s="130">
        <f t="shared" si="907"/>
        <v>7883.1369348480002</v>
      </c>
      <c r="P281" s="130">
        <f t="shared" si="908"/>
        <v>8040.7996735449606</v>
      </c>
      <c r="Q281" s="130">
        <f t="shared" si="909"/>
        <v>8201.6156670158598</v>
      </c>
      <c r="R281" s="130">
        <f t="shared" si="910"/>
        <v>8365.6479803561779</v>
      </c>
      <c r="S281" s="130">
        <f t="shared" si="911"/>
        <v>8532.9609399633009</v>
      </c>
      <c r="T281" s="130">
        <f t="shared" si="912"/>
        <v>8703.6201587625674</v>
      </c>
      <c r="U281" s="130">
        <f t="shared" si="913"/>
        <v>8877.692561937818</v>
      </c>
      <c r="V281" s="130">
        <f t="shared" si="914"/>
        <v>9055.2464131765737</v>
      </c>
      <c r="W281" s="130">
        <f t="shared" si="915"/>
        <v>9236.3513414401059</v>
      </c>
      <c r="X281" s="130">
        <f t="shared" si="916"/>
        <v>9421.0783682689089</v>
      </c>
      <c r="Y281" s="130">
        <f t="shared" si="917"/>
        <v>9609.4999356342869</v>
      </c>
      <c r="Z281" s="130">
        <f t="shared" si="918"/>
        <v>9801.6899343469722</v>
      </c>
      <c r="AA281" s="130">
        <f t="shared" si="919"/>
        <v>9997.7237330339121</v>
      </c>
      <c r="AB281" s="130">
        <f t="shared" si="920"/>
        <v>10197.678207694591</v>
      </c>
      <c r="AC281" s="130">
        <f t="shared" si="921"/>
        <v>10401.631771848482</v>
      </c>
      <c r="AD281" s="130">
        <f t="shared" si="922"/>
        <v>10609.664407285452</v>
      </c>
      <c r="AE281" s="130">
        <f t="shared" si="923"/>
        <v>10821.857695431161</v>
      </c>
      <c r="AF281" s="130">
        <f t="shared" si="924"/>
        <v>11038.294849339785</v>
      </c>
      <c r="AG281" s="130">
        <f t="shared" si="925"/>
        <v>11259.060746326581</v>
      </c>
      <c r="AH281" s="130">
        <f t="shared" si="926"/>
        <v>11484.241961253112</v>
      </c>
      <c r="AI281" s="130">
        <f t="shared" si="927"/>
        <v>11713.926800478175</v>
      </c>
      <c r="AJ281" s="130">
        <f t="shared" si="928"/>
        <v>11948.205336487739</v>
      </c>
      <c r="AK281" s="130">
        <f t="shared" si="929"/>
        <v>12187.169443217494</v>
      </c>
      <c r="AL281" s="130">
        <f t="shared" si="930"/>
        <v>12430.912832081844</v>
      </c>
      <c r="AM281" s="130">
        <f t="shared" si="931"/>
        <v>12679.531088723481</v>
      </c>
      <c r="AN281" s="130">
        <f t="shared" si="932"/>
        <v>12933.121710497951</v>
      </c>
      <c r="AO281" s="130">
        <f t="shared" si="933"/>
        <v>13191.78414470791</v>
      </c>
      <c r="AP281" s="130">
        <f t="shared" si="934"/>
        <v>13455.619827602068</v>
      </c>
      <c r="AQ281" s="130">
        <f t="shared" si="935"/>
        <v>13724.73222415411</v>
      </c>
      <c r="AR281" s="130">
        <f t="shared" si="936"/>
        <v>13999.226868637192</v>
      </c>
      <c r="AS281" s="130">
        <f t="shared" si="937"/>
        <v>14279.211406009936</v>
      </c>
      <c r="AT281" s="130">
        <f t="shared" si="938"/>
        <v>14564.795634130134</v>
      </c>
      <c r="AU281" s="130">
        <f t="shared" si="939"/>
        <v>14856.091546812737</v>
      </c>
      <c r="AV281" s="130">
        <f t="shared" si="940"/>
        <v>15153.213377748993</v>
      </c>
      <c r="AW281" s="130">
        <f t="shared" si="941"/>
        <v>15456.277645303973</v>
      </c>
      <c r="AY281" s="78"/>
    </row>
    <row r="282" spans="1:341" s="70" customFormat="1" ht="11.25" customHeight="1" x14ac:dyDescent="0.15">
      <c r="A282" s="125"/>
      <c r="B282" s="70" t="s">
        <v>246</v>
      </c>
      <c r="C282" s="70" t="s">
        <v>433</v>
      </c>
      <c r="D282" s="70" t="s">
        <v>438</v>
      </c>
      <c r="E282" s="548">
        <v>1</v>
      </c>
      <c r="G282" s="86"/>
      <c r="H282" s="122">
        <v>5562</v>
      </c>
      <c r="I282" s="123">
        <v>7000</v>
      </c>
      <c r="J282" s="130">
        <f t="shared" ref="J282:J289" si="942">I282*INDEX(SalInfl,J$1)</f>
        <v>7140</v>
      </c>
      <c r="K282" s="130">
        <f t="shared" ref="K282:K289" si="943">J282*INDEX(SalInfl,K$1)</f>
        <v>7282.8</v>
      </c>
      <c r="L282" s="130">
        <f t="shared" ref="L282:L289" si="944">K282*INDEX(SalInfl,L$1)</f>
        <v>7428.4560000000001</v>
      </c>
      <c r="M282" s="130">
        <f t="shared" ref="M282:M289" si="945">L282*INDEX(SalInfl,M$1)</f>
        <v>7577.0251200000002</v>
      </c>
      <c r="N282" s="130">
        <f t="shared" ref="N282:N289" si="946">M282*INDEX(SalInfl,N$1)</f>
        <v>7728.5656224000004</v>
      </c>
      <c r="O282" s="130">
        <f t="shared" ref="O282:O289" si="947">N282*INDEX(SalInfl,O$1)</f>
        <v>7883.1369348480002</v>
      </c>
      <c r="P282" s="130">
        <f t="shared" ref="P282:P289" si="948">O282*INDEX(SalInfl,P$1)</f>
        <v>8040.7996735449606</v>
      </c>
      <c r="Q282" s="130">
        <f t="shared" ref="Q282:Q289" si="949">P282*INDEX(SalInfl,Q$1)</f>
        <v>8201.6156670158598</v>
      </c>
      <c r="R282" s="130">
        <f t="shared" ref="R282:R289" si="950">Q282*INDEX(SalInfl,R$1)</f>
        <v>8365.6479803561779</v>
      </c>
      <c r="S282" s="130">
        <f t="shared" ref="S282:S289" si="951">R282*INDEX(SalInfl,S$1)</f>
        <v>8532.9609399633009</v>
      </c>
      <c r="T282" s="130">
        <f t="shared" ref="T282:T289" si="952">S282*INDEX(SalInfl,T$1)</f>
        <v>8703.6201587625674</v>
      </c>
      <c r="U282" s="130">
        <f t="shared" ref="U282:U289" si="953">T282*INDEX(SalInfl,U$1)</f>
        <v>8877.692561937818</v>
      </c>
      <c r="V282" s="130">
        <f t="shared" ref="V282:V289" si="954">U282*INDEX(SalInfl,V$1)</f>
        <v>9055.2464131765737</v>
      </c>
      <c r="W282" s="130">
        <f t="shared" ref="W282:W289" si="955">V282*INDEX(SalInfl,W$1)</f>
        <v>9236.3513414401059</v>
      </c>
      <c r="X282" s="130">
        <f t="shared" ref="X282:X289" si="956">W282*INDEX(SalInfl,X$1)</f>
        <v>9421.0783682689089</v>
      </c>
      <c r="Y282" s="130">
        <f t="shared" ref="Y282:Y289" si="957">X282*INDEX(SalInfl,Y$1)</f>
        <v>9609.4999356342869</v>
      </c>
      <c r="Z282" s="130">
        <f t="shared" ref="Z282:Z289" si="958">Y282*INDEX(SalInfl,Z$1)</f>
        <v>9801.6899343469722</v>
      </c>
      <c r="AA282" s="130">
        <f t="shared" ref="AA282:AA289" si="959">Z282*INDEX(SalInfl,AA$1)</f>
        <v>9997.7237330339121</v>
      </c>
      <c r="AB282" s="130">
        <f t="shared" ref="AB282:AB289" si="960">AA282*INDEX(SalInfl,AB$1)</f>
        <v>10197.678207694591</v>
      </c>
      <c r="AC282" s="130">
        <f t="shared" ref="AC282:AC289" si="961">AB282*INDEX(SalInfl,AC$1)</f>
        <v>10401.631771848482</v>
      </c>
      <c r="AD282" s="130">
        <f t="shared" ref="AD282:AD289" si="962">AC282*INDEX(SalInfl,AD$1)</f>
        <v>10609.664407285452</v>
      </c>
      <c r="AE282" s="130">
        <f t="shared" ref="AE282:AE289" si="963">AD282*INDEX(SalInfl,AE$1)</f>
        <v>10821.857695431161</v>
      </c>
      <c r="AF282" s="130">
        <f t="shared" ref="AF282:AF289" si="964">AE282*INDEX(SalInfl,AF$1)</f>
        <v>11038.294849339785</v>
      </c>
      <c r="AG282" s="130">
        <f t="shared" ref="AG282:AG289" si="965">AF282*INDEX(SalInfl,AG$1)</f>
        <v>11259.060746326581</v>
      </c>
      <c r="AH282" s="130">
        <f t="shared" ref="AH282:AH289" si="966">AG282*INDEX(SalInfl,AH$1)</f>
        <v>11484.241961253112</v>
      </c>
      <c r="AI282" s="130">
        <f t="shared" ref="AI282:AI289" si="967">AH282*INDEX(SalInfl,AI$1)</f>
        <v>11713.926800478175</v>
      </c>
      <c r="AJ282" s="130">
        <f t="shared" ref="AJ282:AJ289" si="968">AI282*INDEX(SalInfl,AJ$1)</f>
        <v>11948.205336487739</v>
      </c>
      <c r="AK282" s="130">
        <f t="shared" ref="AK282:AK289" si="969">AJ282*INDEX(SalInfl,AK$1)</f>
        <v>12187.169443217494</v>
      </c>
      <c r="AL282" s="130">
        <f t="shared" ref="AL282:AL289" si="970">AK282*INDEX(SalInfl,AL$1)</f>
        <v>12430.912832081844</v>
      </c>
      <c r="AM282" s="130">
        <f t="shared" ref="AM282:AM289" si="971">AL282*INDEX(SalInfl,AM$1)</f>
        <v>12679.531088723481</v>
      </c>
      <c r="AN282" s="130">
        <f t="shared" ref="AN282:AN289" si="972">AM282*INDEX(SalInfl,AN$1)</f>
        <v>12933.121710497951</v>
      </c>
      <c r="AO282" s="130">
        <f t="shared" ref="AO282:AO289" si="973">AN282*INDEX(SalInfl,AO$1)</f>
        <v>13191.78414470791</v>
      </c>
      <c r="AP282" s="130">
        <f t="shared" ref="AP282:AP289" si="974">AO282*INDEX(SalInfl,AP$1)</f>
        <v>13455.619827602068</v>
      </c>
      <c r="AQ282" s="130">
        <f t="shared" ref="AQ282:AQ289" si="975">AP282*INDEX(SalInfl,AQ$1)</f>
        <v>13724.73222415411</v>
      </c>
      <c r="AR282" s="130">
        <f t="shared" ref="AR282:AR289" si="976">AQ282*INDEX(SalInfl,AR$1)</f>
        <v>13999.226868637192</v>
      </c>
      <c r="AS282" s="130">
        <f t="shared" ref="AS282:AS289" si="977">AR282*INDEX(SalInfl,AS$1)</f>
        <v>14279.211406009936</v>
      </c>
      <c r="AT282" s="130">
        <f t="shared" ref="AT282:AT289" si="978">AS282*INDEX(SalInfl,AT$1)</f>
        <v>14564.795634130134</v>
      </c>
      <c r="AU282" s="130">
        <f t="shared" ref="AU282:AU289" si="979">AT282*INDEX(SalInfl,AU$1)</f>
        <v>14856.091546812737</v>
      </c>
      <c r="AV282" s="130">
        <f t="shared" ref="AV282:AV289" si="980">AU282*INDEX(SalInfl,AV$1)</f>
        <v>15153.213377748993</v>
      </c>
      <c r="AW282" s="130">
        <f t="shared" ref="AW282:AW289" si="981">AV282*INDEX(SalInfl,AW$1)</f>
        <v>15456.277645303973</v>
      </c>
      <c r="AY282" s="78"/>
    </row>
    <row r="283" spans="1:341" s="70" customFormat="1" ht="11.25" customHeight="1" x14ac:dyDescent="0.15">
      <c r="A283" s="125"/>
      <c r="B283" s="70" t="s">
        <v>246</v>
      </c>
      <c r="C283" s="70" t="s">
        <v>433</v>
      </c>
      <c r="D283" s="70" t="s">
        <v>439</v>
      </c>
      <c r="E283" s="548">
        <v>1</v>
      </c>
      <c r="G283" s="86"/>
      <c r="H283" s="122">
        <v>5562</v>
      </c>
      <c r="I283" s="123">
        <v>7000</v>
      </c>
      <c r="J283" s="130">
        <f t="shared" si="942"/>
        <v>7140</v>
      </c>
      <c r="K283" s="130">
        <f t="shared" si="943"/>
        <v>7282.8</v>
      </c>
      <c r="L283" s="130">
        <f t="shared" si="944"/>
        <v>7428.4560000000001</v>
      </c>
      <c r="M283" s="130">
        <f t="shared" si="945"/>
        <v>7577.0251200000002</v>
      </c>
      <c r="N283" s="130">
        <f t="shared" si="946"/>
        <v>7728.5656224000004</v>
      </c>
      <c r="O283" s="130">
        <f t="shared" si="947"/>
        <v>7883.1369348480002</v>
      </c>
      <c r="P283" s="130">
        <f t="shared" si="948"/>
        <v>8040.7996735449606</v>
      </c>
      <c r="Q283" s="130">
        <f t="shared" si="949"/>
        <v>8201.6156670158598</v>
      </c>
      <c r="R283" s="130">
        <f t="shared" si="950"/>
        <v>8365.6479803561779</v>
      </c>
      <c r="S283" s="130">
        <f t="shared" si="951"/>
        <v>8532.9609399633009</v>
      </c>
      <c r="T283" s="130">
        <f t="shared" si="952"/>
        <v>8703.6201587625674</v>
      </c>
      <c r="U283" s="130">
        <f t="shared" si="953"/>
        <v>8877.692561937818</v>
      </c>
      <c r="V283" s="130">
        <f t="shared" si="954"/>
        <v>9055.2464131765737</v>
      </c>
      <c r="W283" s="130">
        <f t="shared" si="955"/>
        <v>9236.3513414401059</v>
      </c>
      <c r="X283" s="130">
        <f t="shared" si="956"/>
        <v>9421.0783682689089</v>
      </c>
      <c r="Y283" s="130">
        <f t="shared" si="957"/>
        <v>9609.4999356342869</v>
      </c>
      <c r="Z283" s="130">
        <f t="shared" si="958"/>
        <v>9801.6899343469722</v>
      </c>
      <c r="AA283" s="130">
        <f t="shared" si="959"/>
        <v>9997.7237330339121</v>
      </c>
      <c r="AB283" s="130">
        <f t="shared" si="960"/>
        <v>10197.678207694591</v>
      </c>
      <c r="AC283" s="130">
        <f t="shared" si="961"/>
        <v>10401.631771848482</v>
      </c>
      <c r="AD283" s="130">
        <f t="shared" si="962"/>
        <v>10609.664407285452</v>
      </c>
      <c r="AE283" s="130">
        <f t="shared" si="963"/>
        <v>10821.857695431161</v>
      </c>
      <c r="AF283" s="130">
        <f t="shared" si="964"/>
        <v>11038.294849339785</v>
      </c>
      <c r="AG283" s="130">
        <f t="shared" si="965"/>
        <v>11259.060746326581</v>
      </c>
      <c r="AH283" s="130">
        <f t="shared" si="966"/>
        <v>11484.241961253112</v>
      </c>
      <c r="AI283" s="130">
        <f t="shared" si="967"/>
        <v>11713.926800478175</v>
      </c>
      <c r="AJ283" s="130">
        <f t="shared" si="968"/>
        <v>11948.205336487739</v>
      </c>
      <c r="AK283" s="130">
        <f t="shared" si="969"/>
        <v>12187.169443217494</v>
      </c>
      <c r="AL283" s="130">
        <f t="shared" si="970"/>
        <v>12430.912832081844</v>
      </c>
      <c r="AM283" s="130">
        <f t="shared" si="971"/>
        <v>12679.531088723481</v>
      </c>
      <c r="AN283" s="130">
        <f t="shared" si="972"/>
        <v>12933.121710497951</v>
      </c>
      <c r="AO283" s="130">
        <f t="shared" si="973"/>
        <v>13191.78414470791</v>
      </c>
      <c r="AP283" s="130">
        <f t="shared" si="974"/>
        <v>13455.619827602068</v>
      </c>
      <c r="AQ283" s="130">
        <f t="shared" si="975"/>
        <v>13724.73222415411</v>
      </c>
      <c r="AR283" s="130">
        <f t="shared" si="976"/>
        <v>13999.226868637192</v>
      </c>
      <c r="AS283" s="130">
        <f t="shared" si="977"/>
        <v>14279.211406009936</v>
      </c>
      <c r="AT283" s="130">
        <f t="shared" si="978"/>
        <v>14564.795634130134</v>
      </c>
      <c r="AU283" s="130">
        <f t="shared" si="979"/>
        <v>14856.091546812737</v>
      </c>
      <c r="AV283" s="130">
        <f t="shared" si="980"/>
        <v>15153.213377748993</v>
      </c>
      <c r="AW283" s="130">
        <f t="shared" si="981"/>
        <v>15456.277645303973</v>
      </c>
      <c r="AY283" s="78"/>
    </row>
    <row r="284" spans="1:341" s="70" customFormat="1" ht="11.25" customHeight="1" x14ac:dyDescent="0.15">
      <c r="A284" s="125"/>
      <c r="B284" s="70" t="s">
        <v>246</v>
      </c>
      <c r="C284" s="70" t="s">
        <v>433</v>
      </c>
      <c r="D284" s="70" t="s">
        <v>440</v>
      </c>
      <c r="E284" s="548">
        <v>1</v>
      </c>
      <c r="G284" s="86"/>
      <c r="H284" s="122">
        <v>5562</v>
      </c>
      <c r="I284" s="123">
        <v>7000</v>
      </c>
      <c r="J284" s="130">
        <f t="shared" si="942"/>
        <v>7140</v>
      </c>
      <c r="K284" s="130">
        <f t="shared" si="943"/>
        <v>7282.8</v>
      </c>
      <c r="L284" s="130">
        <f t="shared" si="944"/>
        <v>7428.4560000000001</v>
      </c>
      <c r="M284" s="130">
        <f t="shared" si="945"/>
        <v>7577.0251200000002</v>
      </c>
      <c r="N284" s="130">
        <f t="shared" si="946"/>
        <v>7728.5656224000004</v>
      </c>
      <c r="O284" s="130">
        <f t="shared" si="947"/>
        <v>7883.1369348480002</v>
      </c>
      <c r="P284" s="130">
        <f t="shared" si="948"/>
        <v>8040.7996735449606</v>
      </c>
      <c r="Q284" s="130">
        <f t="shared" si="949"/>
        <v>8201.6156670158598</v>
      </c>
      <c r="R284" s="130">
        <f t="shared" si="950"/>
        <v>8365.6479803561779</v>
      </c>
      <c r="S284" s="130">
        <f t="shared" si="951"/>
        <v>8532.9609399633009</v>
      </c>
      <c r="T284" s="130">
        <f t="shared" si="952"/>
        <v>8703.6201587625674</v>
      </c>
      <c r="U284" s="130">
        <f t="shared" si="953"/>
        <v>8877.692561937818</v>
      </c>
      <c r="V284" s="130">
        <f t="shared" si="954"/>
        <v>9055.2464131765737</v>
      </c>
      <c r="W284" s="130">
        <f t="shared" si="955"/>
        <v>9236.3513414401059</v>
      </c>
      <c r="X284" s="130">
        <f t="shared" si="956"/>
        <v>9421.0783682689089</v>
      </c>
      <c r="Y284" s="130">
        <f t="shared" si="957"/>
        <v>9609.4999356342869</v>
      </c>
      <c r="Z284" s="130">
        <f t="shared" si="958"/>
        <v>9801.6899343469722</v>
      </c>
      <c r="AA284" s="130">
        <f t="shared" si="959"/>
        <v>9997.7237330339121</v>
      </c>
      <c r="AB284" s="130">
        <f t="shared" si="960"/>
        <v>10197.678207694591</v>
      </c>
      <c r="AC284" s="130">
        <f t="shared" si="961"/>
        <v>10401.631771848482</v>
      </c>
      <c r="AD284" s="130">
        <f t="shared" si="962"/>
        <v>10609.664407285452</v>
      </c>
      <c r="AE284" s="130">
        <f t="shared" si="963"/>
        <v>10821.857695431161</v>
      </c>
      <c r="AF284" s="130">
        <f t="shared" si="964"/>
        <v>11038.294849339785</v>
      </c>
      <c r="AG284" s="130">
        <f t="shared" si="965"/>
        <v>11259.060746326581</v>
      </c>
      <c r="AH284" s="130">
        <f t="shared" si="966"/>
        <v>11484.241961253112</v>
      </c>
      <c r="AI284" s="130">
        <f t="shared" si="967"/>
        <v>11713.926800478175</v>
      </c>
      <c r="AJ284" s="130">
        <f t="shared" si="968"/>
        <v>11948.205336487739</v>
      </c>
      <c r="AK284" s="130">
        <f t="shared" si="969"/>
        <v>12187.169443217494</v>
      </c>
      <c r="AL284" s="130">
        <f t="shared" si="970"/>
        <v>12430.912832081844</v>
      </c>
      <c r="AM284" s="130">
        <f t="shared" si="971"/>
        <v>12679.531088723481</v>
      </c>
      <c r="AN284" s="130">
        <f t="shared" si="972"/>
        <v>12933.121710497951</v>
      </c>
      <c r="AO284" s="130">
        <f t="shared" si="973"/>
        <v>13191.78414470791</v>
      </c>
      <c r="AP284" s="130">
        <f t="shared" si="974"/>
        <v>13455.619827602068</v>
      </c>
      <c r="AQ284" s="130">
        <f t="shared" si="975"/>
        <v>13724.73222415411</v>
      </c>
      <c r="AR284" s="130">
        <f t="shared" si="976"/>
        <v>13999.226868637192</v>
      </c>
      <c r="AS284" s="130">
        <f t="shared" si="977"/>
        <v>14279.211406009936</v>
      </c>
      <c r="AT284" s="130">
        <f t="shared" si="978"/>
        <v>14564.795634130134</v>
      </c>
      <c r="AU284" s="130">
        <f t="shared" si="979"/>
        <v>14856.091546812737</v>
      </c>
      <c r="AV284" s="130">
        <f t="shared" si="980"/>
        <v>15153.213377748993</v>
      </c>
      <c r="AW284" s="130">
        <f t="shared" si="981"/>
        <v>15456.277645303973</v>
      </c>
      <c r="AY284" s="78"/>
    </row>
    <row r="285" spans="1:341" s="70" customFormat="1" ht="11.25" customHeight="1" x14ac:dyDescent="0.15">
      <c r="A285" s="125"/>
      <c r="B285" s="70" t="s">
        <v>246</v>
      </c>
      <c r="C285" s="70" t="s">
        <v>433</v>
      </c>
      <c r="D285" s="70" t="s">
        <v>441</v>
      </c>
      <c r="E285" s="548">
        <v>1</v>
      </c>
      <c r="G285" s="86"/>
      <c r="H285" s="122">
        <v>7725</v>
      </c>
      <c r="I285" s="123">
        <v>12500</v>
      </c>
      <c r="J285" s="130">
        <f t="shared" si="942"/>
        <v>12750</v>
      </c>
      <c r="K285" s="130">
        <f t="shared" si="943"/>
        <v>13005</v>
      </c>
      <c r="L285" s="130">
        <f t="shared" si="944"/>
        <v>13265.1</v>
      </c>
      <c r="M285" s="130">
        <f t="shared" si="945"/>
        <v>13530.402</v>
      </c>
      <c r="N285" s="130">
        <f t="shared" si="946"/>
        <v>13801.010040000001</v>
      </c>
      <c r="O285" s="130">
        <f t="shared" si="947"/>
        <v>14077.030240800001</v>
      </c>
      <c r="P285" s="130">
        <f t="shared" si="948"/>
        <v>14358.570845616001</v>
      </c>
      <c r="Q285" s="130">
        <f t="shared" si="949"/>
        <v>14645.742262528322</v>
      </c>
      <c r="R285" s="130">
        <f t="shared" si="950"/>
        <v>14938.657107778889</v>
      </c>
      <c r="S285" s="130">
        <f t="shared" si="951"/>
        <v>15237.430249934467</v>
      </c>
      <c r="T285" s="130">
        <f t="shared" si="952"/>
        <v>15542.178854933156</v>
      </c>
      <c r="U285" s="130">
        <f t="shared" si="953"/>
        <v>15853.022432031819</v>
      </c>
      <c r="V285" s="130">
        <f t="shared" si="954"/>
        <v>16170.082880672457</v>
      </c>
      <c r="W285" s="130">
        <f t="shared" si="955"/>
        <v>16493.484538285906</v>
      </c>
      <c r="X285" s="130">
        <f t="shared" si="956"/>
        <v>16823.354229051623</v>
      </c>
      <c r="Y285" s="130">
        <f t="shared" si="957"/>
        <v>17159.821313632656</v>
      </c>
      <c r="Z285" s="130">
        <f t="shared" si="958"/>
        <v>17503.01773990531</v>
      </c>
      <c r="AA285" s="130">
        <f t="shared" si="959"/>
        <v>17853.078094703418</v>
      </c>
      <c r="AB285" s="130">
        <f t="shared" si="960"/>
        <v>18210.139656597486</v>
      </c>
      <c r="AC285" s="130">
        <f t="shared" si="961"/>
        <v>18574.342449729436</v>
      </c>
      <c r="AD285" s="130">
        <f t="shared" si="962"/>
        <v>18945.829298724024</v>
      </c>
      <c r="AE285" s="130">
        <f t="shared" si="963"/>
        <v>19324.745884698506</v>
      </c>
      <c r="AF285" s="130">
        <f t="shared" si="964"/>
        <v>19711.240802392476</v>
      </c>
      <c r="AG285" s="130">
        <f t="shared" si="965"/>
        <v>20105.465618440325</v>
      </c>
      <c r="AH285" s="130">
        <f t="shared" si="966"/>
        <v>20507.574930809133</v>
      </c>
      <c r="AI285" s="130">
        <f t="shared" si="967"/>
        <v>20917.726429425315</v>
      </c>
      <c r="AJ285" s="130">
        <f t="shared" si="968"/>
        <v>21336.080958013823</v>
      </c>
      <c r="AK285" s="130">
        <f t="shared" si="969"/>
        <v>21762.802577174101</v>
      </c>
      <c r="AL285" s="130">
        <f t="shared" si="970"/>
        <v>22198.058628717583</v>
      </c>
      <c r="AM285" s="130">
        <f t="shared" si="971"/>
        <v>22642.019801291935</v>
      </c>
      <c r="AN285" s="130">
        <f t="shared" si="972"/>
        <v>23094.860197317776</v>
      </c>
      <c r="AO285" s="130">
        <f t="shared" si="973"/>
        <v>23556.757401264131</v>
      </c>
      <c r="AP285" s="130">
        <f t="shared" si="974"/>
        <v>24027.892549289412</v>
      </c>
      <c r="AQ285" s="130">
        <f t="shared" si="975"/>
        <v>24508.4504002752</v>
      </c>
      <c r="AR285" s="130">
        <f t="shared" si="976"/>
        <v>24998.619408280705</v>
      </c>
      <c r="AS285" s="130">
        <f t="shared" si="977"/>
        <v>25498.591796446319</v>
      </c>
      <c r="AT285" s="130">
        <f t="shared" si="978"/>
        <v>26008.563632375244</v>
      </c>
      <c r="AU285" s="130">
        <f t="shared" si="979"/>
        <v>26528.734905022749</v>
      </c>
      <c r="AV285" s="130">
        <f t="shared" si="980"/>
        <v>27059.309603123205</v>
      </c>
      <c r="AW285" s="130">
        <f t="shared" si="981"/>
        <v>27600.49579518567</v>
      </c>
      <c r="AY285" s="78"/>
    </row>
    <row r="286" spans="1:341" s="70" customFormat="1" ht="11.25" customHeight="1" x14ac:dyDescent="0.15">
      <c r="A286" s="125"/>
      <c r="B286" s="70" t="s">
        <v>246</v>
      </c>
      <c r="C286" s="70" t="s">
        <v>433</v>
      </c>
      <c r="D286" s="70" t="s">
        <v>442</v>
      </c>
      <c r="E286" s="548">
        <v>1</v>
      </c>
      <c r="G286" s="86"/>
      <c r="H286" s="122">
        <v>4635</v>
      </c>
      <c r="I286" s="123">
        <v>5400</v>
      </c>
      <c r="J286" s="130">
        <f t="shared" si="942"/>
        <v>5508</v>
      </c>
      <c r="K286" s="130">
        <f t="shared" si="943"/>
        <v>5618.16</v>
      </c>
      <c r="L286" s="130">
        <f t="shared" si="944"/>
        <v>5730.5231999999996</v>
      </c>
      <c r="M286" s="130">
        <f t="shared" si="945"/>
        <v>5845.133664</v>
      </c>
      <c r="N286" s="130">
        <f t="shared" si="946"/>
        <v>5962.0363372800002</v>
      </c>
      <c r="O286" s="130">
        <f t="shared" si="947"/>
        <v>6081.2770640256003</v>
      </c>
      <c r="P286" s="130">
        <f t="shared" si="948"/>
        <v>6202.9026053061125</v>
      </c>
      <c r="Q286" s="130">
        <f t="shared" si="949"/>
        <v>6326.9606574122345</v>
      </c>
      <c r="R286" s="130">
        <f t="shared" si="950"/>
        <v>6453.4998705604794</v>
      </c>
      <c r="S286" s="130">
        <f t="shared" si="951"/>
        <v>6582.5698679716888</v>
      </c>
      <c r="T286" s="130">
        <f t="shared" si="952"/>
        <v>6714.2212653311226</v>
      </c>
      <c r="U286" s="130">
        <f t="shared" si="953"/>
        <v>6848.5056906377449</v>
      </c>
      <c r="V286" s="130">
        <f t="shared" si="954"/>
        <v>6985.4758044504997</v>
      </c>
      <c r="W286" s="130">
        <f t="shared" si="955"/>
        <v>7125.18532053951</v>
      </c>
      <c r="X286" s="130">
        <f t="shared" si="956"/>
        <v>7267.6890269503001</v>
      </c>
      <c r="Y286" s="130">
        <f t="shared" si="957"/>
        <v>7413.0428074893061</v>
      </c>
      <c r="Z286" s="130">
        <f t="shared" si="958"/>
        <v>7561.3036636390925</v>
      </c>
      <c r="AA286" s="130">
        <f t="shared" si="959"/>
        <v>7712.5297369118744</v>
      </c>
      <c r="AB286" s="130">
        <f t="shared" si="960"/>
        <v>7866.7803316501122</v>
      </c>
      <c r="AC286" s="130">
        <f t="shared" si="961"/>
        <v>8024.1159382831147</v>
      </c>
      <c r="AD286" s="130">
        <f t="shared" si="962"/>
        <v>8184.5982570487768</v>
      </c>
      <c r="AE286" s="130">
        <f t="shared" si="963"/>
        <v>8348.290222189753</v>
      </c>
      <c r="AF286" s="130">
        <f t="shared" si="964"/>
        <v>8515.2560266335477</v>
      </c>
      <c r="AG286" s="130">
        <f t="shared" si="965"/>
        <v>8685.5611471662196</v>
      </c>
      <c r="AH286" s="130">
        <f t="shared" si="966"/>
        <v>8859.2723701095438</v>
      </c>
      <c r="AI286" s="130">
        <f t="shared" si="967"/>
        <v>9036.4578175117349</v>
      </c>
      <c r="AJ286" s="130">
        <f t="shared" si="968"/>
        <v>9217.1869738619698</v>
      </c>
      <c r="AK286" s="130">
        <f t="shared" si="969"/>
        <v>9401.5307133392089</v>
      </c>
      <c r="AL286" s="130">
        <f t="shared" si="970"/>
        <v>9589.5613276059939</v>
      </c>
      <c r="AM286" s="130">
        <f t="shared" si="971"/>
        <v>9781.3525541581148</v>
      </c>
      <c r="AN286" s="130">
        <f t="shared" si="972"/>
        <v>9976.9796052412767</v>
      </c>
      <c r="AO286" s="130">
        <f t="shared" si="973"/>
        <v>10176.519197346102</v>
      </c>
      <c r="AP286" s="130">
        <f t="shared" si="974"/>
        <v>10380.049581293024</v>
      </c>
      <c r="AQ286" s="130">
        <f t="shared" si="975"/>
        <v>10587.650572918885</v>
      </c>
      <c r="AR286" s="130">
        <f t="shared" si="976"/>
        <v>10799.403584377264</v>
      </c>
      <c r="AS286" s="130">
        <f t="shared" si="977"/>
        <v>11015.391656064809</v>
      </c>
      <c r="AT286" s="130">
        <f t="shared" si="978"/>
        <v>11235.699489186105</v>
      </c>
      <c r="AU286" s="130">
        <f t="shared" si="979"/>
        <v>11460.413478969827</v>
      </c>
      <c r="AV286" s="130">
        <f t="shared" si="980"/>
        <v>11689.621748549223</v>
      </c>
      <c r="AW286" s="130">
        <f t="shared" si="981"/>
        <v>11923.414183520208</v>
      </c>
      <c r="AY286" s="78"/>
    </row>
    <row r="287" spans="1:341" s="70" customFormat="1" ht="11.25" customHeight="1" x14ac:dyDescent="0.15">
      <c r="A287" s="125"/>
      <c r="B287" s="70" t="s">
        <v>246</v>
      </c>
      <c r="C287" s="70" t="s">
        <v>433</v>
      </c>
      <c r="D287" s="70" t="s">
        <v>443</v>
      </c>
      <c r="E287" s="548">
        <v>1</v>
      </c>
      <c r="G287" s="86"/>
      <c r="H287" s="122">
        <v>7725</v>
      </c>
      <c r="I287" s="123">
        <v>7000</v>
      </c>
      <c r="J287" s="130">
        <f t="shared" si="942"/>
        <v>7140</v>
      </c>
      <c r="K287" s="130">
        <f t="shared" si="943"/>
        <v>7282.8</v>
      </c>
      <c r="L287" s="130">
        <f t="shared" si="944"/>
        <v>7428.4560000000001</v>
      </c>
      <c r="M287" s="130">
        <f t="shared" si="945"/>
        <v>7577.0251200000002</v>
      </c>
      <c r="N287" s="130">
        <f t="shared" si="946"/>
        <v>7728.5656224000004</v>
      </c>
      <c r="O287" s="130">
        <f t="shared" si="947"/>
        <v>7883.1369348480002</v>
      </c>
      <c r="P287" s="130">
        <f t="shared" si="948"/>
        <v>8040.7996735449606</v>
      </c>
      <c r="Q287" s="130">
        <f t="shared" si="949"/>
        <v>8201.6156670158598</v>
      </c>
      <c r="R287" s="130">
        <f t="shared" si="950"/>
        <v>8365.6479803561779</v>
      </c>
      <c r="S287" s="130">
        <f t="shared" si="951"/>
        <v>8532.9609399633009</v>
      </c>
      <c r="T287" s="130">
        <f t="shared" si="952"/>
        <v>8703.6201587625674</v>
      </c>
      <c r="U287" s="130">
        <f t="shared" si="953"/>
        <v>8877.692561937818</v>
      </c>
      <c r="V287" s="130">
        <f t="shared" si="954"/>
        <v>9055.2464131765737</v>
      </c>
      <c r="W287" s="130">
        <f t="shared" si="955"/>
        <v>9236.3513414401059</v>
      </c>
      <c r="X287" s="130">
        <f t="shared" si="956"/>
        <v>9421.0783682689089</v>
      </c>
      <c r="Y287" s="130">
        <f t="shared" si="957"/>
        <v>9609.4999356342869</v>
      </c>
      <c r="Z287" s="130">
        <f t="shared" si="958"/>
        <v>9801.6899343469722</v>
      </c>
      <c r="AA287" s="130">
        <f t="shared" si="959"/>
        <v>9997.7237330339121</v>
      </c>
      <c r="AB287" s="130">
        <f t="shared" si="960"/>
        <v>10197.678207694591</v>
      </c>
      <c r="AC287" s="130">
        <f t="shared" si="961"/>
        <v>10401.631771848482</v>
      </c>
      <c r="AD287" s="130">
        <f t="shared" si="962"/>
        <v>10609.664407285452</v>
      </c>
      <c r="AE287" s="130">
        <f t="shared" si="963"/>
        <v>10821.857695431161</v>
      </c>
      <c r="AF287" s="130">
        <f t="shared" si="964"/>
        <v>11038.294849339785</v>
      </c>
      <c r="AG287" s="130">
        <f t="shared" si="965"/>
        <v>11259.060746326581</v>
      </c>
      <c r="AH287" s="130">
        <f t="shared" si="966"/>
        <v>11484.241961253112</v>
      </c>
      <c r="AI287" s="130">
        <f t="shared" si="967"/>
        <v>11713.926800478175</v>
      </c>
      <c r="AJ287" s="130">
        <f t="shared" si="968"/>
        <v>11948.205336487739</v>
      </c>
      <c r="AK287" s="130">
        <f t="shared" si="969"/>
        <v>12187.169443217494</v>
      </c>
      <c r="AL287" s="130">
        <f t="shared" si="970"/>
        <v>12430.912832081844</v>
      </c>
      <c r="AM287" s="130">
        <f t="shared" si="971"/>
        <v>12679.531088723481</v>
      </c>
      <c r="AN287" s="130">
        <f t="shared" si="972"/>
        <v>12933.121710497951</v>
      </c>
      <c r="AO287" s="130">
        <f t="shared" si="973"/>
        <v>13191.78414470791</v>
      </c>
      <c r="AP287" s="130">
        <f t="shared" si="974"/>
        <v>13455.619827602068</v>
      </c>
      <c r="AQ287" s="130">
        <f t="shared" si="975"/>
        <v>13724.73222415411</v>
      </c>
      <c r="AR287" s="130">
        <f t="shared" si="976"/>
        <v>13999.226868637192</v>
      </c>
      <c r="AS287" s="130">
        <f t="shared" si="977"/>
        <v>14279.211406009936</v>
      </c>
      <c r="AT287" s="130">
        <f t="shared" si="978"/>
        <v>14564.795634130134</v>
      </c>
      <c r="AU287" s="130">
        <f t="shared" si="979"/>
        <v>14856.091546812737</v>
      </c>
      <c r="AV287" s="130">
        <f t="shared" si="980"/>
        <v>15153.213377748993</v>
      </c>
      <c r="AW287" s="130">
        <f t="shared" si="981"/>
        <v>15456.277645303973</v>
      </c>
      <c r="AY287" s="78"/>
    </row>
    <row r="288" spans="1:341" s="70" customFormat="1" ht="11.25" customHeight="1" x14ac:dyDescent="0.15">
      <c r="A288" s="125"/>
      <c r="B288" s="70" t="s">
        <v>246</v>
      </c>
      <c r="C288" s="70" t="s">
        <v>433</v>
      </c>
      <c r="D288" s="70" t="s">
        <v>444</v>
      </c>
      <c r="E288" s="548">
        <v>1</v>
      </c>
      <c r="G288" s="86"/>
      <c r="H288" s="122">
        <v>20600</v>
      </c>
      <c r="I288" s="123">
        <f t="shared" ref="I288" si="982">H288*INDEX(StudentGrowth,I$1)*INDEX(SalInfl,I$1)</f>
        <v>24668.784530386743</v>
      </c>
      <c r="J288" s="130">
        <f t="shared" si="942"/>
        <v>25162.160220994479</v>
      </c>
      <c r="K288" s="130">
        <f t="shared" si="943"/>
        <v>25665.40342541437</v>
      </c>
      <c r="L288" s="130">
        <f t="shared" si="944"/>
        <v>26178.711493922659</v>
      </c>
      <c r="M288" s="130">
        <f t="shared" si="945"/>
        <v>26702.285723801113</v>
      </c>
      <c r="N288" s="130">
        <f t="shared" si="946"/>
        <v>27236.331438277135</v>
      </c>
      <c r="O288" s="130">
        <f t="shared" si="947"/>
        <v>27781.058067042679</v>
      </c>
      <c r="P288" s="130">
        <f t="shared" si="948"/>
        <v>28336.679228383531</v>
      </c>
      <c r="Q288" s="130">
        <f t="shared" si="949"/>
        <v>28903.412812951203</v>
      </c>
      <c r="R288" s="130">
        <f t="shared" si="950"/>
        <v>29481.481069210229</v>
      </c>
      <c r="S288" s="130">
        <f t="shared" si="951"/>
        <v>30071.110690594433</v>
      </c>
      <c r="T288" s="130">
        <f t="shared" si="952"/>
        <v>30672.532904406322</v>
      </c>
      <c r="U288" s="130">
        <f t="shared" si="953"/>
        <v>31285.98356249445</v>
      </c>
      <c r="V288" s="130">
        <f t="shared" si="954"/>
        <v>31911.703233744338</v>
      </c>
      <c r="W288" s="130">
        <f t="shared" si="955"/>
        <v>32549.937298419227</v>
      </c>
      <c r="X288" s="130">
        <f t="shared" si="956"/>
        <v>33200.936044387614</v>
      </c>
      <c r="Y288" s="130">
        <f t="shared" si="957"/>
        <v>33864.954765275368</v>
      </c>
      <c r="Z288" s="130">
        <f t="shared" si="958"/>
        <v>34542.253860580873</v>
      </c>
      <c r="AA288" s="130">
        <f t="shared" si="959"/>
        <v>35233.098937792493</v>
      </c>
      <c r="AB288" s="130">
        <f t="shared" si="960"/>
        <v>35937.760916548345</v>
      </c>
      <c r="AC288" s="130">
        <f t="shared" si="961"/>
        <v>36656.516134879312</v>
      </c>
      <c r="AD288" s="130">
        <f t="shared" si="962"/>
        <v>37389.646457576899</v>
      </c>
      <c r="AE288" s="130">
        <f t="shared" si="963"/>
        <v>38137.439386728438</v>
      </c>
      <c r="AF288" s="130">
        <f t="shared" si="964"/>
        <v>38900.188174463008</v>
      </c>
      <c r="AG288" s="130">
        <f t="shared" si="965"/>
        <v>39678.191937952266</v>
      </c>
      <c r="AH288" s="130">
        <f t="shared" si="966"/>
        <v>40471.75577671131</v>
      </c>
      <c r="AI288" s="130">
        <f t="shared" si="967"/>
        <v>41281.19089224554</v>
      </c>
      <c r="AJ288" s="130">
        <f t="shared" si="968"/>
        <v>42106.814710090453</v>
      </c>
      <c r="AK288" s="130">
        <f t="shared" si="969"/>
        <v>42948.951004292263</v>
      </c>
      <c r="AL288" s="130">
        <f t="shared" si="970"/>
        <v>43807.930024378111</v>
      </c>
      <c r="AM288" s="130">
        <f t="shared" si="971"/>
        <v>44684.088624865675</v>
      </c>
      <c r="AN288" s="130">
        <f t="shared" si="972"/>
        <v>45577.77039736299</v>
      </c>
      <c r="AO288" s="130">
        <f t="shared" si="973"/>
        <v>46489.325805310255</v>
      </c>
      <c r="AP288" s="130">
        <f t="shared" si="974"/>
        <v>47419.112321416462</v>
      </c>
      <c r="AQ288" s="130">
        <f t="shared" si="975"/>
        <v>48367.494567844791</v>
      </c>
      <c r="AR288" s="130">
        <f t="shared" si="976"/>
        <v>49334.844459201689</v>
      </c>
      <c r="AS288" s="130">
        <f t="shared" si="977"/>
        <v>50321.541348385726</v>
      </c>
      <c r="AT288" s="130">
        <f t="shared" si="978"/>
        <v>51327.97217535344</v>
      </c>
      <c r="AU288" s="130">
        <f t="shared" si="979"/>
        <v>52354.531618860507</v>
      </c>
      <c r="AV288" s="130">
        <f t="shared" si="980"/>
        <v>53401.622251237721</v>
      </c>
      <c r="AW288" s="130">
        <f t="shared" si="981"/>
        <v>54469.654696262478</v>
      </c>
      <c r="AY288" s="78"/>
    </row>
    <row r="289" spans="1:341" s="70" customFormat="1" ht="11.25" customHeight="1" x14ac:dyDescent="0.15">
      <c r="A289" s="125"/>
      <c r="B289" s="70" t="s">
        <v>246</v>
      </c>
      <c r="C289" s="70" t="s">
        <v>433</v>
      </c>
      <c r="D289" s="70" t="s">
        <v>445</v>
      </c>
      <c r="E289" s="548">
        <v>1</v>
      </c>
      <c r="G289" s="86"/>
      <c r="H289" s="122">
        <v>7725</v>
      </c>
      <c r="I289" s="123">
        <v>5400</v>
      </c>
      <c r="J289" s="130">
        <f t="shared" si="942"/>
        <v>5508</v>
      </c>
      <c r="K289" s="130">
        <f t="shared" si="943"/>
        <v>5618.16</v>
      </c>
      <c r="L289" s="130">
        <f t="shared" si="944"/>
        <v>5730.5231999999996</v>
      </c>
      <c r="M289" s="130">
        <f t="shared" si="945"/>
        <v>5845.133664</v>
      </c>
      <c r="N289" s="130">
        <f t="shared" si="946"/>
        <v>5962.0363372800002</v>
      </c>
      <c r="O289" s="130">
        <f t="shared" si="947"/>
        <v>6081.2770640256003</v>
      </c>
      <c r="P289" s="130">
        <f t="shared" si="948"/>
        <v>6202.9026053061125</v>
      </c>
      <c r="Q289" s="130">
        <f t="shared" si="949"/>
        <v>6326.9606574122345</v>
      </c>
      <c r="R289" s="130">
        <f t="shared" si="950"/>
        <v>6453.4998705604794</v>
      </c>
      <c r="S289" s="130">
        <f t="shared" si="951"/>
        <v>6582.5698679716888</v>
      </c>
      <c r="T289" s="130">
        <f t="shared" si="952"/>
        <v>6714.2212653311226</v>
      </c>
      <c r="U289" s="130">
        <f t="shared" si="953"/>
        <v>6848.5056906377449</v>
      </c>
      <c r="V289" s="130">
        <f t="shared" si="954"/>
        <v>6985.4758044504997</v>
      </c>
      <c r="W289" s="130">
        <f t="shared" si="955"/>
        <v>7125.18532053951</v>
      </c>
      <c r="X289" s="130">
        <f t="shared" si="956"/>
        <v>7267.6890269503001</v>
      </c>
      <c r="Y289" s="130">
        <f t="shared" si="957"/>
        <v>7413.0428074893061</v>
      </c>
      <c r="Z289" s="130">
        <f t="shared" si="958"/>
        <v>7561.3036636390925</v>
      </c>
      <c r="AA289" s="130">
        <f t="shared" si="959"/>
        <v>7712.5297369118744</v>
      </c>
      <c r="AB289" s="130">
        <f t="shared" si="960"/>
        <v>7866.7803316501122</v>
      </c>
      <c r="AC289" s="130">
        <f t="shared" si="961"/>
        <v>8024.1159382831147</v>
      </c>
      <c r="AD289" s="130">
        <f t="shared" si="962"/>
        <v>8184.5982570487768</v>
      </c>
      <c r="AE289" s="130">
        <f t="shared" si="963"/>
        <v>8348.290222189753</v>
      </c>
      <c r="AF289" s="130">
        <f t="shared" si="964"/>
        <v>8515.2560266335477</v>
      </c>
      <c r="AG289" s="130">
        <f t="shared" si="965"/>
        <v>8685.5611471662196</v>
      </c>
      <c r="AH289" s="130">
        <f t="shared" si="966"/>
        <v>8859.2723701095438</v>
      </c>
      <c r="AI289" s="130">
        <f t="shared" si="967"/>
        <v>9036.4578175117349</v>
      </c>
      <c r="AJ289" s="130">
        <f t="shared" si="968"/>
        <v>9217.1869738619698</v>
      </c>
      <c r="AK289" s="130">
        <f t="shared" si="969"/>
        <v>9401.5307133392089</v>
      </c>
      <c r="AL289" s="130">
        <f t="shared" si="970"/>
        <v>9589.5613276059939</v>
      </c>
      <c r="AM289" s="130">
        <f t="shared" si="971"/>
        <v>9781.3525541581148</v>
      </c>
      <c r="AN289" s="130">
        <f t="shared" si="972"/>
        <v>9976.9796052412767</v>
      </c>
      <c r="AO289" s="130">
        <f t="shared" si="973"/>
        <v>10176.519197346102</v>
      </c>
      <c r="AP289" s="130">
        <f t="shared" si="974"/>
        <v>10380.049581293024</v>
      </c>
      <c r="AQ289" s="130">
        <f t="shared" si="975"/>
        <v>10587.650572918885</v>
      </c>
      <c r="AR289" s="130">
        <f t="shared" si="976"/>
        <v>10799.403584377264</v>
      </c>
      <c r="AS289" s="130">
        <f t="shared" si="977"/>
        <v>11015.391656064809</v>
      </c>
      <c r="AT289" s="130">
        <f t="shared" si="978"/>
        <v>11235.699489186105</v>
      </c>
      <c r="AU289" s="130">
        <f t="shared" si="979"/>
        <v>11460.413478969827</v>
      </c>
      <c r="AV289" s="130">
        <f t="shared" si="980"/>
        <v>11689.621748549223</v>
      </c>
      <c r="AW289" s="130">
        <f t="shared" si="981"/>
        <v>11923.414183520208</v>
      </c>
      <c r="AY289" s="78"/>
    </row>
    <row r="290" spans="1:341" s="70" customFormat="1" ht="11.25" customHeight="1" x14ac:dyDescent="0.15">
      <c r="A290" s="125"/>
      <c r="B290" s="70" t="s">
        <v>246</v>
      </c>
      <c r="C290" s="70" t="s">
        <v>433</v>
      </c>
      <c r="D290" s="70" t="s">
        <v>406</v>
      </c>
      <c r="E290" s="548">
        <v>1</v>
      </c>
      <c r="G290" s="86"/>
      <c r="H290" s="122">
        <v>7725</v>
      </c>
      <c r="I290" s="123">
        <v>5400</v>
      </c>
      <c r="J290" s="130">
        <f t="shared" ref="J290:J293" si="983">I290*INDEX(SalInfl,J$1)</f>
        <v>5508</v>
      </c>
      <c r="K290" s="130">
        <f t="shared" ref="K290:K293" si="984">J290*INDEX(SalInfl,K$1)</f>
        <v>5618.16</v>
      </c>
      <c r="L290" s="130">
        <f t="shared" ref="L290:L293" si="985">K290*INDEX(SalInfl,L$1)</f>
        <v>5730.5231999999996</v>
      </c>
      <c r="M290" s="130">
        <f t="shared" ref="M290:M293" si="986">L290*INDEX(SalInfl,M$1)</f>
        <v>5845.133664</v>
      </c>
      <c r="N290" s="130">
        <f t="shared" ref="N290:N293" si="987">M290*INDEX(SalInfl,N$1)</f>
        <v>5962.0363372800002</v>
      </c>
      <c r="O290" s="130">
        <f t="shared" ref="O290:O293" si="988">N290*INDEX(SalInfl,O$1)</f>
        <v>6081.2770640256003</v>
      </c>
      <c r="P290" s="130">
        <f t="shared" ref="P290:P293" si="989">O290*INDEX(SalInfl,P$1)</f>
        <v>6202.9026053061125</v>
      </c>
      <c r="Q290" s="130">
        <f t="shared" ref="Q290:Q293" si="990">P290*INDEX(SalInfl,Q$1)</f>
        <v>6326.9606574122345</v>
      </c>
      <c r="R290" s="130">
        <f t="shared" ref="R290:R293" si="991">Q290*INDEX(SalInfl,R$1)</f>
        <v>6453.4998705604794</v>
      </c>
      <c r="S290" s="130">
        <f t="shared" ref="S290:S293" si="992">R290*INDEX(SalInfl,S$1)</f>
        <v>6582.5698679716888</v>
      </c>
      <c r="T290" s="130">
        <f t="shared" ref="T290:T293" si="993">S290*INDEX(SalInfl,T$1)</f>
        <v>6714.2212653311226</v>
      </c>
      <c r="U290" s="130">
        <f t="shared" ref="U290:U293" si="994">T290*INDEX(SalInfl,U$1)</f>
        <v>6848.5056906377449</v>
      </c>
      <c r="V290" s="130">
        <f t="shared" ref="V290:V293" si="995">U290*INDEX(SalInfl,V$1)</f>
        <v>6985.4758044504997</v>
      </c>
      <c r="W290" s="130">
        <f t="shared" ref="W290:W293" si="996">V290*INDEX(SalInfl,W$1)</f>
        <v>7125.18532053951</v>
      </c>
      <c r="X290" s="130">
        <f t="shared" ref="X290:X293" si="997">W290*INDEX(SalInfl,X$1)</f>
        <v>7267.6890269503001</v>
      </c>
      <c r="Y290" s="130">
        <f t="shared" ref="Y290:Y293" si="998">X290*INDEX(SalInfl,Y$1)</f>
        <v>7413.0428074893061</v>
      </c>
      <c r="Z290" s="130">
        <f t="shared" ref="Z290:Z293" si="999">Y290*INDEX(SalInfl,Z$1)</f>
        <v>7561.3036636390925</v>
      </c>
      <c r="AA290" s="130">
        <f t="shared" ref="AA290:AA293" si="1000">Z290*INDEX(SalInfl,AA$1)</f>
        <v>7712.5297369118744</v>
      </c>
      <c r="AB290" s="130">
        <f t="shared" ref="AB290:AB293" si="1001">AA290*INDEX(SalInfl,AB$1)</f>
        <v>7866.7803316501122</v>
      </c>
      <c r="AC290" s="130">
        <f t="shared" ref="AC290:AC293" si="1002">AB290*INDEX(SalInfl,AC$1)</f>
        <v>8024.1159382831147</v>
      </c>
      <c r="AD290" s="130">
        <f t="shared" ref="AD290:AD293" si="1003">AC290*INDEX(SalInfl,AD$1)</f>
        <v>8184.5982570487768</v>
      </c>
      <c r="AE290" s="130">
        <f t="shared" ref="AE290:AE293" si="1004">AD290*INDEX(SalInfl,AE$1)</f>
        <v>8348.290222189753</v>
      </c>
      <c r="AF290" s="130">
        <f t="shared" ref="AF290:AF293" si="1005">AE290*INDEX(SalInfl,AF$1)</f>
        <v>8515.2560266335477</v>
      </c>
      <c r="AG290" s="130">
        <f t="shared" ref="AG290:AG293" si="1006">AF290*INDEX(SalInfl,AG$1)</f>
        <v>8685.5611471662196</v>
      </c>
      <c r="AH290" s="130">
        <f t="shared" ref="AH290:AH293" si="1007">AG290*INDEX(SalInfl,AH$1)</f>
        <v>8859.2723701095438</v>
      </c>
      <c r="AI290" s="130">
        <f t="shared" ref="AI290:AI293" si="1008">AH290*INDEX(SalInfl,AI$1)</f>
        <v>9036.4578175117349</v>
      </c>
      <c r="AJ290" s="130">
        <f t="shared" ref="AJ290:AJ293" si="1009">AI290*INDEX(SalInfl,AJ$1)</f>
        <v>9217.1869738619698</v>
      </c>
      <c r="AK290" s="130">
        <f t="shared" ref="AK290:AK293" si="1010">AJ290*INDEX(SalInfl,AK$1)</f>
        <v>9401.5307133392089</v>
      </c>
      <c r="AL290" s="130">
        <f t="shared" ref="AL290:AL293" si="1011">AK290*INDEX(SalInfl,AL$1)</f>
        <v>9589.5613276059939</v>
      </c>
      <c r="AM290" s="130">
        <f t="shared" ref="AM290:AM293" si="1012">AL290*INDEX(SalInfl,AM$1)</f>
        <v>9781.3525541581148</v>
      </c>
      <c r="AN290" s="130">
        <f t="shared" ref="AN290:AN293" si="1013">AM290*INDEX(SalInfl,AN$1)</f>
        <v>9976.9796052412767</v>
      </c>
      <c r="AO290" s="130">
        <f t="shared" ref="AO290:AO293" si="1014">AN290*INDEX(SalInfl,AO$1)</f>
        <v>10176.519197346102</v>
      </c>
      <c r="AP290" s="130">
        <f t="shared" ref="AP290:AP293" si="1015">AO290*INDEX(SalInfl,AP$1)</f>
        <v>10380.049581293024</v>
      </c>
      <c r="AQ290" s="130">
        <f t="shared" ref="AQ290:AQ293" si="1016">AP290*INDEX(SalInfl,AQ$1)</f>
        <v>10587.650572918885</v>
      </c>
      <c r="AR290" s="130">
        <f t="shared" ref="AR290:AR293" si="1017">AQ290*INDEX(SalInfl,AR$1)</f>
        <v>10799.403584377264</v>
      </c>
      <c r="AS290" s="130">
        <f t="shared" ref="AS290:AS293" si="1018">AR290*INDEX(SalInfl,AS$1)</f>
        <v>11015.391656064809</v>
      </c>
      <c r="AT290" s="130">
        <f t="shared" ref="AT290:AT293" si="1019">AS290*INDEX(SalInfl,AT$1)</f>
        <v>11235.699489186105</v>
      </c>
      <c r="AU290" s="130">
        <f t="shared" ref="AU290:AU293" si="1020">AT290*INDEX(SalInfl,AU$1)</f>
        <v>11460.413478969827</v>
      </c>
      <c r="AV290" s="130">
        <f t="shared" ref="AV290:AV293" si="1021">AU290*INDEX(SalInfl,AV$1)</f>
        <v>11689.621748549223</v>
      </c>
      <c r="AW290" s="130">
        <f t="shared" ref="AW290:AW293" si="1022">AV290*INDEX(SalInfl,AW$1)</f>
        <v>11923.414183520208</v>
      </c>
      <c r="AY290" s="78"/>
    </row>
    <row r="291" spans="1:341" s="70" customFormat="1" ht="11.25" customHeight="1" x14ac:dyDescent="0.15">
      <c r="A291" s="125"/>
      <c r="B291" s="70" t="s">
        <v>246</v>
      </c>
      <c r="C291" s="70" t="s">
        <v>433</v>
      </c>
      <c r="D291" s="70" t="s">
        <v>446</v>
      </c>
      <c r="E291" s="548">
        <v>1</v>
      </c>
      <c r="G291" s="86"/>
      <c r="H291" s="122">
        <v>7725</v>
      </c>
      <c r="I291" s="123">
        <v>5000</v>
      </c>
      <c r="J291" s="130">
        <f t="shared" si="983"/>
        <v>5100</v>
      </c>
      <c r="K291" s="130">
        <f t="shared" si="984"/>
        <v>5202</v>
      </c>
      <c r="L291" s="130">
        <f t="shared" si="985"/>
        <v>5306.04</v>
      </c>
      <c r="M291" s="130">
        <f t="shared" si="986"/>
        <v>5412.1607999999997</v>
      </c>
      <c r="N291" s="130">
        <f t="shared" si="987"/>
        <v>5520.4040159999995</v>
      </c>
      <c r="O291" s="130">
        <f t="shared" si="988"/>
        <v>5630.8120963199999</v>
      </c>
      <c r="P291" s="130">
        <f t="shared" si="989"/>
        <v>5743.4283382464</v>
      </c>
      <c r="Q291" s="130">
        <f t="shared" si="990"/>
        <v>5858.2969050113279</v>
      </c>
      <c r="R291" s="130">
        <f t="shared" si="991"/>
        <v>5975.4628431115543</v>
      </c>
      <c r="S291" s="130">
        <f t="shared" si="992"/>
        <v>6094.9720999737856</v>
      </c>
      <c r="T291" s="130">
        <f t="shared" si="993"/>
        <v>6216.8715419732616</v>
      </c>
      <c r="U291" s="130">
        <f t="shared" si="994"/>
        <v>6341.2089728127266</v>
      </c>
      <c r="V291" s="130">
        <f t="shared" si="995"/>
        <v>6468.0331522689812</v>
      </c>
      <c r="W291" s="130">
        <f t="shared" si="996"/>
        <v>6597.3938153143608</v>
      </c>
      <c r="X291" s="130">
        <f t="shared" si="997"/>
        <v>6729.3416916206479</v>
      </c>
      <c r="Y291" s="130">
        <f t="shared" si="998"/>
        <v>6863.9285254530614</v>
      </c>
      <c r="Z291" s="130">
        <f t="shared" si="999"/>
        <v>7001.2070959621224</v>
      </c>
      <c r="AA291" s="130">
        <f t="shared" si="1000"/>
        <v>7141.2312378813649</v>
      </c>
      <c r="AB291" s="130">
        <f t="shared" si="1001"/>
        <v>7284.055862638992</v>
      </c>
      <c r="AC291" s="130">
        <f t="shared" si="1002"/>
        <v>7429.7369798917716</v>
      </c>
      <c r="AD291" s="130">
        <f t="shared" si="1003"/>
        <v>7578.3317194896072</v>
      </c>
      <c r="AE291" s="130">
        <f t="shared" si="1004"/>
        <v>7729.8983538793991</v>
      </c>
      <c r="AF291" s="130">
        <f t="shared" si="1005"/>
        <v>7884.4963209569869</v>
      </c>
      <c r="AG291" s="130">
        <f t="shared" si="1006"/>
        <v>8042.1862473761266</v>
      </c>
      <c r="AH291" s="130">
        <f t="shared" si="1007"/>
        <v>8203.0299723236494</v>
      </c>
      <c r="AI291" s="130">
        <f t="shared" si="1008"/>
        <v>8367.0905717701226</v>
      </c>
      <c r="AJ291" s="130">
        <f t="shared" si="1009"/>
        <v>8534.4323832055252</v>
      </c>
      <c r="AK291" s="130">
        <f t="shared" si="1010"/>
        <v>8705.1210308696354</v>
      </c>
      <c r="AL291" s="130">
        <f t="shared" si="1011"/>
        <v>8879.2234514870288</v>
      </c>
      <c r="AM291" s="130">
        <f t="shared" si="1012"/>
        <v>9056.8079205167687</v>
      </c>
      <c r="AN291" s="130">
        <f t="shared" si="1013"/>
        <v>9237.9440789271048</v>
      </c>
      <c r="AO291" s="130">
        <f t="shared" si="1014"/>
        <v>9422.7029605056468</v>
      </c>
      <c r="AP291" s="130">
        <f t="shared" si="1015"/>
        <v>9611.1570197157598</v>
      </c>
      <c r="AQ291" s="130">
        <f t="shared" si="1016"/>
        <v>9803.3801601100749</v>
      </c>
      <c r="AR291" s="130">
        <f t="shared" si="1017"/>
        <v>9999.4477633122769</v>
      </c>
      <c r="AS291" s="130">
        <f t="shared" si="1018"/>
        <v>10199.436718578523</v>
      </c>
      <c r="AT291" s="130">
        <f t="shared" si="1019"/>
        <v>10403.425452950094</v>
      </c>
      <c r="AU291" s="130">
        <f t="shared" si="1020"/>
        <v>10611.493962009095</v>
      </c>
      <c r="AV291" s="130">
        <f t="shared" si="1021"/>
        <v>10823.723841249277</v>
      </c>
      <c r="AW291" s="130">
        <f t="shared" si="1022"/>
        <v>11040.198318074263</v>
      </c>
      <c r="AY291" s="78"/>
    </row>
    <row r="292" spans="1:341" s="70" customFormat="1" ht="11.25" customHeight="1" x14ac:dyDescent="0.15">
      <c r="A292" s="125"/>
      <c r="B292" s="70" t="s">
        <v>246</v>
      </c>
      <c r="C292" s="70" t="s">
        <v>433</v>
      </c>
      <c r="D292" s="70" t="s">
        <v>447</v>
      </c>
      <c r="E292" s="548">
        <v>1</v>
      </c>
      <c r="G292" s="86"/>
      <c r="H292" s="122"/>
      <c r="I292" s="123">
        <v>3000</v>
      </c>
      <c r="J292" s="130"/>
      <c r="K292" s="130"/>
      <c r="L292" s="130"/>
      <c r="M292" s="130"/>
      <c r="N292" s="130"/>
      <c r="O292" s="130"/>
      <c r="P292" s="130"/>
      <c r="Q292" s="130"/>
      <c r="R292" s="130"/>
      <c r="S292" s="130"/>
      <c r="T292" s="130"/>
      <c r="U292" s="130"/>
      <c r="V292" s="130"/>
      <c r="W292" s="130"/>
      <c r="X292" s="130"/>
      <c r="Y292" s="130"/>
      <c r="Z292" s="130"/>
      <c r="AA292" s="130"/>
      <c r="AB292" s="130"/>
      <c r="AC292" s="130"/>
      <c r="AD292" s="130"/>
      <c r="AE292" s="130"/>
      <c r="AF292" s="130"/>
      <c r="AG292" s="130"/>
      <c r="AH292" s="130"/>
      <c r="AI292" s="130"/>
      <c r="AJ292" s="130"/>
      <c r="AK292" s="130"/>
      <c r="AL292" s="130"/>
      <c r="AM292" s="130"/>
      <c r="AN292" s="130"/>
      <c r="AO292" s="130"/>
      <c r="AP292" s="130"/>
      <c r="AQ292" s="130"/>
      <c r="AR292" s="130"/>
      <c r="AS292" s="130"/>
      <c r="AT292" s="130"/>
      <c r="AU292" s="130"/>
      <c r="AV292" s="130"/>
      <c r="AW292" s="130"/>
      <c r="AY292" s="78"/>
    </row>
    <row r="293" spans="1:341" s="70" customFormat="1" ht="11.25" customHeight="1" x14ac:dyDescent="0.15">
      <c r="A293" s="125"/>
      <c r="B293" s="70" t="s">
        <v>246</v>
      </c>
      <c r="C293" s="70" t="s">
        <v>448</v>
      </c>
      <c r="E293" s="548"/>
      <c r="G293" s="86"/>
      <c r="H293" s="122">
        <v>19680</v>
      </c>
      <c r="I293" s="123">
        <v>15000</v>
      </c>
      <c r="J293" s="130">
        <f t="shared" si="983"/>
        <v>15300</v>
      </c>
      <c r="K293" s="130">
        <f t="shared" si="984"/>
        <v>15606</v>
      </c>
      <c r="L293" s="130">
        <f t="shared" si="985"/>
        <v>15918.12</v>
      </c>
      <c r="M293" s="130">
        <f t="shared" si="986"/>
        <v>16236.482400000001</v>
      </c>
      <c r="N293" s="130">
        <f t="shared" si="987"/>
        <v>16561.212048000001</v>
      </c>
      <c r="O293" s="130">
        <f t="shared" si="988"/>
        <v>16892.436288960002</v>
      </c>
      <c r="P293" s="130">
        <f t="shared" si="989"/>
        <v>17230.285014739202</v>
      </c>
      <c r="Q293" s="130">
        <f t="shared" si="990"/>
        <v>17574.890715033987</v>
      </c>
      <c r="R293" s="130">
        <f t="shared" si="991"/>
        <v>17926.388529334668</v>
      </c>
      <c r="S293" s="130">
        <f t="shared" si="992"/>
        <v>18284.916299921362</v>
      </c>
      <c r="T293" s="130">
        <f t="shared" si="993"/>
        <v>18650.614625919789</v>
      </c>
      <c r="U293" s="130">
        <f t="shared" si="994"/>
        <v>19023.626918438185</v>
      </c>
      <c r="V293" s="130">
        <f t="shared" si="995"/>
        <v>19404.099456806951</v>
      </c>
      <c r="W293" s="130">
        <f t="shared" si="996"/>
        <v>19792.18144594309</v>
      </c>
      <c r="X293" s="130">
        <f t="shared" si="997"/>
        <v>20188.025074861951</v>
      </c>
      <c r="Y293" s="130">
        <f t="shared" si="998"/>
        <v>20591.785576359191</v>
      </c>
      <c r="Z293" s="130">
        <f t="shared" si="999"/>
        <v>21003.621287886373</v>
      </c>
      <c r="AA293" s="130">
        <f t="shared" si="1000"/>
        <v>21423.693713644101</v>
      </c>
      <c r="AB293" s="130">
        <f t="shared" si="1001"/>
        <v>21852.167587916985</v>
      </c>
      <c r="AC293" s="130">
        <f t="shared" si="1002"/>
        <v>22289.210939675326</v>
      </c>
      <c r="AD293" s="130">
        <f t="shared" si="1003"/>
        <v>22734.995158468832</v>
      </c>
      <c r="AE293" s="130">
        <f t="shared" si="1004"/>
        <v>23189.695061638209</v>
      </c>
      <c r="AF293" s="130">
        <f t="shared" si="1005"/>
        <v>23653.488962870975</v>
      </c>
      <c r="AG293" s="130">
        <f t="shared" si="1006"/>
        <v>24126.558742128396</v>
      </c>
      <c r="AH293" s="130">
        <f t="shared" si="1007"/>
        <v>24609.089916970963</v>
      </c>
      <c r="AI293" s="130">
        <f t="shared" si="1008"/>
        <v>25101.271715310384</v>
      </c>
      <c r="AJ293" s="130">
        <f t="shared" si="1009"/>
        <v>25603.297149616592</v>
      </c>
      <c r="AK293" s="130">
        <f t="shared" si="1010"/>
        <v>26115.363092608924</v>
      </c>
      <c r="AL293" s="130">
        <f t="shared" si="1011"/>
        <v>26637.670354461105</v>
      </c>
      <c r="AM293" s="130">
        <f t="shared" si="1012"/>
        <v>27170.423761550326</v>
      </c>
      <c r="AN293" s="130">
        <f t="shared" si="1013"/>
        <v>27713.832236781334</v>
      </c>
      <c r="AO293" s="130">
        <f t="shared" si="1014"/>
        <v>28268.108881516961</v>
      </c>
      <c r="AP293" s="130">
        <f t="shared" si="1015"/>
        <v>28833.471059147301</v>
      </c>
      <c r="AQ293" s="130">
        <f t="shared" si="1016"/>
        <v>29410.140480330247</v>
      </c>
      <c r="AR293" s="130">
        <f t="shared" si="1017"/>
        <v>29998.343289936853</v>
      </c>
      <c r="AS293" s="130">
        <f t="shared" si="1018"/>
        <v>30598.310155735591</v>
      </c>
      <c r="AT293" s="130">
        <f t="shared" si="1019"/>
        <v>31210.276358850304</v>
      </c>
      <c r="AU293" s="130">
        <f t="shared" si="1020"/>
        <v>31834.481886027312</v>
      </c>
      <c r="AV293" s="130">
        <f t="shared" si="1021"/>
        <v>32471.17152374786</v>
      </c>
      <c r="AW293" s="130">
        <f t="shared" si="1022"/>
        <v>33120.594954222819</v>
      </c>
      <c r="AY293" s="78"/>
    </row>
    <row r="294" spans="1:341" s="70" customFormat="1" ht="11.25" customHeight="1" x14ac:dyDescent="0.15">
      <c r="A294" s="125"/>
      <c r="B294" s="70" t="s">
        <v>246</v>
      </c>
      <c r="E294" s="548"/>
      <c r="G294" s="86"/>
      <c r="H294" s="122"/>
      <c r="I294" s="123">
        <f t="shared" ref="I294" si="1023">H294*INDEX(SalInfl,I$1)</f>
        <v>0</v>
      </c>
      <c r="J294" s="130">
        <f t="shared" ref="J294" si="1024">I294*INDEX(SalInfl,J$1)</f>
        <v>0</v>
      </c>
      <c r="K294" s="130">
        <f t="shared" ref="K294" si="1025">J294*INDEX(SalInfl,K$1)</f>
        <v>0</v>
      </c>
      <c r="L294" s="130">
        <f t="shared" ref="L294" si="1026">K294*INDEX(SalInfl,L$1)</f>
        <v>0</v>
      </c>
      <c r="M294" s="130">
        <f t="shared" ref="M294" si="1027">L294*INDEX(SalInfl,M$1)</f>
        <v>0</v>
      </c>
      <c r="N294" s="130">
        <f t="shared" ref="N294" si="1028">M294*INDEX(SalInfl,N$1)</f>
        <v>0</v>
      </c>
      <c r="O294" s="130">
        <f t="shared" ref="O294" si="1029">N294*INDEX(SalInfl,O$1)</f>
        <v>0</v>
      </c>
      <c r="P294" s="130">
        <f t="shared" ref="P294" si="1030">O294*INDEX(SalInfl,P$1)</f>
        <v>0</v>
      </c>
      <c r="Q294" s="130">
        <f t="shared" ref="Q294" si="1031">P294*INDEX(SalInfl,Q$1)</f>
        <v>0</v>
      </c>
      <c r="R294" s="130">
        <f t="shared" ref="R294" si="1032">Q294*INDEX(SalInfl,R$1)</f>
        <v>0</v>
      </c>
      <c r="S294" s="130">
        <f t="shared" ref="S294" si="1033">R294*INDEX(SalInfl,S$1)</f>
        <v>0</v>
      </c>
      <c r="T294" s="130">
        <f t="shared" ref="T294" si="1034">S294*INDEX(SalInfl,T$1)</f>
        <v>0</v>
      </c>
      <c r="U294" s="130">
        <f t="shared" ref="U294" si="1035">T294*INDEX(SalInfl,U$1)</f>
        <v>0</v>
      </c>
      <c r="V294" s="130">
        <f t="shared" ref="V294" si="1036">U294*INDEX(SalInfl,V$1)</f>
        <v>0</v>
      </c>
      <c r="W294" s="130">
        <f t="shared" ref="W294" si="1037">V294*INDEX(SalInfl,W$1)</f>
        <v>0</v>
      </c>
      <c r="X294" s="130">
        <f t="shared" ref="X294" si="1038">W294*INDEX(SalInfl,X$1)</f>
        <v>0</v>
      </c>
      <c r="Y294" s="130">
        <f t="shared" ref="Y294" si="1039">X294*INDEX(SalInfl,Y$1)</f>
        <v>0</v>
      </c>
      <c r="Z294" s="130">
        <f t="shared" ref="Z294" si="1040">Y294*INDEX(SalInfl,Z$1)</f>
        <v>0</v>
      </c>
      <c r="AA294" s="130">
        <f t="shared" ref="AA294" si="1041">Z294*INDEX(SalInfl,AA$1)</f>
        <v>0</v>
      </c>
      <c r="AB294" s="130">
        <f t="shared" ref="AB294" si="1042">AA294*INDEX(SalInfl,AB$1)</f>
        <v>0</v>
      </c>
      <c r="AC294" s="130">
        <f t="shared" ref="AC294" si="1043">AB294*INDEX(SalInfl,AC$1)</f>
        <v>0</v>
      </c>
      <c r="AD294" s="130">
        <f t="shared" ref="AD294" si="1044">AC294*INDEX(SalInfl,AD$1)</f>
        <v>0</v>
      </c>
      <c r="AE294" s="130">
        <f t="shared" ref="AE294" si="1045">AD294*INDEX(SalInfl,AE$1)</f>
        <v>0</v>
      </c>
      <c r="AF294" s="130">
        <f t="shared" ref="AF294" si="1046">AE294*INDEX(SalInfl,AF$1)</f>
        <v>0</v>
      </c>
      <c r="AG294" s="130">
        <f t="shared" ref="AG294" si="1047">AF294*INDEX(SalInfl,AG$1)</f>
        <v>0</v>
      </c>
      <c r="AH294" s="130">
        <f t="shared" ref="AH294" si="1048">AG294*INDEX(SalInfl,AH$1)</f>
        <v>0</v>
      </c>
      <c r="AI294" s="130">
        <f t="shared" ref="AI294" si="1049">AH294*INDEX(SalInfl,AI$1)</f>
        <v>0</v>
      </c>
      <c r="AJ294" s="130">
        <f t="shared" ref="AJ294" si="1050">AI294*INDEX(SalInfl,AJ$1)</f>
        <v>0</v>
      </c>
      <c r="AK294" s="130">
        <f t="shared" ref="AK294" si="1051">AJ294*INDEX(SalInfl,AK$1)</f>
        <v>0</v>
      </c>
      <c r="AL294" s="130">
        <f t="shared" ref="AL294" si="1052">AK294*INDEX(SalInfl,AL$1)</f>
        <v>0</v>
      </c>
      <c r="AM294" s="130">
        <f t="shared" ref="AM294" si="1053">AL294*INDEX(SalInfl,AM$1)</f>
        <v>0</v>
      </c>
      <c r="AN294" s="130">
        <f t="shared" ref="AN294" si="1054">AM294*INDEX(SalInfl,AN$1)</f>
        <v>0</v>
      </c>
      <c r="AO294" s="130">
        <f t="shared" ref="AO294" si="1055">AN294*INDEX(SalInfl,AO$1)</f>
        <v>0</v>
      </c>
      <c r="AP294" s="130">
        <f t="shared" ref="AP294" si="1056">AO294*INDEX(SalInfl,AP$1)</f>
        <v>0</v>
      </c>
      <c r="AQ294" s="130">
        <f t="shared" ref="AQ294" si="1057">AP294*INDEX(SalInfl,AQ$1)</f>
        <v>0</v>
      </c>
      <c r="AR294" s="130">
        <f t="shared" ref="AR294" si="1058">AQ294*INDEX(SalInfl,AR$1)</f>
        <v>0</v>
      </c>
      <c r="AS294" s="130">
        <f t="shared" ref="AS294" si="1059">AR294*INDEX(SalInfl,AS$1)</f>
        <v>0</v>
      </c>
      <c r="AT294" s="130">
        <f t="shared" ref="AT294" si="1060">AS294*INDEX(SalInfl,AT$1)</f>
        <v>0</v>
      </c>
      <c r="AU294" s="130">
        <f t="shared" ref="AU294" si="1061">AT294*INDEX(SalInfl,AU$1)</f>
        <v>0</v>
      </c>
      <c r="AV294" s="130">
        <f t="shared" ref="AV294" si="1062">AU294*INDEX(SalInfl,AV$1)</f>
        <v>0</v>
      </c>
      <c r="AW294" s="130">
        <f t="shared" ref="AW294" si="1063">AV294*INDEX(SalInfl,AW$1)</f>
        <v>0</v>
      </c>
      <c r="AY294" s="78"/>
    </row>
    <row r="295" spans="1:341" s="70" customFormat="1" ht="11.25" customHeight="1" x14ac:dyDescent="0.15">
      <c r="A295" s="125"/>
      <c r="B295" s="70" t="s">
        <v>246</v>
      </c>
      <c r="E295" s="548"/>
      <c r="G295" s="86"/>
      <c r="H295" s="122"/>
      <c r="I295" s="123">
        <f t="shared" ref="I295" si="1064">H295*INDEX(SalInfl,I$1)</f>
        <v>0</v>
      </c>
      <c r="J295" s="130">
        <f t="shared" ref="J295" si="1065">I295*INDEX(SalInfl,J$1)</f>
        <v>0</v>
      </c>
      <c r="K295" s="130">
        <f t="shared" ref="K295" si="1066">J295*INDEX(SalInfl,K$1)</f>
        <v>0</v>
      </c>
      <c r="L295" s="130">
        <f t="shared" ref="L295" si="1067">K295*INDEX(SalInfl,L$1)</f>
        <v>0</v>
      </c>
      <c r="M295" s="130">
        <f t="shared" ref="M295" si="1068">L295*INDEX(SalInfl,M$1)</f>
        <v>0</v>
      </c>
      <c r="N295" s="130">
        <f t="shared" ref="N295" si="1069">M295*INDEX(SalInfl,N$1)</f>
        <v>0</v>
      </c>
      <c r="O295" s="130">
        <f t="shared" ref="O295" si="1070">N295*INDEX(SalInfl,O$1)</f>
        <v>0</v>
      </c>
      <c r="P295" s="130">
        <f t="shared" ref="P295" si="1071">O295*INDEX(SalInfl,P$1)</f>
        <v>0</v>
      </c>
      <c r="Q295" s="130">
        <f t="shared" ref="Q295" si="1072">P295*INDEX(SalInfl,Q$1)</f>
        <v>0</v>
      </c>
      <c r="R295" s="130">
        <f t="shared" ref="R295" si="1073">Q295*INDEX(SalInfl,R$1)</f>
        <v>0</v>
      </c>
      <c r="S295" s="130">
        <f t="shared" ref="S295" si="1074">R295*INDEX(SalInfl,S$1)</f>
        <v>0</v>
      </c>
      <c r="T295" s="130">
        <f t="shared" ref="T295" si="1075">S295*INDEX(SalInfl,T$1)</f>
        <v>0</v>
      </c>
      <c r="U295" s="130">
        <f t="shared" ref="U295" si="1076">T295*INDEX(SalInfl,U$1)</f>
        <v>0</v>
      </c>
      <c r="V295" s="130">
        <f t="shared" ref="V295" si="1077">U295*INDEX(SalInfl,V$1)</f>
        <v>0</v>
      </c>
      <c r="W295" s="130">
        <f t="shared" ref="W295" si="1078">V295*INDEX(SalInfl,W$1)</f>
        <v>0</v>
      </c>
      <c r="X295" s="130">
        <f t="shared" ref="X295" si="1079">W295*INDEX(SalInfl,X$1)</f>
        <v>0</v>
      </c>
      <c r="Y295" s="130">
        <f t="shared" ref="Y295" si="1080">X295*INDEX(SalInfl,Y$1)</f>
        <v>0</v>
      </c>
      <c r="Z295" s="130">
        <f t="shared" ref="Z295" si="1081">Y295*INDEX(SalInfl,Z$1)</f>
        <v>0</v>
      </c>
      <c r="AA295" s="130">
        <f t="shared" ref="AA295" si="1082">Z295*INDEX(SalInfl,AA$1)</f>
        <v>0</v>
      </c>
      <c r="AB295" s="130">
        <f t="shared" ref="AB295" si="1083">AA295*INDEX(SalInfl,AB$1)</f>
        <v>0</v>
      </c>
      <c r="AC295" s="130">
        <f t="shared" ref="AC295" si="1084">AB295*INDEX(SalInfl,AC$1)</f>
        <v>0</v>
      </c>
      <c r="AD295" s="130">
        <f t="shared" ref="AD295" si="1085">AC295*INDEX(SalInfl,AD$1)</f>
        <v>0</v>
      </c>
      <c r="AE295" s="130">
        <f t="shared" ref="AE295" si="1086">AD295*INDEX(SalInfl,AE$1)</f>
        <v>0</v>
      </c>
      <c r="AF295" s="130">
        <f t="shared" ref="AF295" si="1087">AE295*INDEX(SalInfl,AF$1)</f>
        <v>0</v>
      </c>
      <c r="AG295" s="130">
        <f t="shared" ref="AG295" si="1088">AF295*INDEX(SalInfl,AG$1)</f>
        <v>0</v>
      </c>
      <c r="AH295" s="130">
        <f t="shared" ref="AH295" si="1089">AG295*INDEX(SalInfl,AH$1)</f>
        <v>0</v>
      </c>
      <c r="AI295" s="130">
        <f t="shared" ref="AI295" si="1090">AH295*INDEX(SalInfl,AI$1)</f>
        <v>0</v>
      </c>
      <c r="AJ295" s="130">
        <f t="shared" ref="AJ295" si="1091">AI295*INDEX(SalInfl,AJ$1)</f>
        <v>0</v>
      </c>
      <c r="AK295" s="130">
        <f t="shared" ref="AK295" si="1092">AJ295*INDEX(SalInfl,AK$1)</f>
        <v>0</v>
      </c>
      <c r="AL295" s="130">
        <f t="shared" ref="AL295" si="1093">AK295*INDEX(SalInfl,AL$1)</f>
        <v>0</v>
      </c>
      <c r="AM295" s="130">
        <f t="shared" ref="AM295" si="1094">AL295*INDEX(SalInfl,AM$1)</f>
        <v>0</v>
      </c>
      <c r="AN295" s="130">
        <f t="shared" ref="AN295" si="1095">AM295*INDEX(SalInfl,AN$1)</f>
        <v>0</v>
      </c>
      <c r="AO295" s="130">
        <f t="shared" ref="AO295" si="1096">AN295*INDEX(SalInfl,AO$1)</f>
        <v>0</v>
      </c>
      <c r="AP295" s="130">
        <f t="shared" ref="AP295" si="1097">AO295*INDEX(SalInfl,AP$1)</f>
        <v>0</v>
      </c>
      <c r="AQ295" s="130">
        <f t="shared" ref="AQ295" si="1098">AP295*INDEX(SalInfl,AQ$1)</f>
        <v>0</v>
      </c>
      <c r="AR295" s="130">
        <f t="shared" ref="AR295" si="1099">AQ295*INDEX(SalInfl,AR$1)</f>
        <v>0</v>
      </c>
      <c r="AS295" s="130">
        <f t="shared" ref="AS295" si="1100">AR295*INDEX(SalInfl,AS$1)</f>
        <v>0</v>
      </c>
      <c r="AT295" s="130">
        <f t="shared" ref="AT295" si="1101">AS295*INDEX(SalInfl,AT$1)</f>
        <v>0</v>
      </c>
      <c r="AU295" s="130">
        <f t="shared" ref="AU295" si="1102">AT295*INDEX(SalInfl,AU$1)</f>
        <v>0</v>
      </c>
      <c r="AV295" s="130">
        <f t="shared" ref="AV295" si="1103">AU295*INDEX(SalInfl,AV$1)</f>
        <v>0</v>
      </c>
      <c r="AW295" s="130">
        <f t="shared" ref="AW295" si="1104">AV295*INDEX(SalInfl,AW$1)</f>
        <v>0</v>
      </c>
      <c r="AY295" s="78"/>
    </row>
    <row r="296" spans="1:341" s="70" customFormat="1" ht="11.25" customHeight="1" x14ac:dyDescent="0.15">
      <c r="A296" s="125"/>
      <c r="B296" s="70" t="s">
        <v>246</v>
      </c>
      <c r="E296" s="548"/>
      <c r="G296" s="86"/>
      <c r="H296" s="122"/>
      <c r="I296" s="123">
        <f t="shared" ref="I296:M296" si="1105">H296*INDEX(SalInfl,I$1)</f>
        <v>0</v>
      </c>
      <c r="J296" s="130">
        <f t="shared" si="1105"/>
        <v>0</v>
      </c>
      <c r="K296" s="130">
        <f t="shared" si="1105"/>
        <v>0</v>
      </c>
      <c r="L296" s="130">
        <f t="shared" si="1105"/>
        <v>0</v>
      </c>
      <c r="M296" s="130">
        <f t="shared" si="1105"/>
        <v>0</v>
      </c>
      <c r="N296" s="130">
        <f t="shared" ref="N296" si="1106">M296*INDEX(SalInfl,N$1)</f>
        <v>0</v>
      </c>
      <c r="O296" s="130">
        <f t="shared" ref="O296" si="1107">N296*INDEX(SalInfl,O$1)</f>
        <v>0</v>
      </c>
      <c r="P296" s="130">
        <f t="shared" ref="P296" si="1108">O296*INDEX(SalInfl,P$1)</f>
        <v>0</v>
      </c>
      <c r="Q296" s="130">
        <f t="shared" ref="Q296" si="1109">P296*INDEX(SalInfl,Q$1)</f>
        <v>0</v>
      </c>
      <c r="R296" s="130">
        <f t="shared" ref="R296" si="1110">Q296*INDEX(SalInfl,R$1)</f>
        <v>0</v>
      </c>
      <c r="S296" s="130">
        <f t="shared" ref="S296" si="1111">R296*INDEX(SalInfl,S$1)</f>
        <v>0</v>
      </c>
      <c r="T296" s="130">
        <f t="shared" ref="T296" si="1112">S296*INDEX(SalInfl,T$1)</f>
        <v>0</v>
      </c>
      <c r="U296" s="130">
        <f t="shared" ref="U296" si="1113">T296*INDEX(SalInfl,U$1)</f>
        <v>0</v>
      </c>
      <c r="V296" s="130">
        <f t="shared" ref="V296" si="1114">U296*INDEX(SalInfl,V$1)</f>
        <v>0</v>
      </c>
      <c r="W296" s="130">
        <f t="shared" ref="W296" si="1115">V296*INDEX(SalInfl,W$1)</f>
        <v>0</v>
      </c>
      <c r="X296" s="130">
        <f t="shared" ref="X296" si="1116">W296*INDEX(SalInfl,X$1)</f>
        <v>0</v>
      </c>
      <c r="Y296" s="130">
        <f t="shared" ref="Y296" si="1117">X296*INDEX(SalInfl,Y$1)</f>
        <v>0</v>
      </c>
      <c r="Z296" s="130">
        <f t="shared" ref="Z296" si="1118">Y296*INDEX(SalInfl,Z$1)</f>
        <v>0</v>
      </c>
      <c r="AA296" s="130">
        <f t="shared" ref="AA296" si="1119">Z296*INDEX(SalInfl,AA$1)</f>
        <v>0</v>
      </c>
      <c r="AB296" s="130">
        <f t="shared" ref="AB296" si="1120">AA296*INDEX(SalInfl,AB$1)</f>
        <v>0</v>
      </c>
      <c r="AC296" s="130">
        <f t="shared" ref="AC296" si="1121">AB296*INDEX(SalInfl,AC$1)</f>
        <v>0</v>
      </c>
      <c r="AD296" s="130">
        <f t="shared" ref="AD296" si="1122">AC296*INDEX(SalInfl,AD$1)</f>
        <v>0</v>
      </c>
      <c r="AE296" s="130">
        <f t="shared" ref="AE296" si="1123">AD296*INDEX(SalInfl,AE$1)</f>
        <v>0</v>
      </c>
      <c r="AF296" s="130">
        <f t="shared" ref="AF296" si="1124">AE296*INDEX(SalInfl,AF$1)</f>
        <v>0</v>
      </c>
      <c r="AG296" s="130">
        <f t="shared" ref="AG296" si="1125">AF296*INDEX(SalInfl,AG$1)</f>
        <v>0</v>
      </c>
      <c r="AH296" s="130">
        <f t="shared" ref="AH296" si="1126">AG296*INDEX(SalInfl,AH$1)</f>
        <v>0</v>
      </c>
      <c r="AI296" s="130">
        <f t="shared" ref="AI296" si="1127">AH296*INDEX(SalInfl,AI$1)</f>
        <v>0</v>
      </c>
      <c r="AJ296" s="130">
        <f t="shared" ref="AJ296" si="1128">AI296*INDEX(SalInfl,AJ$1)</f>
        <v>0</v>
      </c>
      <c r="AK296" s="130">
        <f t="shared" ref="AK296" si="1129">AJ296*INDEX(SalInfl,AK$1)</f>
        <v>0</v>
      </c>
      <c r="AL296" s="130">
        <f t="shared" ref="AL296" si="1130">AK296*INDEX(SalInfl,AL$1)</f>
        <v>0</v>
      </c>
      <c r="AM296" s="130">
        <f t="shared" ref="AM296" si="1131">AL296*INDEX(SalInfl,AM$1)</f>
        <v>0</v>
      </c>
      <c r="AN296" s="130">
        <f t="shared" ref="AN296" si="1132">AM296*INDEX(SalInfl,AN$1)</f>
        <v>0</v>
      </c>
      <c r="AO296" s="130">
        <f t="shared" ref="AO296" si="1133">AN296*INDEX(SalInfl,AO$1)</f>
        <v>0</v>
      </c>
      <c r="AP296" s="130">
        <f t="shared" ref="AP296" si="1134">AO296*INDEX(SalInfl,AP$1)</f>
        <v>0</v>
      </c>
      <c r="AQ296" s="130">
        <f t="shared" ref="AQ296" si="1135">AP296*INDEX(SalInfl,AQ$1)</f>
        <v>0</v>
      </c>
      <c r="AR296" s="130">
        <f t="shared" ref="AR296" si="1136">AQ296*INDEX(SalInfl,AR$1)</f>
        <v>0</v>
      </c>
      <c r="AS296" s="130">
        <f t="shared" ref="AS296" si="1137">AR296*INDEX(SalInfl,AS$1)</f>
        <v>0</v>
      </c>
      <c r="AT296" s="130">
        <f t="shared" ref="AT296" si="1138">AS296*INDEX(SalInfl,AT$1)</f>
        <v>0</v>
      </c>
      <c r="AU296" s="130">
        <f t="shared" ref="AU296" si="1139">AT296*INDEX(SalInfl,AU$1)</f>
        <v>0</v>
      </c>
      <c r="AV296" s="130">
        <f t="shared" ref="AV296" si="1140">AU296*INDEX(SalInfl,AV$1)</f>
        <v>0</v>
      </c>
      <c r="AW296" s="130">
        <f t="shared" ref="AW296" si="1141">AV296*INDEX(SalInfl,AW$1)</f>
        <v>0</v>
      </c>
      <c r="AY296" s="78"/>
    </row>
    <row r="297" spans="1:341" s="70" customFormat="1" ht="11.25" customHeight="1" x14ac:dyDescent="0.15">
      <c r="A297" s="125"/>
      <c r="B297" s="87" t="s">
        <v>283</v>
      </c>
      <c r="C297" s="87"/>
      <c r="D297" s="87"/>
      <c r="E297" s="549"/>
      <c r="F297" s="87"/>
      <c r="G297" s="91"/>
      <c r="H297" s="383"/>
      <c r="I297" s="384"/>
      <c r="J297" s="384"/>
      <c r="K297" s="384"/>
      <c r="L297" s="384"/>
      <c r="M297" s="384"/>
      <c r="N297" s="384"/>
      <c r="O297" s="384"/>
      <c r="P297" s="384"/>
      <c r="Q297" s="384"/>
      <c r="R297" s="384"/>
      <c r="S297" s="384"/>
      <c r="T297" s="384"/>
      <c r="U297" s="384"/>
      <c r="V297" s="384"/>
      <c r="W297" s="384"/>
      <c r="X297" s="384"/>
      <c r="Y297" s="384"/>
      <c r="Z297" s="384"/>
      <c r="AA297" s="384"/>
      <c r="AB297" s="384"/>
      <c r="AC297" s="384"/>
      <c r="AD297" s="384"/>
      <c r="AE297" s="384"/>
      <c r="AF297" s="384"/>
      <c r="AG297" s="384"/>
      <c r="AH297" s="384"/>
      <c r="AI297" s="384"/>
      <c r="AJ297" s="384"/>
      <c r="AK297" s="384"/>
      <c r="AL297" s="384"/>
      <c r="AM297" s="384"/>
      <c r="AN297" s="384"/>
      <c r="AO297" s="384"/>
      <c r="AP297" s="384"/>
      <c r="AQ297" s="384"/>
      <c r="AR297" s="384"/>
      <c r="AS297" s="384"/>
      <c r="AT297" s="384"/>
      <c r="AU297" s="384"/>
      <c r="AV297" s="384"/>
      <c r="AW297" s="384"/>
      <c r="AY297" s="78"/>
    </row>
    <row r="298" spans="1:341" s="70" customFormat="1" ht="11.25" customHeight="1" x14ac:dyDescent="0.15">
      <c r="A298" s="125"/>
      <c r="B298" s="385" t="s">
        <v>284</v>
      </c>
      <c r="C298" s="385"/>
      <c r="D298" s="385"/>
      <c r="E298" s="558"/>
      <c r="F298" s="385"/>
      <c r="G298" s="386"/>
      <c r="H298" s="387">
        <f t="shared" ref="H298:AW298" si="1142">SUMIF(H274:H297, "&gt;0",$E274:$E297)</f>
        <v>16</v>
      </c>
      <c r="I298" s="388">
        <f t="shared" si="1142"/>
        <v>17</v>
      </c>
      <c r="J298" s="388">
        <f t="shared" si="1142"/>
        <v>16</v>
      </c>
      <c r="K298" s="388">
        <f t="shared" si="1142"/>
        <v>16</v>
      </c>
      <c r="L298" s="388">
        <f t="shared" si="1142"/>
        <v>16</v>
      </c>
      <c r="M298" s="388">
        <f t="shared" si="1142"/>
        <v>16</v>
      </c>
      <c r="N298" s="388">
        <f t="shared" si="1142"/>
        <v>16</v>
      </c>
      <c r="O298" s="388">
        <f t="shared" si="1142"/>
        <v>16</v>
      </c>
      <c r="P298" s="388">
        <f t="shared" si="1142"/>
        <v>16</v>
      </c>
      <c r="Q298" s="388">
        <f t="shared" si="1142"/>
        <v>16</v>
      </c>
      <c r="R298" s="388">
        <f t="shared" si="1142"/>
        <v>16</v>
      </c>
      <c r="S298" s="388">
        <f t="shared" si="1142"/>
        <v>16</v>
      </c>
      <c r="T298" s="388">
        <f t="shared" si="1142"/>
        <v>16</v>
      </c>
      <c r="U298" s="388">
        <f t="shared" si="1142"/>
        <v>16</v>
      </c>
      <c r="V298" s="388">
        <f t="shared" si="1142"/>
        <v>16</v>
      </c>
      <c r="W298" s="388">
        <f t="shared" si="1142"/>
        <v>16</v>
      </c>
      <c r="X298" s="388">
        <f t="shared" si="1142"/>
        <v>16</v>
      </c>
      <c r="Y298" s="388">
        <f t="shared" si="1142"/>
        <v>16</v>
      </c>
      <c r="Z298" s="388">
        <f t="shared" si="1142"/>
        <v>16</v>
      </c>
      <c r="AA298" s="388">
        <f t="shared" si="1142"/>
        <v>16</v>
      </c>
      <c r="AB298" s="388">
        <f t="shared" si="1142"/>
        <v>16</v>
      </c>
      <c r="AC298" s="388">
        <f t="shared" si="1142"/>
        <v>16</v>
      </c>
      <c r="AD298" s="388">
        <f t="shared" si="1142"/>
        <v>16</v>
      </c>
      <c r="AE298" s="388">
        <f t="shared" si="1142"/>
        <v>16</v>
      </c>
      <c r="AF298" s="388">
        <f t="shared" si="1142"/>
        <v>16</v>
      </c>
      <c r="AG298" s="388">
        <f t="shared" si="1142"/>
        <v>16</v>
      </c>
      <c r="AH298" s="388">
        <f t="shared" si="1142"/>
        <v>16</v>
      </c>
      <c r="AI298" s="388">
        <f t="shared" si="1142"/>
        <v>16</v>
      </c>
      <c r="AJ298" s="388">
        <f t="shared" si="1142"/>
        <v>16</v>
      </c>
      <c r="AK298" s="388">
        <f t="shared" si="1142"/>
        <v>16</v>
      </c>
      <c r="AL298" s="388">
        <f t="shared" si="1142"/>
        <v>16</v>
      </c>
      <c r="AM298" s="388">
        <f t="shared" si="1142"/>
        <v>16</v>
      </c>
      <c r="AN298" s="388">
        <f t="shared" si="1142"/>
        <v>16</v>
      </c>
      <c r="AO298" s="388">
        <f t="shared" si="1142"/>
        <v>16</v>
      </c>
      <c r="AP298" s="388">
        <f t="shared" si="1142"/>
        <v>16</v>
      </c>
      <c r="AQ298" s="388">
        <f t="shared" si="1142"/>
        <v>16</v>
      </c>
      <c r="AR298" s="388">
        <f t="shared" si="1142"/>
        <v>16</v>
      </c>
      <c r="AS298" s="388">
        <f t="shared" si="1142"/>
        <v>16</v>
      </c>
      <c r="AT298" s="388">
        <f t="shared" si="1142"/>
        <v>16</v>
      </c>
      <c r="AU298" s="388">
        <f t="shared" si="1142"/>
        <v>16</v>
      </c>
      <c r="AV298" s="388">
        <f t="shared" si="1142"/>
        <v>16</v>
      </c>
      <c r="AW298" s="388">
        <f t="shared" si="1142"/>
        <v>16</v>
      </c>
      <c r="AY298" s="78"/>
    </row>
    <row r="299" spans="1:341" s="70" customFormat="1" ht="11.25" customHeight="1" x14ac:dyDescent="0.15">
      <c r="A299" s="125"/>
      <c r="B299" s="87" t="s">
        <v>285</v>
      </c>
      <c r="C299" s="87"/>
      <c r="D299" s="87"/>
      <c r="E299" s="549"/>
      <c r="F299" s="87"/>
      <c r="G299" s="91"/>
      <c r="H299" s="389">
        <f>IF(H298=0, "N/A", H$6/H298)</f>
        <v>22.625</v>
      </c>
      <c r="I299" s="313">
        <f t="shared" ref="I299:AW299" si="1143">IF(I298=0, "N/A", I$6/I298)</f>
        <v>25</v>
      </c>
      <c r="J299" s="313">
        <f t="shared" si="1143"/>
        <v>42.3125</v>
      </c>
      <c r="K299" s="313">
        <f t="shared" si="1143"/>
        <v>45</v>
      </c>
      <c r="L299" s="313">
        <f t="shared" si="1143"/>
        <v>46.8125</v>
      </c>
      <c r="M299" s="313">
        <f t="shared" si="1143"/>
        <v>49.1875</v>
      </c>
      <c r="N299" s="313">
        <f t="shared" si="1143"/>
        <v>51.625</v>
      </c>
      <c r="O299" s="313">
        <f t="shared" si="1143"/>
        <v>53.875</v>
      </c>
      <c r="P299" s="313">
        <f t="shared" si="1143"/>
        <v>56.125</v>
      </c>
      <c r="Q299" s="313">
        <f t="shared" si="1143"/>
        <v>56.0625</v>
      </c>
      <c r="R299" s="313">
        <f t="shared" si="1143"/>
        <v>56</v>
      </c>
      <c r="S299" s="313">
        <f t="shared" si="1143"/>
        <v>56</v>
      </c>
      <c r="T299" s="313">
        <f t="shared" si="1143"/>
        <v>56</v>
      </c>
      <c r="U299" s="313">
        <f t="shared" si="1143"/>
        <v>56</v>
      </c>
      <c r="V299" s="313">
        <f t="shared" si="1143"/>
        <v>56</v>
      </c>
      <c r="W299" s="313">
        <f t="shared" si="1143"/>
        <v>56</v>
      </c>
      <c r="X299" s="313">
        <f t="shared" si="1143"/>
        <v>56</v>
      </c>
      <c r="Y299" s="313">
        <f t="shared" si="1143"/>
        <v>56</v>
      </c>
      <c r="Z299" s="313">
        <f t="shared" si="1143"/>
        <v>56</v>
      </c>
      <c r="AA299" s="313">
        <f t="shared" si="1143"/>
        <v>56</v>
      </c>
      <c r="AB299" s="313">
        <f t="shared" si="1143"/>
        <v>56</v>
      </c>
      <c r="AC299" s="313">
        <f t="shared" si="1143"/>
        <v>56</v>
      </c>
      <c r="AD299" s="313">
        <f t="shared" si="1143"/>
        <v>56</v>
      </c>
      <c r="AE299" s="313">
        <f t="shared" si="1143"/>
        <v>56</v>
      </c>
      <c r="AF299" s="313">
        <f t="shared" si="1143"/>
        <v>56</v>
      </c>
      <c r="AG299" s="313">
        <f t="shared" si="1143"/>
        <v>56</v>
      </c>
      <c r="AH299" s="313">
        <f t="shared" si="1143"/>
        <v>56</v>
      </c>
      <c r="AI299" s="313">
        <f t="shared" si="1143"/>
        <v>56</v>
      </c>
      <c r="AJ299" s="313">
        <f t="shared" si="1143"/>
        <v>56</v>
      </c>
      <c r="AK299" s="313">
        <f t="shared" si="1143"/>
        <v>56</v>
      </c>
      <c r="AL299" s="313">
        <f t="shared" si="1143"/>
        <v>56</v>
      </c>
      <c r="AM299" s="313">
        <f t="shared" si="1143"/>
        <v>56</v>
      </c>
      <c r="AN299" s="313">
        <f t="shared" si="1143"/>
        <v>56</v>
      </c>
      <c r="AO299" s="313">
        <f t="shared" si="1143"/>
        <v>56</v>
      </c>
      <c r="AP299" s="313">
        <f t="shared" si="1143"/>
        <v>56</v>
      </c>
      <c r="AQ299" s="313">
        <f t="shared" si="1143"/>
        <v>56</v>
      </c>
      <c r="AR299" s="313">
        <f t="shared" si="1143"/>
        <v>56</v>
      </c>
      <c r="AS299" s="313">
        <f t="shared" si="1143"/>
        <v>56</v>
      </c>
      <c r="AT299" s="313">
        <f t="shared" si="1143"/>
        <v>56</v>
      </c>
      <c r="AU299" s="313">
        <f t="shared" si="1143"/>
        <v>56</v>
      </c>
      <c r="AV299" s="313">
        <f t="shared" si="1143"/>
        <v>56</v>
      </c>
      <c r="AW299" s="313">
        <f t="shared" si="1143"/>
        <v>56</v>
      </c>
      <c r="AY299" s="78"/>
    </row>
    <row r="300" spans="1:341" s="70" customFormat="1" ht="11.25" customHeight="1" x14ac:dyDescent="0.15">
      <c r="A300" s="125"/>
      <c r="E300" s="555"/>
      <c r="G300" s="86"/>
      <c r="H300" s="393"/>
      <c r="I300" s="222"/>
      <c r="J300" s="222"/>
      <c r="K300" s="222"/>
      <c r="L300" s="222"/>
      <c r="M300" s="222"/>
      <c r="N300" s="222"/>
      <c r="O300" s="222"/>
      <c r="P300" s="222"/>
      <c r="Q300" s="222"/>
      <c r="R300" s="222"/>
      <c r="S300" s="222"/>
      <c r="T300" s="222"/>
      <c r="U300" s="222"/>
      <c r="V300" s="222"/>
      <c r="W300" s="222"/>
      <c r="X300" s="222"/>
      <c r="Y300" s="222"/>
      <c r="Z300" s="222"/>
      <c r="AA300" s="222"/>
      <c r="AB300" s="222"/>
      <c r="AC300" s="222"/>
      <c r="AD300" s="222"/>
      <c r="AE300" s="222"/>
      <c r="AF300" s="222"/>
      <c r="AG300" s="222"/>
      <c r="AH300" s="222"/>
      <c r="AI300" s="222"/>
      <c r="AJ300" s="222"/>
      <c r="AK300" s="222"/>
      <c r="AL300" s="222"/>
      <c r="AM300" s="222"/>
      <c r="AN300" s="222"/>
      <c r="AO300" s="222"/>
      <c r="AP300" s="222"/>
      <c r="AQ300" s="222"/>
      <c r="AR300" s="222"/>
      <c r="AS300" s="222"/>
      <c r="AT300" s="222"/>
      <c r="AU300" s="222"/>
      <c r="AV300" s="222"/>
      <c r="AW300" s="222"/>
      <c r="AY300" s="78"/>
    </row>
    <row r="301" spans="1:341" x14ac:dyDescent="0.2">
      <c r="A301" s="126"/>
      <c r="B301" s="543" t="s">
        <v>247</v>
      </c>
      <c r="C301" s="544"/>
      <c r="D301" s="544"/>
      <c r="E301" s="544"/>
      <c r="F301" s="544"/>
      <c r="G301" s="545"/>
      <c r="H301" s="546"/>
      <c r="I301" s="547"/>
      <c r="J301" s="547"/>
      <c r="K301" s="547"/>
      <c r="L301" s="547"/>
      <c r="M301" s="547"/>
      <c r="N301" s="547"/>
      <c r="O301" s="547"/>
      <c r="P301" s="547"/>
      <c r="Q301" s="547"/>
      <c r="R301" s="547"/>
      <c r="S301" s="547"/>
      <c r="T301" s="547"/>
      <c r="U301" s="547"/>
      <c r="V301" s="547"/>
      <c r="W301" s="547"/>
      <c r="X301" s="547"/>
      <c r="Y301" s="547"/>
      <c r="Z301" s="547"/>
      <c r="AA301" s="547"/>
      <c r="AB301" s="547"/>
      <c r="AC301" s="547"/>
      <c r="AD301" s="547"/>
      <c r="AE301" s="547"/>
      <c r="AF301" s="547"/>
      <c r="AG301" s="547"/>
      <c r="AH301" s="547"/>
      <c r="AI301" s="547"/>
      <c r="AJ301" s="547"/>
      <c r="AK301" s="547"/>
      <c r="AL301" s="547"/>
      <c r="AM301" s="547"/>
      <c r="AN301" s="547"/>
      <c r="AO301" s="547"/>
      <c r="AP301" s="547"/>
      <c r="AQ301" s="547"/>
      <c r="AR301" s="547"/>
      <c r="AS301" s="547"/>
      <c r="AT301" s="547"/>
      <c r="AU301" s="547"/>
      <c r="AV301" s="547"/>
      <c r="AW301" s="547"/>
    </row>
    <row r="302" spans="1:341" x14ac:dyDescent="0.2">
      <c r="A302" s="126"/>
      <c r="B302" s="380" t="str">
        <f>"&gt; "&amp;VLOOKUP(B301,ActMap,2, FALSE)</f>
        <v>&gt; Salaries for summer staff. Use 7200 for summer leader</v>
      </c>
      <c r="C302" s="381"/>
      <c r="D302" s="381"/>
      <c r="E302" s="556"/>
      <c r="F302" s="381"/>
      <c r="G302" s="381"/>
      <c r="H302" s="121"/>
      <c r="I302" s="382"/>
      <c r="J302" s="382"/>
      <c r="K302" s="382"/>
      <c r="L302" s="382"/>
      <c r="M302" s="382"/>
      <c r="N302" s="382"/>
      <c r="O302" s="382"/>
      <c r="P302" s="382"/>
      <c r="Q302" s="382"/>
      <c r="R302" s="382"/>
      <c r="S302" s="382"/>
      <c r="T302" s="382"/>
      <c r="U302" s="382"/>
      <c r="V302" s="382"/>
      <c r="W302" s="382"/>
      <c r="X302" s="382"/>
      <c r="Y302" s="382"/>
      <c r="Z302" s="382"/>
      <c r="AA302" s="382"/>
      <c r="AB302" s="382"/>
      <c r="AC302" s="382"/>
      <c r="AD302" s="382"/>
      <c r="AE302" s="382"/>
      <c r="AF302" s="382"/>
      <c r="AG302" s="382"/>
      <c r="AH302" s="382"/>
      <c r="AI302" s="382"/>
      <c r="AJ302" s="382"/>
      <c r="AK302" s="382"/>
      <c r="AL302" s="382"/>
      <c r="AM302" s="382"/>
      <c r="AN302" s="382"/>
      <c r="AO302" s="382"/>
      <c r="AP302" s="382"/>
      <c r="AQ302" s="382"/>
      <c r="AR302" s="382"/>
      <c r="AS302" s="382"/>
      <c r="AT302" s="382"/>
      <c r="AU302" s="382"/>
      <c r="AV302" s="382"/>
      <c r="AW302" s="382"/>
      <c r="AX302" s="70"/>
      <c r="AY302" s="70"/>
      <c r="AZ302" s="70"/>
      <c r="BA302" s="70"/>
      <c r="BB302" s="70"/>
      <c r="BC302" s="70"/>
      <c r="BD302" s="70"/>
      <c r="BE302" s="70"/>
      <c r="BF302" s="70"/>
      <c r="BG302" s="70"/>
      <c r="BH302" s="70"/>
      <c r="BI302" s="70"/>
      <c r="BJ302" s="70"/>
      <c r="BK302" s="70"/>
      <c r="BL302" s="70"/>
      <c r="BM302" s="70"/>
      <c r="BN302" s="70"/>
      <c r="BO302" s="70"/>
      <c r="BP302" s="70"/>
      <c r="BQ302" s="70"/>
      <c r="BR302" s="70"/>
      <c r="BS302" s="70"/>
      <c r="BT302" s="70"/>
      <c r="BU302" s="70"/>
      <c r="BV302" s="70"/>
      <c r="BW302" s="70"/>
      <c r="BX302" s="70"/>
      <c r="BY302" s="70"/>
      <c r="BZ302" s="70"/>
      <c r="CA302" s="70"/>
      <c r="CB302" s="70"/>
      <c r="CC302" s="70"/>
      <c r="CD302" s="70"/>
      <c r="CE302" s="70"/>
      <c r="CF302" s="70"/>
      <c r="CG302" s="70"/>
      <c r="CH302" s="70"/>
      <c r="CI302" s="70"/>
      <c r="CJ302" s="70"/>
      <c r="CK302" s="70"/>
      <c r="CL302" s="70"/>
      <c r="CM302" s="70"/>
      <c r="CN302" s="70"/>
      <c r="CO302" s="70"/>
      <c r="CP302" s="70"/>
      <c r="CQ302" s="70"/>
      <c r="CR302" s="70"/>
      <c r="CS302" s="70"/>
      <c r="CT302" s="70"/>
      <c r="CU302" s="70"/>
      <c r="CV302" s="70"/>
      <c r="CW302" s="70"/>
      <c r="CX302" s="70"/>
      <c r="CY302" s="70"/>
      <c r="CZ302" s="70"/>
      <c r="DA302" s="70"/>
      <c r="DB302" s="70"/>
      <c r="DC302" s="70"/>
      <c r="DD302" s="70"/>
      <c r="DE302" s="70"/>
      <c r="DF302" s="70"/>
      <c r="DG302" s="70"/>
      <c r="DH302" s="70"/>
      <c r="DI302" s="70"/>
      <c r="DJ302" s="70"/>
      <c r="DK302" s="70"/>
      <c r="DL302" s="70"/>
      <c r="DM302" s="70"/>
      <c r="DN302" s="70"/>
      <c r="DO302" s="70"/>
      <c r="DP302" s="70"/>
      <c r="DQ302" s="70"/>
      <c r="DR302" s="70"/>
      <c r="DS302" s="70"/>
      <c r="DT302" s="70"/>
      <c r="DU302" s="70"/>
      <c r="DV302" s="70"/>
      <c r="DW302" s="70"/>
      <c r="DX302" s="70"/>
      <c r="DY302" s="70"/>
      <c r="DZ302" s="70"/>
      <c r="EA302" s="70"/>
      <c r="EB302" s="70"/>
      <c r="EC302" s="70"/>
      <c r="ED302" s="70"/>
      <c r="EE302" s="70"/>
      <c r="EF302" s="70"/>
      <c r="EG302" s="70"/>
      <c r="EH302" s="70"/>
      <c r="EI302" s="70"/>
      <c r="EJ302" s="70"/>
      <c r="EK302" s="70"/>
      <c r="EL302" s="70"/>
      <c r="EM302" s="70"/>
      <c r="EN302" s="70"/>
      <c r="EO302" s="70"/>
      <c r="EP302" s="70"/>
      <c r="EQ302" s="70"/>
      <c r="ER302" s="70"/>
      <c r="ES302" s="70"/>
      <c r="ET302" s="70"/>
      <c r="EU302" s="70"/>
      <c r="EV302" s="70"/>
      <c r="EW302" s="70"/>
      <c r="EX302" s="70"/>
      <c r="EY302" s="70"/>
      <c r="EZ302" s="70"/>
      <c r="FA302" s="70"/>
      <c r="FB302" s="70"/>
      <c r="FC302" s="70"/>
      <c r="FD302" s="70"/>
      <c r="FE302" s="70"/>
      <c r="FF302" s="70"/>
      <c r="FG302" s="70"/>
      <c r="FH302" s="70"/>
      <c r="FI302" s="70"/>
      <c r="FJ302" s="70"/>
      <c r="FK302" s="70"/>
      <c r="FL302" s="70"/>
      <c r="FM302" s="70"/>
      <c r="FN302" s="70"/>
      <c r="FO302" s="70"/>
      <c r="FP302" s="70"/>
      <c r="FQ302" s="70"/>
      <c r="FR302" s="70"/>
      <c r="FS302" s="70"/>
      <c r="FT302" s="70"/>
      <c r="FU302" s="70"/>
      <c r="FV302" s="70"/>
      <c r="FW302" s="70"/>
      <c r="FX302" s="70"/>
      <c r="FY302" s="70"/>
      <c r="FZ302" s="70"/>
      <c r="GA302" s="70"/>
      <c r="GB302" s="70"/>
      <c r="GC302" s="70"/>
      <c r="GD302" s="70"/>
      <c r="GE302" s="70"/>
      <c r="GF302" s="70"/>
      <c r="GG302" s="70"/>
      <c r="GH302" s="70"/>
      <c r="GI302" s="70"/>
      <c r="GJ302" s="70"/>
      <c r="GK302" s="70"/>
      <c r="GL302" s="70"/>
      <c r="GM302" s="70"/>
      <c r="GN302" s="70"/>
      <c r="GO302" s="70"/>
      <c r="GP302" s="70"/>
      <c r="GQ302" s="70"/>
      <c r="GR302" s="70"/>
      <c r="GS302" s="70"/>
      <c r="GT302" s="70"/>
      <c r="GU302" s="70"/>
      <c r="GV302" s="70"/>
      <c r="GW302" s="70"/>
      <c r="GX302" s="70"/>
      <c r="GY302" s="70"/>
      <c r="GZ302" s="70"/>
      <c r="HA302" s="70"/>
      <c r="HB302" s="70"/>
      <c r="HC302" s="70"/>
      <c r="HD302" s="70"/>
      <c r="HE302" s="70"/>
      <c r="HF302" s="70"/>
      <c r="HG302" s="70"/>
      <c r="HH302" s="70"/>
      <c r="HI302" s="70"/>
      <c r="HJ302" s="70"/>
      <c r="HK302" s="70"/>
      <c r="HL302" s="70"/>
      <c r="HM302" s="70"/>
      <c r="HN302" s="70"/>
      <c r="HO302" s="70"/>
      <c r="HP302" s="70"/>
      <c r="HQ302" s="70"/>
      <c r="HR302" s="70"/>
      <c r="HS302" s="70"/>
      <c r="HT302" s="70"/>
      <c r="HU302" s="70"/>
      <c r="HV302" s="70"/>
      <c r="HW302" s="70"/>
      <c r="HX302" s="70"/>
      <c r="HY302" s="70"/>
      <c r="HZ302" s="70"/>
      <c r="IA302" s="70"/>
      <c r="IB302" s="70"/>
      <c r="IC302" s="70"/>
      <c r="ID302" s="70"/>
      <c r="IE302" s="70"/>
      <c r="IF302" s="70"/>
      <c r="IG302" s="70"/>
      <c r="IH302" s="70"/>
      <c r="II302" s="70"/>
      <c r="IJ302" s="70"/>
      <c r="IK302" s="70"/>
      <c r="IL302" s="70"/>
      <c r="IM302" s="70"/>
      <c r="IN302" s="70"/>
      <c r="IO302" s="70"/>
      <c r="IP302" s="70"/>
      <c r="IQ302" s="70"/>
      <c r="IR302" s="70"/>
      <c r="IS302" s="70"/>
      <c r="IT302" s="70"/>
      <c r="IU302" s="70"/>
      <c r="IV302" s="70"/>
      <c r="IW302" s="70"/>
      <c r="IX302" s="70"/>
      <c r="IY302" s="70"/>
      <c r="IZ302" s="70"/>
      <c r="JA302" s="70"/>
      <c r="JB302" s="70"/>
      <c r="JC302" s="70"/>
      <c r="JD302" s="70"/>
      <c r="JE302" s="70"/>
      <c r="JF302" s="70"/>
      <c r="JG302" s="70"/>
      <c r="JH302" s="70"/>
      <c r="JI302" s="70"/>
      <c r="JJ302" s="70"/>
      <c r="JK302" s="70"/>
      <c r="JL302" s="70"/>
      <c r="JM302" s="70"/>
      <c r="JN302" s="70"/>
      <c r="JO302" s="70"/>
      <c r="JP302" s="70"/>
      <c r="JQ302" s="70"/>
      <c r="JR302" s="70"/>
      <c r="JS302" s="70"/>
      <c r="JT302" s="70"/>
      <c r="JU302" s="70"/>
      <c r="JV302" s="70"/>
      <c r="JW302" s="70"/>
      <c r="JX302" s="70"/>
      <c r="JY302" s="70"/>
      <c r="JZ302" s="70"/>
      <c r="KA302" s="70"/>
      <c r="KB302" s="70"/>
      <c r="KC302" s="70"/>
      <c r="KD302" s="70"/>
      <c r="KE302" s="70"/>
      <c r="KF302" s="70"/>
      <c r="KG302" s="70"/>
      <c r="KH302" s="70"/>
      <c r="KI302" s="70"/>
      <c r="KJ302" s="70"/>
      <c r="KK302" s="70"/>
      <c r="KL302" s="70"/>
      <c r="KM302" s="70"/>
      <c r="KN302" s="70"/>
      <c r="KO302" s="70"/>
      <c r="KP302" s="70"/>
      <c r="KQ302" s="70"/>
      <c r="KR302" s="70"/>
      <c r="KS302" s="70"/>
      <c r="KT302" s="70"/>
      <c r="KU302" s="70"/>
      <c r="KV302" s="70"/>
      <c r="KW302" s="70"/>
      <c r="KX302" s="70"/>
      <c r="KY302" s="70"/>
      <c r="KZ302" s="70"/>
      <c r="LA302" s="70"/>
      <c r="LB302" s="70"/>
      <c r="LC302" s="70"/>
      <c r="LD302" s="70"/>
      <c r="LE302" s="70"/>
      <c r="LF302" s="70"/>
      <c r="LG302" s="70"/>
      <c r="LH302" s="70"/>
      <c r="LI302" s="70"/>
      <c r="LJ302" s="70"/>
      <c r="LK302" s="70"/>
      <c r="LL302" s="70"/>
      <c r="LM302" s="70"/>
      <c r="LN302" s="70"/>
      <c r="LO302" s="70"/>
      <c r="LP302" s="70"/>
      <c r="LQ302" s="70"/>
      <c r="LR302" s="70"/>
      <c r="LS302" s="70"/>
      <c r="LT302" s="70"/>
      <c r="LU302" s="70"/>
      <c r="LV302" s="70"/>
      <c r="LW302" s="70"/>
      <c r="LX302" s="70"/>
      <c r="LY302" s="70"/>
      <c r="LZ302" s="70"/>
      <c r="MA302" s="70"/>
      <c r="MB302" s="70"/>
      <c r="MC302" s="70"/>
    </row>
    <row r="303" spans="1:341" s="70" customFormat="1" ht="11.25" customHeight="1" x14ac:dyDescent="0.15">
      <c r="A303" s="125"/>
      <c r="B303" s="70" t="s">
        <v>247</v>
      </c>
      <c r="E303" s="548"/>
      <c r="G303" s="86"/>
      <c r="H303" s="129">
        <v>129910</v>
      </c>
      <c r="I303" s="130">
        <v>100000</v>
      </c>
      <c r="J303" s="130">
        <f t="shared" ref="J303:AW303" si="1144">I303*INDEX(SalInfl,J$1)</f>
        <v>102000</v>
      </c>
      <c r="K303" s="130">
        <f t="shared" si="1144"/>
        <v>104040</v>
      </c>
      <c r="L303" s="130">
        <f t="shared" si="1144"/>
        <v>106120.8</v>
      </c>
      <c r="M303" s="130">
        <f t="shared" si="1144"/>
        <v>108243.216</v>
      </c>
      <c r="N303" s="130">
        <f t="shared" si="1144"/>
        <v>110408.08032000001</v>
      </c>
      <c r="O303" s="130">
        <f t="shared" si="1144"/>
        <v>112616.24192640001</v>
      </c>
      <c r="P303" s="130">
        <f t="shared" si="1144"/>
        <v>114868.56676492801</v>
      </c>
      <c r="Q303" s="130">
        <f t="shared" si="1144"/>
        <v>117165.93810022657</v>
      </c>
      <c r="R303" s="130">
        <f t="shared" si="1144"/>
        <v>119509.25686223111</v>
      </c>
      <c r="S303" s="130">
        <f t="shared" si="1144"/>
        <v>121899.44199947573</v>
      </c>
      <c r="T303" s="130">
        <f t="shared" si="1144"/>
        <v>124337.43083946525</v>
      </c>
      <c r="U303" s="130">
        <f t="shared" si="1144"/>
        <v>126824.17945625455</v>
      </c>
      <c r="V303" s="130">
        <f t="shared" si="1144"/>
        <v>129360.66304537965</v>
      </c>
      <c r="W303" s="130">
        <f t="shared" si="1144"/>
        <v>131947.87630628725</v>
      </c>
      <c r="X303" s="130">
        <f t="shared" si="1144"/>
        <v>134586.83383241299</v>
      </c>
      <c r="Y303" s="130">
        <f t="shared" si="1144"/>
        <v>137278.57050906125</v>
      </c>
      <c r="Z303" s="130">
        <f t="shared" si="1144"/>
        <v>140024.14191924248</v>
      </c>
      <c r="AA303" s="130">
        <f t="shared" si="1144"/>
        <v>142824.62475762735</v>
      </c>
      <c r="AB303" s="130">
        <f t="shared" si="1144"/>
        <v>145681.11725277989</v>
      </c>
      <c r="AC303" s="130">
        <f t="shared" si="1144"/>
        <v>148594.73959783549</v>
      </c>
      <c r="AD303" s="130">
        <f t="shared" si="1144"/>
        <v>151566.63438979219</v>
      </c>
      <c r="AE303" s="130">
        <f t="shared" si="1144"/>
        <v>154597.96707758805</v>
      </c>
      <c r="AF303" s="130">
        <f t="shared" si="1144"/>
        <v>157689.92641913981</v>
      </c>
      <c r="AG303" s="130">
        <f t="shared" si="1144"/>
        <v>160843.7249475226</v>
      </c>
      <c r="AH303" s="130">
        <f t="shared" si="1144"/>
        <v>164060.59944647306</v>
      </c>
      <c r="AI303" s="130">
        <f t="shared" si="1144"/>
        <v>167341.81143540252</v>
      </c>
      <c r="AJ303" s="130">
        <f t="shared" si="1144"/>
        <v>170688.64766411058</v>
      </c>
      <c r="AK303" s="130">
        <f t="shared" si="1144"/>
        <v>174102.42061739281</v>
      </c>
      <c r="AL303" s="130">
        <f t="shared" si="1144"/>
        <v>177584.46902974066</v>
      </c>
      <c r="AM303" s="130">
        <f t="shared" si="1144"/>
        <v>181136.15841033548</v>
      </c>
      <c r="AN303" s="130">
        <f t="shared" si="1144"/>
        <v>184758.8815785422</v>
      </c>
      <c r="AO303" s="130">
        <f t="shared" si="1144"/>
        <v>188454.05921011305</v>
      </c>
      <c r="AP303" s="130">
        <f t="shared" si="1144"/>
        <v>192223.1403943153</v>
      </c>
      <c r="AQ303" s="130">
        <f t="shared" si="1144"/>
        <v>196067.6032022016</v>
      </c>
      <c r="AR303" s="130">
        <f t="shared" si="1144"/>
        <v>199988.95526624564</v>
      </c>
      <c r="AS303" s="130">
        <f t="shared" si="1144"/>
        <v>203988.73437157055</v>
      </c>
      <c r="AT303" s="130">
        <f t="shared" si="1144"/>
        <v>208068.50905900195</v>
      </c>
      <c r="AU303" s="130">
        <f t="shared" si="1144"/>
        <v>212229.879240182</v>
      </c>
      <c r="AV303" s="130">
        <f t="shared" si="1144"/>
        <v>216474.47682498564</v>
      </c>
      <c r="AW303" s="130">
        <f t="shared" si="1144"/>
        <v>220803.96636148536</v>
      </c>
      <c r="AY303" s="78"/>
    </row>
    <row r="304" spans="1:341" s="70" customFormat="1" ht="11.25" customHeight="1" x14ac:dyDescent="0.15">
      <c r="A304" s="125"/>
      <c r="B304" s="87" t="s">
        <v>283</v>
      </c>
      <c r="C304" s="87"/>
      <c r="D304" s="87"/>
      <c r="E304" s="549"/>
      <c r="F304" s="87"/>
      <c r="G304" s="91"/>
      <c r="H304" s="383"/>
      <c r="I304" s="384"/>
      <c r="J304" s="384"/>
      <c r="K304" s="384"/>
      <c r="L304" s="384"/>
      <c r="M304" s="384"/>
      <c r="N304" s="384"/>
      <c r="O304" s="384"/>
      <c r="P304" s="384"/>
      <c r="Q304" s="384"/>
      <c r="R304" s="384"/>
      <c r="S304" s="384"/>
      <c r="T304" s="384"/>
      <c r="U304" s="384"/>
      <c r="V304" s="384"/>
      <c r="W304" s="384"/>
      <c r="X304" s="384"/>
      <c r="Y304" s="384"/>
      <c r="Z304" s="384"/>
      <c r="AA304" s="384"/>
      <c r="AB304" s="384"/>
      <c r="AC304" s="384"/>
      <c r="AD304" s="384"/>
      <c r="AE304" s="384"/>
      <c r="AF304" s="384"/>
      <c r="AG304" s="384"/>
      <c r="AH304" s="384"/>
      <c r="AI304" s="384"/>
      <c r="AJ304" s="384"/>
      <c r="AK304" s="384"/>
      <c r="AL304" s="384"/>
      <c r="AM304" s="384"/>
      <c r="AN304" s="384"/>
      <c r="AO304" s="384"/>
      <c r="AP304" s="384"/>
      <c r="AQ304" s="384"/>
      <c r="AR304" s="384"/>
      <c r="AS304" s="384"/>
      <c r="AT304" s="384"/>
      <c r="AU304" s="384"/>
      <c r="AV304" s="384"/>
      <c r="AW304" s="384"/>
      <c r="AY304" s="78"/>
    </row>
    <row r="305" spans="1:341" s="70" customFormat="1" ht="11.25" customHeight="1" x14ac:dyDescent="0.15">
      <c r="A305" s="125"/>
      <c r="B305" s="385" t="s">
        <v>284</v>
      </c>
      <c r="C305" s="385"/>
      <c r="D305" s="385"/>
      <c r="E305" s="558"/>
      <c r="F305" s="385"/>
      <c r="G305" s="386"/>
      <c r="H305" s="391">
        <f t="shared" ref="H305:AW305" si="1145">SUMIF(H301:H304, "&gt;0",$E301:$E304)</f>
        <v>0</v>
      </c>
      <c r="I305" s="392">
        <f t="shared" si="1145"/>
        <v>0</v>
      </c>
      <c r="J305" s="392">
        <f t="shared" si="1145"/>
        <v>0</v>
      </c>
      <c r="K305" s="392">
        <f t="shared" si="1145"/>
        <v>0</v>
      </c>
      <c r="L305" s="392">
        <f t="shared" si="1145"/>
        <v>0</v>
      </c>
      <c r="M305" s="392">
        <f t="shared" si="1145"/>
        <v>0</v>
      </c>
      <c r="N305" s="392">
        <f t="shared" si="1145"/>
        <v>0</v>
      </c>
      <c r="O305" s="392">
        <f t="shared" si="1145"/>
        <v>0</v>
      </c>
      <c r="P305" s="392">
        <f t="shared" si="1145"/>
        <v>0</v>
      </c>
      <c r="Q305" s="392">
        <f t="shared" si="1145"/>
        <v>0</v>
      </c>
      <c r="R305" s="392">
        <f t="shared" si="1145"/>
        <v>0</v>
      </c>
      <c r="S305" s="392">
        <f t="shared" si="1145"/>
        <v>0</v>
      </c>
      <c r="T305" s="392">
        <f t="shared" si="1145"/>
        <v>0</v>
      </c>
      <c r="U305" s="392">
        <f t="shared" si="1145"/>
        <v>0</v>
      </c>
      <c r="V305" s="392">
        <f t="shared" si="1145"/>
        <v>0</v>
      </c>
      <c r="W305" s="392">
        <f t="shared" si="1145"/>
        <v>0</v>
      </c>
      <c r="X305" s="392">
        <f t="shared" si="1145"/>
        <v>0</v>
      </c>
      <c r="Y305" s="392">
        <f t="shared" si="1145"/>
        <v>0</v>
      </c>
      <c r="Z305" s="392">
        <f t="shared" si="1145"/>
        <v>0</v>
      </c>
      <c r="AA305" s="392">
        <f t="shared" si="1145"/>
        <v>0</v>
      </c>
      <c r="AB305" s="392">
        <f t="shared" si="1145"/>
        <v>0</v>
      </c>
      <c r="AC305" s="392">
        <f t="shared" si="1145"/>
        <v>0</v>
      </c>
      <c r="AD305" s="392">
        <f t="shared" si="1145"/>
        <v>0</v>
      </c>
      <c r="AE305" s="392">
        <f t="shared" si="1145"/>
        <v>0</v>
      </c>
      <c r="AF305" s="392">
        <f t="shared" si="1145"/>
        <v>0</v>
      </c>
      <c r="AG305" s="392">
        <f t="shared" si="1145"/>
        <v>0</v>
      </c>
      <c r="AH305" s="392">
        <f t="shared" si="1145"/>
        <v>0</v>
      </c>
      <c r="AI305" s="392">
        <f t="shared" si="1145"/>
        <v>0</v>
      </c>
      <c r="AJ305" s="392">
        <f t="shared" si="1145"/>
        <v>0</v>
      </c>
      <c r="AK305" s="392">
        <f t="shared" si="1145"/>
        <v>0</v>
      </c>
      <c r="AL305" s="392">
        <f t="shared" si="1145"/>
        <v>0</v>
      </c>
      <c r="AM305" s="392">
        <f t="shared" si="1145"/>
        <v>0</v>
      </c>
      <c r="AN305" s="392">
        <f t="shared" si="1145"/>
        <v>0</v>
      </c>
      <c r="AO305" s="392">
        <f t="shared" si="1145"/>
        <v>0</v>
      </c>
      <c r="AP305" s="392">
        <f t="shared" si="1145"/>
        <v>0</v>
      </c>
      <c r="AQ305" s="392">
        <f t="shared" si="1145"/>
        <v>0</v>
      </c>
      <c r="AR305" s="392">
        <f t="shared" si="1145"/>
        <v>0</v>
      </c>
      <c r="AS305" s="392">
        <f t="shared" si="1145"/>
        <v>0</v>
      </c>
      <c r="AT305" s="392">
        <f t="shared" si="1145"/>
        <v>0</v>
      </c>
      <c r="AU305" s="392">
        <f t="shared" si="1145"/>
        <v>0</v>
      </c>
      <c r="AV305" s="392">
        <f t="shared" si="1145"/>
        <v>0</v>
      </c>
      <c r="AW305" s="392">
        <f t="shared" si="1145"/>
        <v>0</v>
      </c>
      <c r="AY305" s="78"/>
    </row>
    <row r="306" spans="1:341" s="70" customFormat="1" ht="11.25" customHeight="1" x14ac:dyDescent="0.15">
      <c r="A306" s="125"/>
      <c r="B306" s="87" t="s">
        <v>285</v>
      </c>
      <c r="C306" s="87"/>
      <c r="D306" s="87"/>
      <c r="E306" s="549"/>
      <c r="F306" s="87"/>
      <c r="G306" s="91"/>
      <c r="H306" s="389" t="str">
        <f t="shared" ref="H306:AW306" si="1146">IF(H305=0, "N/A", H$6/H305)</f>
        <v>N/A</v>
      </c>
      <c r="I306" s="313" t="str">
        <f t="shared" si="1146"/>
        <v>N/A</v>
      </c>
      <c r="J306" s="313" t="str">
        <f t="shared" si="1146"/>
        <v>N/A</v>
      </c>
      <c r="K306" s="313" t="str">
        <f t="shared" si="1146"/>
        <v>N/A</v>
      </c>
      <c r="L306" s="313" t="str">
        <f t="shared" si="1146"/>
        <v>N/A</v>
      </c>
      <c r="M306" s="313" t="str">
        <f t="shared" si="1146"/>
        <v>N/A</v>
      </c>
      <c r="N306" s="313" t="str">
        <f t="shared" si="1146"/>
        <v>N/A</v>
      </c>
      <c r="O306" s="313" t="str">
        <f t="shared" si="1146"/>
        <v>N/A</v>
      </c>
      <c r="P306" s="313" t="str">
        <f t="shared" si="1146"/>
        <v>N/A</v>
      </c>
      <c r="Q306" s="313" t="str">
        <f t="shared" si="1146"/>
        <v>N/A</v>
      </c>
      <c r="R306" s="313" t="str">
        <f t="shared" si="1146"/>
        <v>N/A</v>
      </c>
      <c r="S306" s="313" t="str">
        <f t="shared" si="1146"/>
        <v>N/A</v>
      </c>
      <c r="T306" s="313" t="str">
        <f t="shared" si="1146"/>
        <v>N/A</v>
      </c>
      <c r="U306" s="313" t="str">
        <f t="shared" si="1146"/>
        <v>N/A</v>
      </c>
      <c r="V306" s="313" t="str">
        <f t="shared" si="1146"/>
        <v>N/A</v>
      </c>
      <c r="W306" s="313" t="str">
        <f t="shared" si="1146"/>
        <v>N/A</v>
      </c>
      <c r="X306" s="313" t="str">
        <f t="shared" si="1146"/>
        <v>N/A</v>
      </c>
      <c r="Y306" s="313" t="str">
        <f t="shared" si="1146"/>
        <v>N/A</v>
      </c>
      <c r="Z306" s="313" t="str">
        <f t="shared" si="1146"/>
        <v>N/A</v>
      </c>
      <c r="AA306" s="313" t="str">
        <f t="shared" si="1146"/>
        <v>N/A</v>
      </c>
      <c r="AB306" s="313" t="str">
        <f t="shared" si="1146"/>
        <v>N/A</v>
      </c>
      <c r="AC306" s="313" t="str">
        <f t="shared" si="1146"/>
        <v>N/A</v>
      </c>
      <c r="AD306" s="313" t="str">
        <f t="shared" si="1146"/>
        <v>N/A</v>
      </c>
      <c r="AE306" s="313" t="str">
        <f t="shared" si="1146"/>
        <v>N/A</v>
      </c>
      <c r="AF306" s="313" t="str">
        <f t="shared" si="1146"/>
        <v>N/A</v>
      </c>
      <c r="AG306" s="313" t="str">
        <f t="shared" si="1146"/>
        <v>N/A</v>
      </c>
      <c r="AH306" s="313" t="str">
        <f t="shared" si="1146"/>
        <v>N/A</v>
      </c>
      <c r="AI306" s="313" t="str">
        <f t="shared" si="1146"/>
        <v>N/A</v>
      </c>
      <c r="AJ306" s="313" t="str">
        <f t="shared" si="1146"/>
        <v>N/A</v>
      </c>
      <c r="AK306" s="313" t="str">
        <f t="shared" si="1146"/>
        <v>N/A</v>
      </c>
      <c r="AL306" s="313" t="str">
        <f t="shared" si="1146"/>
        <v>N/A</v>
      </c>
      <c r="AM306" s="313" t="str">
        <f t="shared" si="1146"/>
        <v>N/A</v>
      </c>
      <c r="AN306" s="313" t="str">
        <f t="shared" si="1146"/>
        <v>N/A</v>
      </c>
      <c r="AO306" s="313" t="str">
        <f t="shared" si="1146"/>
        <v>N/A</v>
      </c>
      <c r="AP306" s="313" t="str">
        <f t="shared" si="1146"/>
        <v>N/A</v>
      </c>
      <c r="AQ306" s="313" t="str">
        <f t="shared" si="1146"/>
        <v>N/A</v>
      </c>
      <c r="AR306" s="313" t="str">
        <f t="shared" si="1146"/>
        <v>N/A</v>
      </c>
      <c r="AS306" s="313" t="str">
        <f t="shared" si="1146"/>
        <v>N/A</v>
      </c>
      <c r="AT306" s="313" t="str">
        <f t="shared" si="1146"/>
        <v>N/A</v>
      </c>
      <c r="AU306" s="313" t="str">
        <f t="shared" si="1146"/>
        <v>N/A</v>
      </c>
      <c r="AV306" s="313" t="str">
        <f t="shared" si="1146"/>
        <v>N/A</v>
      </c>
      <c r="AW306" s="313" t="str">
        <f t="shared" si="1146"/>
        <v>N/A</v>
      </c>
    </row>
    <row r="307" spans="1:341" s="70" customFormat="1" ht="11.25" customHeight="1" x14ac:dyDescent="0.15">
      <c r="A307" s="125"/>
      <c r="E307" s="555"/>
      <c r="G307" s="86"/>
      <c r="H307" s="124"/>
      <c r="I307" s="71"/>
      <c r="J307" s="71"/>
      <c r="K307" s="71"/>
      <c r="L307" s="71"/>
      <c r="M307" s="71"/>
      <c r="N307" s="71"/>
      <c r="O307" s="71"/>
      <c r="P307" s="71"/>
      <c r="Q307" s="71"/>
      <c r="R307" s="71"/>
      <c r="S307" s="71"/>
      <c r="T307" s="71"/>
      <c r="U307" s="71"/>
      <c r="V307" s="71"/>
      <c r="W307" s="71"/>
      <c r="X307" s="71"/>
      <c r="Y307" s="71"/>
      <c r="Z307" s="71"/>
      <c r="AA307" s="71"/>
      <c r="AB307" s="71"/>
      <c r="AC307" s="71"/>
      <c r="AD307" s="71"/>
      <c r="AE307" s="71"/>
      <c r="AF307" s="71"/>
      <c r="AG307" s="71"/>
      <c r="AH307" s="71"/>
      <c r="AI307" s="71"/>
      <c r="AJ307" s="71"/>
      <c r="AK307" s="71"/>
      <c r="AL307" s="71"/>
      <c r="AM307" s="71"/>
      <c r="AN307" s="71"/>
      <c r="AO307" s="71"/>
      <c r="AP307" s="71"/>
      <c r="AQ307" s="71"/>
      <c r="AR307" s="71"/>
      <c r="AS307" s="71"/>
      <c r="AT307" s="71"/>
      <c r="AU307" s="71"/>
      <c r="AV307" s="71"/>
      <c r="AW307" s="71"/>
    </row>
    <row r="308" spans="1:341" x14ac:dyDescent="0.2">
      <c r="A308" s="126"/>
      <c r="B308" s="543" t="s">
        <v>306</v>
      </c>
      <c r="C308" s="544"/>
      <c r="D308" s="544"/>
      <c r="E308" s="544"/>
      <c r="F308" s="544"/>
      <c r="G308" s="545"/>
      <c r="H308" s="546"/>
      <c r="I308" s="547"/>
      <c r="J308" s="547"/>
      <c r="K308" s="547"/>
      <c r="L308" s="547"/>
      <c r="M308" s="547"/>
      <c r="N308" s="547"/>
      <c r="O308" s="547"/>
      <c r="P308" s="547"/>
      <c r="Q308" s="547"/>
      <c r="R308" s="547"/>
      <c r="S308" s="547"/>
      <c r="T308" s="547"/>
      <c r="U308" s="547"/>
      <c r="V308" s="547"/>
      <c r="W308" s="547"/>
      <c r="X308" s="547"/>
      <c r="Y308" s="547"/>
      <c r="Z308" s="547"/>
      <c r="AA308" s="547"/>
      <c r="AB308" s="547"/>
      <c r="AC308" s="547"/>
      <c r="AD308" s="547"/>
      <c r="AE308" s="547"/>
      <c r="AF308" s="547"/>
      <c r="AG308" s="547"/>
      <c r="AH308" s="547"/>
      <c r="AI308" s="547"/>
      <c r="AJ308" s="547"/>
      <c r="AK308" s="547"/>
      <c r="AL308" s="547"/>
      <c r="AM308" s="547"/>
      <c r="AN308" s="547"/>
      <c r="AO308" s="547"/>
      <c r="AP308" s="547"/>
      <c r="AQ308" s="547"/>
      <c r="AR308" s="547"/>
      <c r="AS308" s="547"/>
      <c r="AT308" s="547"/>
      <c r="AU308" s="547"/>
      <c r="AV308" s="547"/>
      <c r="AW308" s="547"/>
    </row>
    <row r="309" spans="1:341" x14ac:dyDescent="0.2">
      <c r="A309" s="126"/>
      <c r="B309" s="380" t="str">
        <f>"&gt; "&amp;VLOOKUP(B308,ActMap,2, FALSE)</f>
        <v>&gt; Stipends for program staff performing additional duties</v>
      </c>
      <c r="C309" s="381"/>
      <c r="D309" s="381"/>
      <c r="E309" s="556"/>
      <c r="F309" s="381"/>
      <c r="G309" s="381"/>
      <c r="H309" s="121"/>
      <c r="I309" s="382"/>
      <c r="J309" s="382"/>
      <c r="K309" s="382"/>
      <c r="L309" s="382"/>
      <c r="M309" s="382"/>
      <c r="N309" s="382"/>
      <c r="O309" s="382"/>
      <c r="P309" s="382"/>
      <c r="Q309" s="382"/>
      <c r="R309" s="382"/>
      <c r="S309" s="382"/>
      <c r="T309" s="382"/>
      <c r="U309" s="382"/>
      <c r="V309" s="382"/>
      <c r="W309" s="382"/>
      <c r="X309" s="382"/>
      <c r="Y309" s="382"/>
      <c r="Z309" s="382"/>
      <c r="AA309" s="382"/>
      <c r="AB309" s="382"/>
      <c r="AC309" s="382"/>
      <c r="AD309" s="382"/>
      <c r="AE309" s="382"/>
      <c r="AF309" s="382"/>
      <c r="AG309" s="382"/>
      <c r="AH309" s="382"/>
      <c r="AI309" s="382"/>
      <c r="AJ309" s="382"/>
      <c r="AK309" s="382"/>
      <c r="AL309" s="382"/>
      <c r="AM309" s="382"/>
      <c r="AN309" s="382"/>
      <c r="AO309" s="382"/>
      <c r="AP309" s="382"/>
      <c r="AQ309" s="382"/>
      <c r="AR309" s="382"/>
      <c r="AS309" s="382"/>
      <c r="AT309" s="382"/>
      <c r="AU309" s="382"/>
      <c r="AV309" s="382"/>
      <c r="AW309" s="382"/>
      <c r="AX309" s="70"/>
      <c r="AY309" s="70"/>
      <c r="AZ309" s="70"/>
      <c r="BA309" s="70"/>
      <c r="BB309" s="70"/>
      <c r="BC309" s="70"/>
      <c r="BD309" s="70"/>
      <c r="BE309" s="70"/>
      <c r="BF309" s="70"/>
      <c r="BG309" s="70"/>
      <c r="BH309" s="70"/>
      <c r="BI309" s="70"/>
      <c r="BJ309" s="70"/>
      <c r="BK309" s="70"/>
      <c r="BL309" s="70"/>
      <c r="BM309" s="70"/>
      <c r="BN309" s="70"/>
      <c r="BO309" s="70"/>
      <c r="BP309" s="70"/>
      <c r="BQ309" s="70"/>
      <c r="BR309" s="70"/>
      <c r="BS309" s="70"/>
      <c r="BT309" s="70"/>
      <c r="BU309" s="70"/>
      <c r="BV309" s="70"/>
      <c r="BW309" s="70"/>
      <c r="BX309" s="70"/>
      <c r="BY309" s="70"/>
      <c r="BZ309" s="70"/>
      <c r="CA309" s="70"/>
      <c r="CB309" s="70"/>
      <c r="CC309" s="70"/>
      <c r="CD309" s="70"/>
      <c r="CE309" s="70"/>
      <c r="CF309" s="70"/>
      <c r="CG309" s="70"/>
      <c r="CH309" s="70"/>
      <c r="CI309" s="70"/>
      <c r="CJ309" s="70"/>
      <c r="CK309" s="70"/>
      <c r="CL309" s="70"/>
      <c r="CM309" s="70"/>
      <c r="CN309" s="70"/>
      <c r="CO309" s="70"/>
      <c r="CP309" s="70"/>
      <c r="CQ309" s="70"/>
      <c r="CR309" s="70"/>
      <c r="CS309" s="70"/>
      <c r="CT309" s="70"/>
      <c r="CU309" s="70"/>
      <c r="CV309" s="70"/>
      <c r="CW309" s="70"/>
      <c r="CX309" s="70"/>
      <c r="CY309" s="70"/>
      <c r="CZ309" s="70"/>
      <c r="DA309" s="70"/>
      <c r="DB309" s="70"/>
      <c r="DC309" s="70"/>
      <c r="DD309" s="70"/>
      <c r="DE309" s="70"/>
      <c r="DF309" s="70"/>
      <c r="DG309" s="70"/>
      <c r="DH309" s="70"/>
      <c r="DI309" s="70"/>
      <c r="DJ309" s="70"/>
      <c r="DK309" s="70"/>
      <c r="DL309" s="70"/>
      <c r="DM309" s="70"/>
      <c r="DN309" s="70"/>
      <c r="DO309" s="70"/>
      <c r="DP309" s="70"/>
      <c r="DQ309" s="70"/>
      <c r="DR309" s="70"/>
      <c r="DS309" s="70"/>
      <c r="DT309" s="70"/>
      <c r="DU309" s="70"/>
      <c r="DV309" s="70"/>
      <c r="DW309" s="70"/>
      <c r="DX309" s="70"/>
      <c r="DY309" s="70"/>
      <c r="DZ309" s="70"/>
      <c r="EA309" s="70"/>
      <c r="EB309" s="70"/>
      <c r="EC309" s="70"/>
      <c r="ED309" s="70"/>
      <c r="EE309" s="70"/>
      <c r="EF309" s="70"/>
      <c r="EG309" s="70"/>
      <c r="EH309" s="70"/>
      <c r="EI309" s="70"/>
      <c r="EJ309" s="70"/>
      <c r="EK309" s="70"/>
      <c r="EL309" s="70"/>
      <c r="EM309" s="70"/>
      <c r="EN309" s="70"/>
      <c r="EO309" s="70"/>
      <c r="EP309" s="70"/>
      <c r="EQ309" s="70"/>
      <c r="ER309" s="70"/>
      <c r="ES309" s="70"/>
      <c r="ET309" s="70"/>
      <c r="EU309" s="70"/>
      <c r="EV309" s="70"/>
      <c r="EW309" s="70"/>
      <c r="EX309" s="70"/>
      <c r="EY309" s="70"/>
      <c r="EZ309" s="70"/>
      <c r="FA309" s="70"/>
      <c r="FB309" s="70"/>
      <c r="FC309" s="70"/>
      <c r="FD309" s="70"/>
      <c r="FE309" s="70"/>
      <c r="FF309" s="70"/>
      <c r="FG309" s="70"/>
      <c r="FH309" s="70"/>
      <c r="FI309" s="70"/>
      <c r="FJ309" s="70"/>
      <c r="FK309" s="70"/>
      <c r="FL309" s="70"/>
      <c r="FM309" s="70"/>
      <c r="FN309" s="70"/>
      <c r="FO309" s="70"/>
      <c r="FP309" s="70"/>
      <c r="FQ309" s="70"/>
      <c r="FR309" s="70"/>
      <c r="FS309" s="70"/>
      <c r="FT309" s="70"/>
      <c r="FU309" s="70"/>
      <c r="FV309" s="70"/>
      <c r="FW309" s="70"/>
      <c r="FX309" s="70"/>
      <c r="FY309" s="70"/>
      <c r="FZ309" s="70"/>
      <c r="GA309" s="70"/>
      <c r="GB309" s="70"/>
      <c r="GC309" s="70"/>
      <c r="GD309" s="70"/>
      <c r="GE309" s="70"/>
      <c r="GF309" s="70"/>
      <c r="GG309" s="70"/>
      <c r="GH309" s="70"/>
      <c r="GI309" s="70"/>
      <c r="GJ309" s="70"/>
      <c r="GK309" s="70"/>
      <c r="GL309" s="70"/>
      <c r="GM309" s="70"/>
      <c r="GN309" s="70"/>
      <c r="GO309" s="70"/>
      <c r="GP309" s="70"/>
      <c r="GQ309" s="70"/>
      <c r="GR309" s="70"/>
      <c r="GS309" s="70"/>
      <c r="GT309" s="70"/>
      <c r="GU309" s="70"/>
      <c r="GV309" s="70"/>
      <c r="GW309" s="70"/>
      <c r="GX309" s="70"/>
      <c r="GY309" s="70"/>
      <c r="GZ309" s="70"/>
      <c r="HA309" s="70"/>
      <c r="HB309" s="70"/>
      <c r="HC309" s="70"/>
      <c r="HD309" s="70"/>
      <c r="HE309" s="70"/>
      <c r="HF309" s="70"/>
      <c r="HG309" s="70"/>
      <c r="HH309" s="70"/>
      <c r="HI309" s="70"/>
      <c r="HJ309" s="70"/>
      <c r="HK309" s="70"/>
      <c r="HL309" s="70"/>
      <c r="HM309" s="70"/>
      <c r="HN309" s="70"/>
      <c r="HO309" s="70"/>
      <c r="HP309" s="70"/>
      <c r="HQ309" s="70"/>
      <c r="HR309" s="70"/>
      <c r="HS309" s="70"/>
      <c r="HT309" s="70"/>
      <c r="HU309" s="70"/>
      <c r="HV309" s="70"/>
      <c r="HW309" s="70"/>
      <c r="HX309" s="70"/>
      <c r="HY309" s="70"/>
      <c r="HZ309" s="70"/>
      <c r="IA309" s="70"/>
      <c r="IB309" s="70"/>
      <c r="IC309" s="70"/>
      <c r="ID309" s="70"/>
      <c r="IE309" s="70"/>
      <c r="IF309" s="70"/>
      <c r="IG309" s="70"/>
      <c r="IH309" s="70"/>
      <c r="II309" s="70"/>
      <c r="IJ309" s="70"/>
      <c r="IK309" s="70"/>
      <c r="IL309" s="70"/>
      <c r="IM309" s="70"/>
      <c r="IN309" s="70"/>
      <c r="IO309" s="70"/>
      <c r="IP309" s="70"/>
      <c r="IQ309" s="70"/>
      <c r="IR309" s="70"/>
      <c r="IS309" s="70"/>
      <c r="IT309" s="70"/>
      <c r="IU309" s="70"/>
      <c r="IV309" s="70"/>
      <c r="IW309" s="70"/>
      <c r="IX309" s="70"/>
      <c r="IY309" s="70"/>
      <c r="IZ309" s="70"/>
      <c r="JA309" s="70"/>
      <c r="JB309" s="70"/>
      <c r="JC309" s="70"/>
      <c r="JD309" s="70"/>
      <c r="JE309" s="70"/>
      <c r="JF309" s="70"/>
      <c r="JG309" s="70"/>
      <c r="JH309" s="70"/>
      <c r="JI309" s="70"/>
      <c r="JJ309" s="70"/>
      <c r="JK309" s="70"/>
      <c r="JL309" s="70"/>
      <c r="JM309" s="70"/>
      <c r="JN309" s="70"/>
      <c r="JO309" s="70"/>
      <c r="JP309" s="70"/>
      <c r="JQ309" s="70"/>
      <c r="JR309" s="70"/>
      <c r="JS309" s="70"/>
      <c r="JT309" s="70"/>
      <c r="JU309" s="70"/>
      <c r="JV309" s="70"/>
      <c r="JW309" s="70"/>
      <c r="JX309" s="70"/>
      <c r="JY309" s="70"/>
      <c r="JZ309" s="70"/>
      <c r="KA309" s="70"/>
      <c r="KB309" s="70"/>
      <c r="KC309" s="70"/>
      <c r="KD309" s="70"/>
      <c r="KE309" s="70"/>
      <c r="KF309" s="70"/>
      <c r="KG309" s="70"/>
      <c r="KH309" s="70"/>
      <c r="KI309" s="70"/>
      <c r="KJ309" s="70"/>
      <c r="KK309" s="70"/>
      <c r="KL309" s="70"/>
      <c r="KM309" s="70"/>
      <c r="KN309" s="70"/>
      <c r="KO309" s="70"/>
      <c r="KP309" s="70"/>
      <c r="KQ309" s="70"/>
      <c r="KR309" s="70"/>
      <c r="KS309" s="70"/>
      <c r="KT309" s="70"/>
      <c r="KU309" s="70"/>
      <c r="KV309" s="70"/>
      <c r="KW309" s="70"/>
      <c r="KX309" s="70"/>
      <c r="KY309" s="70"/>
      <c r="KZ309" s="70"/>
      <c r="LA309" s="70"/>
      <c r="LB309" s="70"/>
      <c r="LC309" s="70"/>
      <c r="LD309" s="70"/>
      <c r="LE309" s="70"/>
      <c r="LF309" s="70"/>
      <c r="LG309" s="70"/>
      <c r="LH309" s="70"/>
      <c r="LI309" s="70"/>
      <c r="LJ309" s="70"/>
      <c r="LK309" s="70"/>
      <c r="LL309" s="70"/>
      <c r="LM309" s="70"/>
      <c r="LN309" s="70"/>
      <c r="LO309" s="70"/>
      <c r="LP309" s="70"/>
      <c r="LQ309" s="70"/>
      <c r="LR309" s="70"/>
      <c r="LS309" s="70"/>
      <c r="LT309" s="70"/>
      <c r="LU309" s="70"/>
      <c r="LV309" s="70"/>
      <c r="LW309" s="70"/>
      <c r="LX309" s="70"/>
      <c r="LY309" s="70"/>
      <c r="LZ309" s="70"/>
      <c r="MA309" s="70"/>
      <c r="MB309" s="70"/>
      <c r="MC309" s="70"/>
    </row>
    <row r="310" spans="1:341" s="70" customFormat="1" ht="11.25" customHeight="1" x14ac:dyDescent="0.15">
      <c r="A310" s="125"/>
      <c r="B310" s="70" t="s">
        <v>306</v>
      </c>
      <c r="C310" s="70" t="s">
        <v>307</v>
      </c>
      <c r="E310" s="548"/>
      <c r="G310" s="86"/>
      <c r="H310" s="129">
        <v>11021</v>
      </c>
      <c r="I310" s="130">
        <f>15000</f>
        <v>15000</v>
      </c>
      <c r="J310" s="130">
        <f t="shared" ref="J310" si="1147">I310*INDEX(SalInfl,J$1)</f>
        <v>15300</v>
      </c>
      <c r="K310" s="130">
        <f t="shared" ref="K310" si="1148">J310*INDEX(SalInfl,K$1)</f>
        <v>15606</v>
      </c>
      <c r="L310" s="130">
        <f t="shared" ref="L310" si="1149">K310*INDEX(SalInfl,L$1)</f>
        <v>15918.12</v>
      </c>
      <c r="M310" s="130">
        <f t="shared" ref="M310" si="1150">L310*INDEX(SalInfl,M$1)</f>
        <v>16236.482400000001</v>
      </c>
      <c r="N310" s="130">
        <f t="shared" ref="N310" si="1151">M310*INDEX(SalInfl,N$1)</f>
        <v>16561.212048000001</v>
      </c>
      <c r="O310" s="130">
        <f t="shared" ref="O310" si="1152">N310*INDEX(SalInfl,O$1)</f>
        <v>16892.436288960002</v>
      </c>
      <c r="P310" s="130">
        <f t="shared" ref="P310" si="1153">O310*INDEX(SalInfl,P$1)</f>
        <v>17230.285014739202</v>
      </c>
      <c r="Q310" s="130">
        <f t="shared" ref="Q310" si="1154">P310*INDEX(SalInfl,Q$1)</f>
        <v>17574.890715033987</v>
      </c>
      <c r="R310" s="130">
        <f t="shared" ref="R310" si="1155">Q310*INDEX(SalInfl,R$1)</f>
        <v>17926.388529334668</v>
      </c>
      <c r="S310" s="130">
        <f t="shared" ref="S310" si="1156">R310*INDEX(SalInfl,S$1)</f>
        <v>18284.916299921362</v>
      </c>
      <c r="T310" s="130">
        <f t="shared" ref="T310" si="1157">S310*INDEX(SalInfl,T$1)</f>
        <v>18650.614625919789</v>
      </c>
      <c r="U310" s="130">
        <f t="shared" ref="U310" si="1158">T310*INDEX(SalInfl,U$1)</f>
        <v>19023.626918438185</v>
      </c>
      <c r="V310" s="130">
        <f t="shared" ref="V310" si="1159">U310*INDEX(SalInfl,V$1)</f>
        <v>19404.099456806951</v>
      </c>
      <c r="W310" s="130">
        <f t="shared" ref="W310" si="1160">V310*INDEX(SalInfl,W$1)</f>
        <v>19792.18144594309</v>
      </c>
      <c r="X310" s="130">
        <f t="shared" ref="X310" si="1161">W310*INDEX(SalInfl,X$1)</f>
        <v>20188.025074861951</v>
      </c>
      <c r="Y310" s="130">
        <f t="shared" ref="Y310" si="1162">X310*INDEX(SalInfl,Y$1)</f>
        <v>20591.785576359191</v>
      </c>
      <c r="Z310" s="130">
        <f t="shared" ref="Z310" si="1163">Y310*INDEX(SalInfl,Z$1)</f>
        <v>21003.621287886373</v>
      </c>
      <c r="AA310" s="130">
        <f t="shared" ref="AA310" si="1164">Z310*INDEX(SalInfl,AA$1)</f>
        <v>21423.693713644101</v>
      </c>
      <c r="AB310" s="130">
        <f t="shared" ref="AB310" si="1165">AA310*INDEX(SalInfl,AB$1)</f>
        <v>21852.167587916985</v>
      </c>
      <c r="AC310" s="130">
        <f t="shared" ref="AC310" si="1166">AB310*INDEX(SalInfl,AC$1)</f>
        <v>22289.210939675326</v>
      </c>
      <c r="AD310" s="130">
        <f t="shared" ref="AD310" si="1167">AC310*INDEX(SalInfl,AD$1)</f>
        <v>22734.995158468832</v>
      </c>
      <c r="AE310" s="130">
        <f t="shared" ref="AE310" si="1168">AD310*INDEX(SalInfl,AE$1)</f>
        <v>23189.695061638209</v>
      </c>
      <c r="AF310" s="130">
        <f t="shared" ref="AF310" si="1169">AE310*INDEX(SalInfl,AF$1)</f>
        <v>23653.488962870975</v>
      </c>
      <c r="AG310" s="130">
        <f t="shared" ref="AG310" si="1170">AF310*INDEX(SalInfl,AG$1)</f>
        <v>24126.558742128396</v>
      </c>
      <c r="AH310" s="130">
        <f t="shared" ref="AH310" si="1171">AG310*INDEX(SalInfl,AH$1)</f>
        <v>24609.089916970963</v>
      </c>
      <c r="AI310" s="130">
        <f t="shared" ref="AI310" si="1172">AH310*INDEX(SalInfl,AI$1)</f>
        <v>25101.271715310384</v>
      </c>
      <c r="AJ310" s="130">
        <f t="shared" ref="AJ310" si="1173">AI310*INDEX(SalInfl,AJ$1)</f>
        <v>25603.297149616592</v>
      </c>
      <c r="AK310" s="130">
        <f t="shared" ref="AK310" si="1174">AJ310*INDEX(SalInfl,AK$1)</f>
        <v>26115.363092608924</v>
      </c>
      <c r="AL310" s="130">
        <f t="shared" ref="AL310" si="1175">AK310*INDEX(SalInfl,AL$1)</f>
        <v>26637.670354461105</v>
      </c>
      <c r="AM310" s="130">
        <f t="shared" ref="AM310" si="1176">AL310*INDEX(SalInfl,AM$1)</f>
        <v>27170.423761550326</v>
      </c>
      <c r="AN310" s="130">
        <f t="shared" ref="AN310" si="1177">AM310*INDEX(SalInfl,AN$1)</f>
        <v>27713.832236781334</v>
      </c>
      <c r="AO310" s="130">
        <f t="shared" ref="AO310" si="1178">AN310*INDEX(SalInfl,AO$1)</f>
        <v>28268.108881516961</v>
      </c>
      <c r="AP310" s="130">
        <f t="shared" ref="AP310" si="1179">AO310*INDEX(SalInfl,AP$1)</f>
        <v>28833.471059147301</v>
      </c>
      <c r="AQ310" s="130">
        <f t="shared" ref="AQ310" si="1180">AP310*INDEX(SalInfl,AQ$1)</f>
        <v>29410.140480330247</v>
      </c>
      <c r="AR310" s="130">
        <f t="shared" ref="AR310" si="1181">AQ310*INDEX(SalInfl,AR$1)</f>
        <v>29998.343289936853</v>
      </c>
      <c r="AS310" s="130">
        <f t="shared" ref="AS310" si="1182">AR310*INDEX(SalInfl,AS$1)</f>
        <v>30598.310155735591</v>
      </c>
      <c r="AT310" s="130">
        <f t="shared" ref="AT310" si="1183">AS310*INDEX(SalInfl,AT$1)</f>
        <v>31210.276358850304</v>
      </c>
      <c r="AU310" s="130">
        <f t="shared" ref="AU310" si="1184">AT310*INDEX(SalInfl,AU$1)</f>
        <v>31834.481886027312</v>
      </c>
      <c r="AV310" s="130">
        <f t="shared" ref="AV310" si="1185">AU310*INDEX(SalInfl,AV$1)</f>
        <v>32471.17152374786</v>
      </c>
      <c r="AW310" s="130">
        <f t="shared" ref="AW310" si="1186">AV310*INDEX(SalInfl,AW$1)</f>
        <v>33120.594954222819</v>
      </c>
      <c r="AY310" s="78"/>
    </row>
    <row r="311" spans="1:341" s="70" customFormat="1" ht="11.25" customHeight="1" x14ac:dyDescent="0.15">
      <c r="A311" s="125"/>
      <c r="B311" s="87" t="s">
        <v>283</v>
      </c>
      <c r="C311" s="87"/>
      <c r="D311" s="87"/>
      <c r="E311" s="549"/>
      <c r="F311" s="87"/>
      <c r="G311" s="91"/>
      <c r="H311" s="383"/>
      <c r="I311" s="384"/>
      <c r="J311" s="384"/>
      <c r="K311" s="384"/>
      <c r="L311" s="384"/>
      <c r="M311" s="384"/>
      <c r="N311" s="384"/>
      <c r="O311" s="384"/>
      <c r="P311" s="384"/>
      <c r="Q311" s="384"/>
      <c r="R311" s="384"/>
      <c r="S311" s="384"/>
      <c r="T311" s="384"/>
      <c r="U311" s="384"/>
      <c r="V311" s="384"/>
      <c r="W311" s="384"/>
      <c r="X311" s="384"/>
      <c r="Y311" s="384"/>
      <c r="Z311" s="384"/>
      <c r="AA311" s="384"/>
      <c r="AB311" s="384"/>
      <c r="AC311" s="384"/>
      <c r="AD311" s="384"/>
      <c r="AE311" s="384"/>
      <c r="AF311" s="384"/>
      <c r="AG311" s="384"/>
      <c r="AH311" s="384"/>
      <c r="AI311" s="384"/>
      <c r="AJ311" s="384"/>
      <c r="AK311" s="384"/>
      <c r="AL311" s="384"/>
      <c r="AM311" s="384"/>
      <c r="AN311" s="384"/>
      <c r="AO311" s="384"/>
      <c r="AP311" s="384"/>
      <c r="AQ311" s="384"/>
      <c r="AR311" s="384"/>
      <c r="AS311" s="384"/>
      <c r="AT311" s="384"/>
      <c r="AU311" s="384"/>
      <c r="AV311" s="384"/>
      <c r="AW311" s="384"/>
      <c r="AY311" s="78"/>
    </row>
    <row r="312" spans="1:341" s="70" customFormat="1" ht="11.25" customHeight="1" x14ac:dyDescent="0.15">
      <c r="A312" s="125"/>
      <c r="B312" s="385" t="s">
        <v>284</v>
      </c>
      <c r="C312" s="385"/>
      <c r="D312" s="385"/>
      <c r="E312" s="558"/>
      <c r="F312" s="385"/>
      <c r="G312" s="386"/>
      <c r="H312" s="391">
        <f t="shared" ref="H312:AW312" si="1187">SUMIF(H308:H311, "&gt;0",$E308:$E311)</f>
        <v>0</v>
      </c>
      <c r="I312" s="392">
        <f t="shared" si="1187"/>
        <v>0</v>
      </c>
      <c r="J312" s="392">
        <f t="shared" si="1187"/>
        <v>0</v>
      </c>
      <c r="K312" s="392">
        <f t="shared" si="1187"/>
        <v>0</v>
      </c>
      <c r="L312" s="392">
        <f t="shared" si="1187"/>
        <v>0</v>
      </c>
      <c r="M312" s="392">
        <f t="shared" si="1187"/>
        <v>0</v>
      </c>
      <c r="N312" s="392">
        <f t="shared" si="1187"/>
        <v>0</v>
      </c>
      <c r="O312" s="392">
        <f t="shared" si="1187"/>
        <v>0</v>
      </c>
      <c r="P312" s="392">
        <f t="shared" si="1187"/>
        <v>0</v>
      </c>
      <c r="Q312" s="392">
        <f t="shared" si="1187"/>
        <v>0</v>
      </c>
      <c r="R312" s="392">
        <f t="shared" si="1187"/>
        <v>0</v>
      </c>
      <c r="S312" s="392">
        <f t="shared" si="1187"/>
        <v>0</v>
      </c>
      <c r="T312" s="392">
        <f t="shared" si="1187"/>
        <v>0</v>
      </c>
      <c r="U312" s="392">
        <f t="shared" si="1187"/>
        <v>0</v>
      </c>
      <c r="V312" s="392">
        <f t="shared" si="1187"/>
        <v>0</v>
      </c>
      <c r="W312" s="392">
        <f t="shared" si="1187"/>
        <v>0</v>
      </c>
      <c r="X312" s="392">
        <f t="shared" si="1187"/>
        <v>0</v>
      </c>
      <c r="Y312" s="392">
        <f t="shared" si="1187"/>
        <v>0</v>
      </c>
      <c r="Z312" s="392">
        <f t="shared" si="1187"/>
        <v>0</v>
      </c>
      <c r="AA312" s="392">
        <f t="shared" si="1187"/>
        <v>0</v>
      </c>
      <c r="AB312" s="392">
        <f t="shared" si="1187"/>
        <v>0</v>
      </c>
      <c r="AC312" s="392">
        <f t="shared" si="1187"/>
        <v>0</v>
      </c>
      <c r="AD312" s="392">
        <f t="shared" si="1187"/>
        <v>0</v>
      </c>
      <c r="AE312" s="392">
        <f t="shared" si="1187"/>
        <v>0</v>
      </c>
      <c r="AF312" s="392">
        <f t="shared" si="1187"/>
        <v>0</v>
      </c>
      <c r="AG312" s="392">
        <f t="shared" si="1187"/>
        <v>0</v>
      </c>
      <c r="AH312" s="392">
        <f t="shared" si="1187"/>
        <v>0</v>
      </c>
      <c r="AI312" s="392">
        <f t="shared" si="1187"/>
        <v>0</v>
      </c>
      <c r="AJ312" s="392">
        <f t="shared" si="1187"/>
        <v>0</v>
      </c>
      <c r="AK312" s="392">
        <f t="shared" si="1187"/>
        <v>0</v>
      </c>
      <c r="AL312" s="392">
        <f t="shared" si="1187"/>
        <v>0</v>
      </c>
      <c r="AM312" s="392">
        <f t="shared" si="1187"/>
        <v>0</v>
      </c>
      <c r="AN312" s="392">
        <f t="shared" si="1187"/>
        <v>0</v>
      </c>
      <c r="AO312" s="392">
        <f t="shared" si="1187"/>
        <v>0</v>
      </c>
      <c r="AP312" s="392">
        <f t="shared" si="1187"/>
        <v>0</v>
      </c>
      <c r="AQ312" s="392">
        <f t="shared" si="1187"/>
        <v>0</v>
      </c>
      <c r="AR312" s="392">
        <f t="shared" si="1187"/>
        <v>0</v>
      </c>
      <c r="AS312" s="392">
        <f t="shared" si="1187"/>
        <v>0</v>
      </c>
      <c r="AT312" s="392">
        <f t="shared" si="1187"/>
        <v>0</v>
      </c>
      <c r="AU312" s="392">
        <f t="shared" si="1187"/>
        <v>0</v>
      </c>
      <c r="AV312" s="392">
        <f t="shared" si="1187"/>
        <v>0</v>
      </c>
      <c r="AW312" s="392">
        <f t="shared" si="1187"/>
        <v>0</v>
      </c>
      <c r="AY312" s="78"/>
    </row>
    <row r="313" spans="1:341" s="70" customFormat="1" ht="11.25" customHeight="1" x14ac:dyDescent="0.15">
      <c r="A313" s="125"/>
      <c r="B313" s="87" t="s">
        <v>285</v>
      </c>
      <c r="C313" s="87"/>
      <c r="D313" s="87"/>
      <c r="E313" s="549"/>
      <c r="F313" s="87"/>
      <c r="G313" s="91"/>
      <c r="H313" s="389" t="str">
        <f t="shared" ref="H313:AW313" si="1188">IF(H312=0, "N/A", H$6/H312)</f>
        <v>N/A</v>
      </c>
      <c r="I313" s="313" t="str">
        <f t="shared" si="1188"/>
        <v>N/A</v>
      </c>
      <c r="J313" s="313" t="str">
        <f t="shared" si="1188"/>
        <v>N/A</v>
      </c>
      <c r="K313" s="313" t="str">
        <f t="shared" si="1188"/>
        <v>N/A</v>
      </c>
      <c r="L313" s="313" t="str">
        <f t="shared" si="1188"/>
        <v>N/A</v>
      </c>
      <c r="M313" s="313" t="str">
        <f t="shared" si="1188"/>
        <v>N/A</v>
      </c>
      <c r="N313" s="313" t="str">
        <f t="shared" si="1188"/>
        <v>N/A</v>
      </c>
      <c r="O313" s="313" t="str">
        <f t="shared" si="1188"/>
        <v>N/A</v>
      </c>
      <c r="P313" s="313" t="str">
        <f t="shared" si="1188"/>
        <v>N/A</v>
      </c>
      <c r="Q313" s="313" t="str">
        <f t="shared" si="1188"/>
        <v>N/A</v>
      </c>
      <c r="R313" s="313" t="str">
        <f t="shared" si="1188"/>
        <v>N/A</v>
      </c>
      <c r="S313" s="313" t="str">
        <f t="shared" si="1188"/>
        <v>N/A</v>
      </c>
      <c r="T313" s="313" t="str">
        <f t="shared" si="1188"/>
        <v>N/A</v>
      </c>
      <c r="U313" s="313" t="str">
        <f t="shared" si="1188"/>
        <v>N/A</v>
      </c>
      <c r="V313" s="313" t="str">
        <f t="shared" si="1188"/>
        <v>N/A</v>
      </c>
      <c r="W313" s="313" t="str">
        <f t="shared" si="1188"/>
        <v>N/A</v>
      </c>
      <c r="X313" s="313" t="str">
        <f t="shared" si="1188"/>
        <v>N/A</v>
      </c>
      <c r="Y313" s="313" t="str">
        <f t="shared" si="1188"/>
        <v>N/A</v>
      </c>
      <c r="Z313" s="313" t="str">
        <f t="shared" si="1188"/>
        <v>N/A</v>
      </c>
      <c r="AA313" s="313" t="str">
        <f t="shared" si="1188"/>
        <v>N/A</v>
      </c>
      <c r="AB313" s="313" t="str">
        <f t="shared" si="1188"/>
        <v>N/A</v>
      </c>
      <c r="AC313" s="313" t="str">
        <f t="shared" si="1188"/>
        <v>N/A</v>
      </c>
      <c r="AD313" s="313" t="str">
        <f t="shared" si="1188"/>
        <v>N/A</v>
      </c>
      <c r="AE313" s="313" t="str">
        <f t="shared" si="1188"/>
        <v>N/A</v>
      </c>
      <c r="AF313" s="313" t="str">
        <f t="shared" si="1188"/>
        <v>N/A</v>
      </c>
      <c r="AG313" s="313" t="str">
        <f t="shared" si="1188"/>
        <v>N/A</v>
      </c>
      <c r="AH313" s="313" t="str">
        <f t="shared" si="1188"/>
        <v>N/A</v>
      </c>
      <c r="AI313" s="313" t="str">
        <f t="shared" si="1188"/>
        <v>N/A</v>
      </c>
      <c r="AJ313" s="313" t="str">
        <f t="shared" si="1188"/>
        <v>N/A</v>
      </c>
      <c r="AK313" s="313" t="str">
        <f t="shared" si="1188"/>
        <v>N/A</v>
      </c>
      <c r="AL313" s="313" t="str">
        <f t="shared" si="1188"/>
        <v>N/A</v>
      </c>
      <c r="AM313" s="313" t="str">
        <f t="shared" si="1188"/>
        <v>N/A</v>
      </c>
      <c r="AN313" s="313" t="str">
        <f t="shared" si="1188"/>
        <v>N/A</v>
      </c>
      <c r="AO313" s="313" t="str">
        <f t="shared" si="1188"/>
        <v>N/A</v>
      </c>
      <c r="AP313" s="313" t="str">
        <f t="shared" si="1188"/>
        <v>N/A</v>
      </c>
      <c r="AQ313" s="313" t="str">
        <f t="shared" si="1188"/>
        <v>N/A</v>
      </c>
      <c r="AR313" s="313" t="str">
        <f t="shared" si="1188"/>
        <v>N/A</v>
      </c>
      <c r="AS313" s="313" t="str">
        <f t="shared" si="1188"/>
        <v>N/A</v>
      </c>
      <c r="AT313" s="313" t="str">
        <f t="shared" si="1188"/>
        <v>N/A</v>
      </c>
      <c r="AU313" s="313" t="str">
        <f t="shared" si="1188"/>
        <v>N/A</v>
      </c>
      <c r="AV313" s="313" t="str">
        <f t="shared" si="1188"/>
        <v>N/A</v>
      </c>
      <c r="AW313" s="313" t="str">
        <f t="shared" si="1188"/>
        <v>N/A</v>
      </c>
    </row>
    <row r="314" spans="1:341" s="70" customFormat="1" ht="11.25" customHeight="1" x14ac:dyDescent="0.15">
      <c r="A314" s="125"/>
      <c r="E314" s="555"/>
      <c r="G314" s="86"/>
      <c r="H314" s="124"/>
      <c r="I314" s="71"/>
      <c r="J314" s="71"/>
      <c r="K314" s="71"/>
      <c r="L314" s="71"/>
      <c r="M314" s="71"/>
      <c r="N314" s="71"/>
      <c r="O314" s="71"/>
      <c r="P314" s="71"/>
      <c r="Q314" s="71"/>
      <c r="R314" s="71"/>
      <c r="S314" s="71"/>
      <c r="T314" s="71"/>
      <c r="U314" s="71"/>
      <c r="V314" s="71"/>
      <c r="W314" s="71"/>
      <c r="X314" s="71"/>
      <c r="Y314" s="71"/>
      <c r="Z314" s="71"/>
      <c r="AA314" s="71"/>
      <c r="AB314" s="71"/>
      <c r="AC314" s="71"/>
      <c r="AD314" s="71"/>
      <c r="AE314" s="71"/>
      <c r="AF314" s="71"/>
      <c r="AG314" s="71"/>
      <c r="AH314" s="71"/>
      <c r="AI314" s="71"/>
      <c r="AJ314" s="71"/>
      <c r="AK314" s="71"/>
      <c r="AL314" s="71"/>
      <c r="AM314" s="71"/>
      <c r="AN314" s="71"/>
      <c r="AO314" s="71"/>
      <c r="AP314" s="71"/>
      <c r="AQ314" s="71"/>
      <c r="AR314" s="71"/>
      <c r="AS314" s="71"/>
      <c r="AT314" s="71"/>
      <c r="AU314" s="71"/>
      <c r="AV314" s="71"/>
      <c r="AW314" s="71"/>
    </row>
    <row r="315" spans="1:341" s="70" customFormat="1" ht="11.25" customHeight="1" x14ac:dyDescent="0.15">
      <c r="A315" s="125"/>
      <c r="E315" s="555"/>
      <c r="G315" s="86"/>
      <c r="H315" s="124"/>
      <c r="I315" s="71"/>
      <c r="J315" s="71"/>
      <c r="K315" s="71"/>
      <c r="L315" s="71"/>
      <c r="M315" s="71"/>
      <c r="N315" s="71"/>
      <c r="O315" s="71"/>
      <c r="P315" s="71"/>
      <c r="Q315" s="71"/>
      <c r="R315" s="71"/>
      <c r="S315" s="71"/>
      <c r="T315" s="71"/>
      <c r="U315" s="71"/>
      <c r="V315" s="71"/>
      <c r="W315" s="71"/>
      <c r="X315" s="71"/>
      <c r="Y315" s="71"/>
      <c r="Z315" s="71"/>
      <c r="AA315" s="71"/>
      <c r="AB315" s="71"/>
      <c r="AC315" s="71"/>
      <c r="AD315" s="71"/>
      <c r="AE315" s="71"/>
      <c r="AF315" s="71"/>
      <c r="AG315" s="71"/>
      <c r="AH315" s="71"/>
      <c r="AI315" s="71"/>
      <c r="AJ315" s="71"/>
      <c r="AK315" s="71"/>
      <c r="AL315" s="71"/>
      <c r="AM315" s="71"/>
      <c r="AN315" s="71"/>
      <c r="AO315" s="71"/>
      <c r="AP315" s="71"/>
      <c r="AQ315" s="71"/>
      <c r="AR315" s="71"/>
      <c r="AS315" s="71"/>
      <c r="AT315" s="71"/>
      <c r="AU315" s="71"/>
      <c r="AV315" s="71"/>
      <c r="AW315" s="71"/>
    </row>
    <row r="316" spans="1:341" x14ac:dyDescent="0.2">
      <c r="A316" s="126"/>
      <c r="B316" s="543" t="s">
        <v>248</v>
      </c>
      <c r="C316" s="544"/>
      <c r="D316" s="544"/>
      <c r="E316" s="544"/>
      <c r="F316" s="544"/>
      <c r="G316" s="545"/>
      <c r="H316" s="546"/>
      <c r="I316" s="547"/>
      <c r="J316" s="547"/>
      <c r="K316" s="547"/>
      <c r="L316" s="547"/>
      <c r="M316" s="547"/>
      <c r="N316" s="547"/>
      <c r="O316" s="547"/>
      <c r="P316" s="547"/>
      <c r="Q316" s="547"/>
      <c r="R316" s="547"/>
      <c r="S316" s="547"/>
      <c r="T316" s="547"/>
      <c r="U316" s="547"/>
      <c r="V316" s="547"/>
      <c r="W316" s="547"/>
      <c r="X316" s="547"/>
      <c r="Y316" s="547"/>
      <c r="Z316" s="547"/>
      <c r="AA316" s="547"/>
      <c r="AB316" s="547"/>
      <c r="AC316" s="547"/>
      <c r="AD316" s="547"/>
      <c r="AE316" s="547"/>
      <c r="AF316" s="547"/>
      <c r="AG316" s="547"/>
      <c r="AH316" s="547"/>
      <c r="AI316" s="547"/>
      <c r="AJ316" s="547"/>
      <c r="AK316" s="547"/>
      <c r="AL316" s="547"/>
      <c r="AM316" s="547"/>
      <c r="AN316" s="547"/>
      <c r="AO316" s="547"/>
      <c r="AP316" s="547"/>
      <c r="AQ316" s="547"/>
      <c r="AR316" s="547"/>
      <c r="AS316" s="547"/>
      <c r="AT316" s="547"/>
      <c r="AU316" s="547"/>
      <c r="AV316" s="547"/>
      <c r="AW316" s="547"/>
    </row>
    <row r="317" spans="1:341" x14ac:dyDescent="0.2">
      <c r="A317" s="126"/>
      <c r="B317" s="380" t="str">
        <f>"&gt; "&amp;VLOOKUP(B316,ActMap,2, FALSE)</f>
        <v>&gt; Salaries for executives</v>
      </c>
      <c r="C317" s="381"/>
      <c r="D317" s="381"/>
      <c r="E317" s="556"/>
      <c r="F317" s="381"/>
      <c r="G317" s="381"/>
      <c r="H317" s="121"/>
      <c r="I317" s="382"/>
      <c r="J317" s="382"/>
      <c r="K317" s="382"/>
      <c r="L317" s="382"/>
      <c r="M317" s="382"/>
      <c r="N317" s="382"/>
      <c r="O317" s="382"/>
      <c r="P317" s="382"/>
      <c r="Q317" s="382"/>
      <c r="R317" s="382"/>
      <c r="S317" s="382"/>
      <c r="T317" s="382"/>
      <c r="U317" s="382"/>
      <c r="V317" s="382"/>
      <c r="W317" s="382"/>
      <c r="X317" s="382"/>
      <c r="Y317" s="382"/>
      <c r="Z317" s="382"/>
      <c r="AA317" s="382"/>
      <c r="AB317" s="382"/>
      <c r="AC317" s="382"/>
      <c r="AD317" s="382"/>
      <c r="AE317" s="382"/>
      <c r="AF317" s="382"/>
      <c r="AG317" s="382"/>
      <c r="AH317" s="382"/>
      <c r="AI317" s="382"/>
      <c r="AJ317" s="382"/>
      <c r="AK317" s="382"/>
      <c r="AL317" s="382"/>
      <c r="AM317" s="382"/>
      <c r="AN317" s="382"/>
      <c r="AO317" s="382"/>
      <c r="AP317" s="382"/>
      <c r="AQ317" s="382"/>
      <c r="AR317" s="382"/>
      <c r="AS317" s="382"/>
      <c r="AT317" s="382"/>
      <c r="AU317" s="382"/>
      <c r="AV317" s="382"/>
      <c r="AW317" s="382"/>
      <c r="AX317" s="70"/>
      <c r="AY317" s="70"/>
      <c r="AZ317" s="70"/>
      <c r="BA317" s="70"/>
      <c r="BB317" s="70"/>
      <c r="BC317" s="70"/>
      <c r="BD317" s="70"/>
      <c r="BE317" s="70"/>
      <c r="BF317" s="70"/>
      <c r="BG317" s="70"/>
      <c r="BH317" s="70"/>
      <c r="BI317" s="70"/>
      <c r="BJ317" s="70"/>
      <c r="BK317" s="70"/>
      <c r="BL317" s="70"/>
      <c r="BM317" s="70"/>
      <c r="BN317" s="70"/>
      <c r="BO317" s="70"/>
      <c r="BP317" s="70"/>
      <c r="BQ317" s="70"/>
      <c r="BR317" s="70"/>
      <c r="BS317" s="70"/>
      <c r="BT317" s="70"/>
      <c r="BU317" s="70"/>
      <c r="BV317" s="70"/>
      <c r="BW317" s="70"/>
      <c r="BX317" s="70"/>
      <c r="BY317" s="70"/>
      <c r="BZ317" s="70"/>
      <c r="CA317" s="70"/>
      <c r="CB317" s="70"/>
      <c r="CC317" s="70"/>
      <c r="CD317" s="70"/>
      <c r="CE317" s="70"/>
      <c r="CF317" s="70"/>
      <c r="CG317" s="70"/>
      <c r="CH317" s="70"/>
      <c r="CI317" s="70"/>
      <c r="CJ317" s="70"/>
      <c r="CK317" s="70"/>
      <c r="CL317" s="70"/>
      <c r="CM317" s="70"/>
      <c r="CN317" s="70"/>
      <c r="CO317" s="70"/>
      <c r="CP317" s="70"/>
      <c r="CQ317" s="70"/>
      <c r="CR317" s="70"/>
      <c r="CS317" s="70"/>
      <c r="CT317" s="70"/>
      <c r="CU317" s="70"/>
      <c r="CV317" s="70"/>
      <c r="CW317" s="70"/>
      <c r="CX317" s="70"/>
      <c r="CY317" s="70"/>
      <c r="CZ317" s="70"/>
      <c r="DA317" s="70"/>
      <c r="DB317" s="70"/>
      <c r="DC317" s="70"/>
      <c r="DD317" s="70"/>
      <c r="DE317" s="70"/>
      <c r="DF317" s="70"/>
      <c r="DG317" s="70"/>
      <c r="DH317" s="70"/>
      <c r="DI317" s="70"/>
      <c r="DJ317" s="70"/>
      <c r="DK317" s="70"/>
      <c r="DL317" s="70"/>
      <c r="DM317" s="70"/>
      <c r="DN317" s="70"/>
      <c r="DO317" s="70"/>
      <c r="DP317" s="70"/>
      <c r="DQ317" s="70"/>
      <c r="DR317" s="70"/>
      <c r="DS317" s="70"/>
      <c r="DT317" s="70"/>
      <c r="DU317" s="70"/>
      <c r="DV317" s="70"/>
      <c r="DW317" s="70"/>
      <c r="DX317" s="70"/>
      <c r="DY317" s="70"/>
      <c r="DZ317" s="70"/>
      <c r="EA317" s="70"/>
      <c r="EB317" s="70"/>
      <c r="EC317" s="70"/>
      <c r="ED317" s="70"/>
      <c r="EE317" s="70"/>
      <c r="EF317" s="70"/>
      <c r="EG317" s="70"/>
      <c r="EH317" s="70"/>
      <c r="EI317" s="70"/>
      <c r="EJ317" s="70"/>
      <c r="EK317" s="70"/>
      <c r="EL317" s="70"/>
      <c r="EM317" s="70"/>
      <c r="EN317" s="70"/>
      <c r="EO317" s="70"/>
      <c r="EP317" s="70"/>
      <c r="EQ317" s="70"/>
      <c r="ER317" s="70"/>
      <c r="ES317" s="70"/>
      <c r="ET317" s="70"/>
      <c r="EU317" s="70"/>
      <c r="EV317" s="70"/>
      <c r="EW317" s="70"/>
      <c r="EX317" s="70"/>
      <c r="EY317" s="70"/>
      <c r="EZ317" s="70"/>
      <c r="FA317" s="70"/>
      <c r="FB317" s="70"/>
      <c r="FC317" s="70"/>
      <c r="FD317" s="70"/>
      <c r="FE317" s="70"/>
      <c r="FF317" s="70"/>
      <c r="FG317" s="70"/>
      <c r="FH317" s="70"/>
      <c r="FI317" s="70"/>
      <c r="FJ317" s="70"/>
      <c r="FK317" s="70"/>
      <c r="FL317" s="70"/>
      <c r="FM317" s="70"/>
      <c r="FN317" s="70"/>
      <c r="FO317" s="70"/>
      <c r="FP317" s="70"/>
      <c r="FQ317" s="70"/>
      <c r="FR317" s="70"/>
      <c r="FS317" s="70"/>
      <c r="FT317" s="70"/>
      <c r="FU317" s="70"/>
      <c r="FV317" s="70"/>
      <c r="FW317" s="70"/>
      <c r="FX317" s="70"/>
      <c r="FY317" s="70"/>
      <c r="FZ317" s="70"/>
      <c r="GA317" s="70"/>
      <c r="GB317" s="70"/>
      <c r="GC317" s="70"/>
      <c r="GD317" s="70"/>
      <c r="GE317" s="70"/>
      <c r="GF317" s="70"/>
      <c r="GG317" s="70"/>
      <c r="GH317" s="70"/>
      <c r="GI317" s="70"/>
      <c r="GJ317" s="70"/>
      <c r="GK317" s="70"/>
      <c r="GL317" s="70"/>
      <c r="GM317" s="70"/>
      <c r="GN317" s="70"/>
      <c r="GO317" s="70"/>
      <c r="GP317" s="70"/>
      <c r="GQ317" s="70"/>
      <c r="GR317" s="70"/>
      <c r="GS317" s="70"/>
      <c r="GT317" s="70"/>
      <c r="GU317" s="70"/>
      <c r="GV317" s="70"/>
      <c r="GW317" s="70"/>
      <c r="GX317" s="70"/>
      <c r="GY317" s="70"/>
      <c r="GZ317" s="70"/>
      <c r="HA317" s="70"/>
      <c r="HB317" s="70"/>
      <c r="HC317" s="70"/>
      <c r="HD317" s="70"/>
      <c r="HE317" s="70"/>
      <c r="HF317" s="70"/>
      <c r="HG317" s="70"/>
      <c r="HH317" s="70"/>
      <c r="HI317" s="70"/>
      <c r="HJ317" s="70"/>
      <c r="HK317" s="70"/>
      <c r="HL317" s="70"/>
      <c r="HM317" s="70"/>
      <c r="HN317" s="70"/>
      <c r="HO317" s="70"/>
      <c r="HP317" s="70"/>
      <c r="HQ317" s="70"/>
      <c r="HR317" s="70"/>
      <c r="HS317" s="70"/>
      <c r="HT317" s="70"/>
      <c r="HU317" s="70"/>
      <c r="HV317" s="70"/>
      <c r="HW317" s="70"/>
      <c r="HX317" s="70"/>
      <c r="HY317" s="70"/>
      <c r="HZ317" s="70"/>
      <c r="IA317" s="70"/>
      <c r="IB317" s="70"/>
      <c r="IC317" s="70"/>
      <c r="ID317" s="70"/>
      <c r="IE317" s="70"/>
      <c r="IF317" s="70"/>
      <c r="IG317" s="70"/>
      <c r="IH317" s="70"/>
      <c r="II317" s="70"/>
      <c r="IJ317" s="70"/>
      <c r="IK317" s="70"/>
      <c r="IL317" s="70"/>
      <c r="IM317" s="70"/>
      <c r="IN317" s="70"/>
      <c r="IO317" s="70"/>
      <c r="IP317" s="70"/>
      <c r="IQ317" s="70"/>
      <c r="IR317" s="70"/>
      <c r="IS317" s="70"/>
      <c r="IT317" s="70"/>
      <c r="IU317" s="70"/>
      <c r="IV317" s="70"/>
      <c r="IW317" s="70"/>
      <c r="IX317" s="70"/>
      <c r="IY317" s="70"/>
      <c r="IZ317" s="70"/>
      <c r="JA317" s="70"/>
      <c r="JB317" s="70"/>
      <c r="JC317" s="70"/>
      <c r="JD317" s="70"/>
      <c r="JE317" s="70"/>
      <c r="JF317" s="70"/>
      <c r="JG317" s="70"/>
      <c r="JH317" s="70"/>
      <c r="JI317" s="70"/>
      <c r="JJ317" s="70"/>
      <c r="JK317" s="70"/>
      <c r="JL317" s="70"/>
      <c r="JM317" s="70"/>
      <c r="JN317" s="70"/>
      <c r="JO317" s="70"/>
      <c r="JP317" s="70"/>
      <c r="JQ317" s="70"/>
      <c r="JR317" s="70"/>
      <c r="JS317" s="70"/>
      <c r="JT317" s="70"/>
      <c r="JU317" s="70"/>
      <c r="JV317" s="70"/>
      <c r="JW317" s="70"/>
      <c r="JX317" s="70"/>
      <c r="JY317" s="70"/>
      <c r="JZ317" s="70"/>
      <c r="KA317" s="70"/>
      <c r="KB317" s="70"/>
      <c r="KC317" s="70"/>
      <c r="KD317" s="70"/>
      <c r="KE317" s="70"/>
      <c r="KF317" s="70"/>
      <c r="KG317" s="70"/>
      <c r="KH317" s="70"/>
      <c r="KI317" s="70"/>
      <c r="KJ317" s="70"/>
      <c r="KK317" s="70"/>
      <c r="KL317" s="70"/>
      <c r="KM317" s="70"/>
      <c r="KN317" s="70"/>
      <c r="KO317" s="70"/>
      <c r="KP317" s="70"/>
      <c r="KQ317" s="70"/>
      <c r="KR317" s="70"/>
      <c r="KS317" s="70"/>
      <c r="KT317" s="70"/>
      <c r="KU317" s="70"/>
      <c r="KV317" s="70"/>
      <c r="KW317" s="70"/>
      <c r="KX317" s="70"/>
      <c r="KY317" s="70"/>
      <c r="KZ317" s="70"/>
      <c r="LA317" s="70"/>
      <c r="LB317" s="70"/>
      <c r="LC317" s="70"/>
      <c r="LD317" s="70"/>
      <c r="LE317" s="70"/>
      <c r="LF317" s="70"/>
      <c r="LG317" s="70"/>
      <c r="LH317" s="70"/>
      <c r="LI317" s="70"/>
      <c r="LJ317" s="70"/>
      <c r="LK317" s="70"/>
      <c r="LL317" s="70"/>
      <c r="LM317" s="70"/>
      <c r="LN317" s="70"/>
      <c r="LO317" s="70"/>
      <c r="LP317" s="70"/>
      <c r="LQ317" s="70"/>
      <c r="LR317" s="70"/>
      <c r="LS317" s="70"/>
      <c r="LT317" s="70"/>
      <c r="LU317" s="70"/>
      <c r="LV317" s="70"/>
      <c r="LW317" s="70"/>
      <c r="LX317" s="70"/>
      <c r="LY317" s="70"/>
      <c r="LZ317" s="70"/>
      <c r="MA317" s="70"/>
      <c r="MB317" s="70"/>
      <c r="MC317" s="70"/>
    </row>
    <row r="318" spans="1:341" s="70" customFormat="1" ht="11.25" customHeight="1" x14ac:dyDescent="0.15">
      <c r="A318" s="125"/>
      <c r="B318" s="70" t="s">
        <v>248</v>
      </c>
      <c r="C318" s="70" t="s">
        <v>449</v>
      </c>
      <c r="D318" s="70" t="s">
        <v>450</v>
      </c>
      <c r="E318" s="548">
        <v>1</v>
      </c>
      <c r="G318" s="86"/>
      <c r="H318" s="122">
        <v>167261</v>
      </c>
      <c r="I318" s="130">
        <f t="shared" ref="I318" si="1189">H318*INDEX(SalInfl,I$1)</f>
        <v>170606.22</v>
      </c>
      <c r="J318" s="123">
        <f t="shared" ref="J318:L318" si="1190">I318*INDEX(SalInfl,J$1)</f>
        <v>174018.3444</v>
      </c>
      <c r="K318" s="123">
        <f t="shared" si="1190"/>
        <v>177498.71128799999</v>
      </c>
      <c r="L318" s="123">
        <f t="shared" si="1190"/>
        <v>181048.68551375999</v>
      </c>
      <c r="M318" s="123">
        <f t="shared" ref="M318:AW318" si="1191">L318*INDEX(SalInfl,M$1)</f>
        <v>184669.65922403519</v>
      </c>
      <c r="N318" s="123">
        <f t="shared" si="1191"/>
        <v>188363.05240851588</v>
      </c>
      <c r="O318" s="123">
        <f t="shared" si="1191"/>
        <v>192130.31345668621</v>
      </c>
      <c r="P318" s="123">
        <f t="shared" si="1191"/>
        <v>195972.91972581993</v>
      </c>
      <c r="Q318" s="123">
        <f t="shared" si="1191"/>
        <v>199892.37812033633</v>
      </c>
      <c r="R318" s="123">
        <f t="shared" si="1191"/>
        <v>203890.22568274307</v>
      </c>
      <c r="S318" s="123">
        <f t="shared" si="1191"/>
        <v>207968.03019639794</v>
      </c>
      <c r="T318" s="123">
        <f t="shared" si="1191"/>
        <v>212127.3908003259</v>
      </c>
      <c r="U318" s="123">
        <f t="shared" si="1191"/>
        <v>216369.93861633242</v>
      </c>
      <c r="V318" s="123">
        <f t="shared" si="1191"/>
        <v>220697.33738865907</v>
      </c>
      <c r="W318" s="123">
        <f t="shared" si="1191"/>
        <v>225111.28413643225</v>
      </c>
      <c r="X318" s="123">
        <f t="shared" si="1191"/>
        <v>229613.50981916091</v>
      </c>
      <c r="Y318" s="123">
        <f t="shared" si="1191"/>
        <v>234205.78001554415</v>
      </c>
      <c r="Z318" s="123">
        <f t="shared" si="1191"/>
        <v>238889.89561585503</v>
      </c>
      <c r="AA318" s="123">
        <f t="shared" si="1191"/>
        <v>243667.69352817212</v>
      </c>
      <c r="AB318" s="123">
        <f t="shared" si="1191"/>
        <v>248541.04739873557</v>
      </c>
      <c r="AC318" s="123">
        <f t="shared" si="1191"/>
        <v>253511.86834671028</v>
      </c>
      <c r="AD318" s="123">
        <f t="shared" si="1191"/>
        <v>258582.1057136445</v>
      </c>
      <c r="AE318" s="123">
        <f t="shared" si="1191"/>
        <v>263753.7478279174</v>
      </c>
      <c r="AF318" s="123">
        <f t="shared" si="1191"/>
        <v>269028.82278447575</v>
      </c>
      <c r="AG318" s="123">
        <f t="shared" si="1191"/>
        <v>274409.39924016525</v>
      </c>
      <c r="AH318" s="123">
        <f t="shared" si="1191"/>
        <v>279897.58722496853</v>
      </c>
      <c r="AI318" s="123">
        <f t="shared" si="1191"/>
        <v>285495.53896946792</v>
      </c>
      <c r="AJ318" s="123">
        <f t="shared" si="1191"/>
        <v>291205.4497488573</v>
      </c>
      <c r="AK318" s="123">
        <f t="shared" si="1191"/>
        <v>297029.55874383444</v>
      </c>
      <c r="AL318" s="123">
        <f t="shared" si="1191"/>
        <v>302970.1499187111</v>
      </c>
      <c r="AM318" s="123">
        <f t="shared" si="1191"/>
        <v>309029.55291708536</v>
      </c>
      <c r="AN318" s="123">
        <f t="shared" si="1191"/>
        <v>315210.14397542708</v>
      </c>
      <c r="AO318" s="123">
        <f t="shared" si="1191"/>
        <v>321514.34685493563</v>
      </c>
      <c r="AP318" s="123">
        <f t="shared" si="1191"/>
        <v>327944.63379203435</v>
      </c>
      <c r="AQ318" s="123">
        <f t="shared" si="1191"/>
        <v>334503.52646787505</v>
      </c>
      <c r="AR318" s="123">
        <f t="shared" si="1191"/>
        <v>341193.59699723258</v>
      </c>
      <c r="AS318" s="123">
        <f t="shared" si="1191"/>
        <v>348017.46893717727</v>
      </c>
      <c r="AT318" s="123">
        <f t="shared" si="1191"/>
        <v>354977.81831592083</v>
      </c>
      <c r="AU318" s="123">
        <f t="shared" si="1191"/>
        <v>362077.37468223926</v>
      </c>
      <c r="AV318" s="123">
        <f t="shared" si="1191"/>
        <v>369318.92217588407</v>
      </c>
      <c r="AW318" s="123">
        <f t="shared" si="1191"/>
        <v>376705.30061940174</v>
      </c>
      <c r="AY318" s="78"/>
    </row>
    <row r="319" spans="1:341" s="70" customFormat="1" ht="11.25" customHeight="1" x14ac:dyDescent="0.15">
      <c r="A319" s="125"/>
      <c r="B319" s="70" t="s">
        <v>248</v>
      </c>
      <c r="E319" s="548"/>
      <c r="G319" s="86"/>
      <c r="H319" s="122"/>
      <c r="I319" s="123">
        <f t="shared" ref="I319:X319" si="1192">H319*INDEX(SalInfl,I$1)</f>
        <v>0</v>
      </c>
      <c r="J319" s="123">
        <f t="shared" si="1192"/>
        <v>0</v>
      </c>
      <c r="K319" s="123">
        <f t="shared" si="1192"/>
        <v>0</v>
      </c>
      <c r="L319" s="123">
        <f t="shared" si="1192"/>
        <v>0</v>
      </c>
      <c r="M319" s="123">
        <f t="shared" si="1192"/>
        <v>0</v>
      </c>
      <c r="N319" s="123">
        <f t="shared" si="1192"/>
        <v>0</v>
      </c>
      <c r="O319" s="123">
        <f t="shared" si="1192"/>
        <v>0</v>
      </c>
      <c r="P319" s="123">
        <f t="shared" si="1192"/>
        <v>0</v>
      </c>
      <c r="Q319" s="123">
        <f t="shared" si="1192"/>
        <v>0</v>
      </c>
      <c r="R319" s="123">
        <f t="shared" si="1192"/>
        <v>0</v>
      </c>
      <c r="S319" s="123">
        <f t="shared" si="1192"/>
        <v>0</v>
      </c>
      <c r="T319" s="123">
        <f t="shared" si="1192"/>
        <v>0</v>
      </c>
      <c r="U319" s="123">
        <f t="shared" si="1192"/>
        <v>0</v>
      </c>
      <c r="V319" s="123">
        <f t="shared" si="1192"/>
        <v>0</v>
      </c>
      <c r="W319" s="123">
        <f t="shared" si="1192"/>
        <v>0</v>
      </c>
      <c r="X319" s="123">
        <f t="shared" si="1192"/>
        <v>0</v>
      </c>
      <c r="Y319" s="123">
        <f t="shared" ref="Y319:AN319" si="1193">X319*INDEX(SalInfl,Y$1)</f>
        <v>0</v>
      </c>
      <c r="Z319" s="123">
        <f t="shared" si="1193"/>
        <v>0</v>
      </c>
      <c r="AA319" s="123">
        <f t="shared" si="1193"/>
        <v>0</v>
      </c>
      <c r="AB319" s="123">
        <f t="shared" si="1193"/>
        <v>0</v>
      </c>
      <c r="AC319" s="123">
        <f t="shared" si="1193"/>
        <v>0</v>
      </c>
      <c r="AD319" s="123">
        <f t="shared" si="1193"/>
        <v>0</v>
      </c>
      <c r="AE319" s="123">
        <f t="shared" si="1193"/>
        <v>0</v>
      </c>
      <c r="AF319" s="123">
        <f t="shared" si="1193"/>
        <v>0</v>
      </c>
      <c r="AG319" s="123">
        <f t="shared" si="1193"/>
        <v>0</v>
      </c>
      <c r="AH319" s="123">
        <f t="shared" si="1193"/>
        <v>0</v>
      </c>
      <c r="AI319" s="123">
        <f t="shared" si="1193"/>
        <v>0</v>
      </c>
      <c r="AJ319" s="123">
        <f t="shared" si="1193"/>
        <v>0</v>
      </c>
      <c r="AK319" s="123">
        <f t="shared" si="1193"/>
        <v>0</v>
      </c>
      <c r="AL319" s="123">
        <f t="shared" si="1193"/>
        <v>0</v>
      </c>
      <c r="AM319" s="123">
        <f t="shared" si="1193"/>
        <v>0</v>
      </c>
      <c r="AN319" s="123">
        <f t="shared" si="1193"/>
        <v>0</v>
      </c>
      <c r="AO319" s="123">
        <f t="shared" ref="AO319:AW319" si="1194">AN319*INDEX(SalInfl,AO$1)</f>
        <v>0</v>
      </c>
      <c r="AP319" s="123">
        <f t="shared" si="1194"/>
        <v>0</v>
      </c>
      <c r="AQ319" s="123">
        <f t="shared" si="1194"/>
        <v>0</v>
      </c>
      <c r="AR319" s="123">
        <f t="shared" si="1194"/>
        <v>0</v>
      </c>
      <c r="AS319" s="123">
        <f t="shared" si="1194"/>
        <v>0</v>
      </c>
      <c r="AT319" s="123">
        <f t="shared" si="1194"/>
        <v>0</v>
      </c>
      <c r="AU319" s="123">
        <f t="shared" si="1194"/>
        <v>0</v>
      </c>
      <c r="AV319" s="123">
        <f t="shared" si="1194"/>
        <v>0</v>
      </c>
      <c r="AW319" s="123">
        <f t="shared" si="1194"/>
        <v>0</v>
      </c>
      <c r="AY319" s="78"/>
    </row>
    <row r="320" spans="1:341" s="70" customFormat="1" ht="11.25" customHeight="1" x14ac:dyDescent="0.15">
      <c r="A320" s="125"/>
      <c r="B320" s="70" t="s">
        <v>248</v>
      </c>
      <c r="E320" s="548"/>
      <c r="G320" s="86"/>
      <c r="H320" s="122"/>
      <c r="I320" s="123">
        <f t="shared" ref="I320" si="1195">H320*INDEX(SalInfl,I$1)</f>
        <v>0</v>
      </c>
      <c r="J320" s="123">
        <f t="shared" ref="J320" si="1196">I320*INDEX(SalInfl,J$1)</f>
        <v>0</v>
      </c>
      <c r="K320" s="123">
        <f t="shared" ref="K320" si="1197">J320*INDEX(SalInfl,K$1)</f>
        <v>0</v>
      </c>
      <c r="L320" s="123">
        <f t="shared" ref="L320" si="1198">K320*INDEX(SalInfl,L$1)</f>
        <v>0</v>
      </c>
      <c r="M320" s="123">
        <f t="shared" ref="M320" si="1199">L320*INDEX(SalInfl,M$1)</f>
        <v>0</v>
      </c>
      <c r="N320" s="123">
        <f t="shared" ref="N320" si="1200">M320*INDEX(SalInfl,N$1)</f>
        <v>0</v>
      </c>
      <c r="O320" s="123">
        <f t="shared" ref="O320" si="1201">N320*INDEX(SalInfl,O$1)</f>
        <v>0</v>
      </c>
      <c r="P320" s="123">
        <f t="shared" ref="P320" si="1202">O320*INDEX(SalInfl,P$1)</f>
        <v>0</v>
      </c>
      <c r="Q320" s="123">
        <f t="shared" ref="Q320" si="1203">P320*INDEX(SalInfl,Q$1)</f>
        <v>0</v>
      </c>
      <c r="R320" s="123">
        <f t="shared" ref="R320" si="1204">Q320*INDEX(SalInfl,R$1)</f>
        <v>0</v>
      </c>
      <c r="S320" s="123">
        <f t="shared" ref="S320" si="1205">R320*INDEX(SalInfl,S$1)</f>
        <v>0</v>
      </c>
      <c r="T320" s="123">
        <f t="shared" ref="T320" si="1206">S320*INDEX(SalInfl,T$1)</f>
        <v>0</v>
      </c>
      <c r="U320" s="123">
        <f t="shared" ref="U320" si="1207">T320*INDEX(SalInfl,U$1)</f>
        <v>0</v>
      </c>
      <c r="V320" s="123">
        <f t="shared" ref="V320" si="1208">U320*INDEX(SalInfl,V$1)</f>
        <v>0</v>
      </c>
      <c r="W320" s="123">
        <f t="shared" ref="W320" si="1209">V320*INDEX(SalInfl,W$1)</f>
        <v>0</v>
      </c>
      <c r="X320" s="123">
        <f t="shared" ref="X320" si="1210">W320*INDEX(SalInfl,X$1)</f>
        <v>0</v>
      </c>
      <c r="Y320" s="123">
        <f t="shared" ref="Y320" si="1211">X320*INDEX(SalInfl,Y$1)</f>
        <v>0</v>
      </c>
      <c r="Z320" s="123">
        <f t="shared" ref="Z320" si="1212">Y320*INDEX(SalInfl,Z$1)</f>
        <v>0</v>
      </c>
      <c r="AA320" s="123">
        <f t="shared" ref="AA320" si="1213">Z320*INDEX(SalInfl,AA$1)</f>
        <v>0</v>
      </c>
      <c r="AB320" s="123">
        <f t="shared" ref="AB320" si="1214">AA320*INDEX(SalInfl,AB$1)</f>
        <v>0</v>
      </c>
      <c r="AC320" s="123">
        <f t="shared" ref="AC320" si="1215">AB320*INDEX(SalInfl,AC$1)</f>
        <v>0</v>
      </c>
      <c r="AD320" s="123">
        <f t="shared" ref="AD320" si="1216">AC320*INDEX(SalInfl,AD$1)</f>
        <v>0</v>
      </c>
      <c r="AE320" s="123">
        <f t="shared" ref="AE320" si="1217">AD320*INDEX(SalInfl,AE$1)</f>
        <v>0</v>
      </c>
      <c r="AF320" s="123">
        <f t="shared" ref="AF320" si="1218">AE320*INDEX(SalInfl,AF$1)</f>
        <v>0</v>
      </c>
      <c r="AG320" s="123">
        <f t="shared" ref="AG320" si="1219">AF320*INDEX(SalInfl,AG$1)</f>
        <v>0</v>
      </c>
      <c r="AH320" s="123">
        <f t="shared" ref="AH320" si="1220">AG320*INDEX(SalInfl,AH$1)</f>
        <v>0</v>
      </c>
      <c r="AI320" s="123">
        <f t="shared" ref="AI320" si="1221">AH320*INDEX(SalInfl,AI$1)</f>
        <v>0</v>
      </c>
      <c r="AJ320" s="123">
        <f t="shared" ref="AJ320" si="1222">AI320*INDEX(SalInfl,AJ$1)</f>
        <v>0</v>
      </c>
      <c r="AK320" s="123">
        <f t="shared" ref="AK320" si="1223">AJ320*INDEX(SalInfl,AK$1)</f>
        <v>0</v>
      </c>
      <c r="AL320" s="123">
        <f t="shared" ref="AL320" si="1224">AK320*INDEX(SalInfl,AL$1)</f>
        <v>0</v>
      </c>
      <c r="AM320" s="123">
        <f t="shared" ref="AM320" si="1225">AL320*INDEX(SalInfl,AM$1)</f>
        <v>0</v>
      </c>
      <c r="AN320" s="123">
        <f t="shared" ref="AN320" si="1226">AM320*INDEX(SalInfl,AN$1)</f>
        <v>0</v>
      </c>
      <c r="AO320" s="123">
        <f t="shared" ref="AO320" si="1227">AN320*INDEX(SalInfl,AO$1)</f>
        <v>0</v>
      </c>
      <c r="AP320" s="123">
        <f t="shared" ref="AP320" si="1228">AO320*INDEX(SalInfl,AP$1)</f>
        <v>0</v>
      </c>
      <c r="AQ320" s="123">
        <f t="shared" ref="AQ320" si="1229">AP320*INDEX(SalInfl,AQ$1)</f>
        <v>0</v>
      </c>
      <c r="AR320" s="123">
        <f t="shared" ref="AR320" si="1230">AQ320*INDEX(SalInfl,AR$1)</f>
        <v>0</v>
      </c>
      <c r="AS320" s="123">
        <f t="shared" ref="AS320" si="1231">AR320*INDEX(SalInfl,AS$1)</f>
        <v>0</v>
      </c>
      <c r="AT320" s="123">
        <f t="shared" ref="AT320" si="1232">AS320*INDEX(SalInfl,AT$1)</f>
        <v>0</v>
      </c>
      <c r="AU320" s="123">
        <f t="shared" ref="AU320" si="1233">AT320*INDEX(SalInfl,AU$1)</f>
        <v>0</v>
      </c>
      <c r="AV320" s="123">
        <f t="shared" ref="AV320" si="1234">AU320*INDEX(SalInfl,AV$1)</f>
        <v>0</v>
      </c>
      <c r="AW320" s="123">
        <f t="shared" ref="AW320" si="1235">AV320*INDEX(SalInfl,AW$1)</f>
        <v>0</v>
      </c>
      <c r="AY320" s="78"/>
    </row>
    <row r="321" spans="1:341" s="70" customFormat="1" ht="11.25" customHeight="1" x14ac:dyDescent="0.15">
      <c r="A321" s="125"/>
      <c r="B321" s="70" t="s">
        <v>248</v>
      </c>
      <c r="E321" s="548"/>
      <c r="G321" s="86"/>
      <c r="H321" s="122">
        <v>0</v>
      </c>
      <c r="I321" s="123">
        <f t="shared" ref="I321:AW321" si="1236">H321*INDEX(SalInfl,I$1)</f>
        <v>0</v>
      </c>
      <c r="J321" s="130">
        <f t="shared" si="1236"/>
        <v>0</v>
      </c>
      <c r="K321" s="130">
        <f t="shared" si="1236"/>
        <v>0</v>
      </c>
      <c r="L321" s="130">
        <f t="shared" si="1236"/>
        <v>0</v>
      </c>
      <c r="M321" s="130">
        <f t="shared" si="1236"/>
        <v>0</v>
      </c>
      <c r="N321" s="130">
        <f t="shared" si="1236"/>
        <v>0</v>
      </c>
      <c r="O321" s="130">
        <f t="shared" si="1236"/>
        <v>0</v>
      </c>
      <c r="P321" s="130">
        <f t="shared" si="1236"/>
        <v>0</v>
      </c>
      <c r="Q321" s="130">
        <f t="shared" si="1236"/>
        <v>0</v>
      </c>
      <c r="R321" s="130">
        <f t="shared" si="1236"/>
        <v>0</v>
      </c>
      <c r="S321" s="130">
        <f t="shared" si="1236"/>
        <v>0</v>
      </c>
      <c r="T321" s="130">
        <f t="shared" si="1236"/>
        <v>0</v>
      </c>
      <c r="U321" s="130">
        <f t="shared" si="1236"/>
        <v>0</v>
      </c>
      <c r="V321" s="130">
        <f t="shared" si="1236"/>
        <v>0</v>
      </c>
      <c r="W321" s="130">
        <f t="shared" si="1236"/>
        <v>0</v>
      </c>
      <c r="X321" s="130">
        <f t="shared" si="1236"/>
        <v>0</v>
      </c>
      <c r="Y321" s="130">
        <f t="shared" si="1236"/>
        <v>0</v>
      </c>
      <c r="Z321" s="130">
        <f t="shared" si="1236"/>
        <v>0</v>
      </c>
      <c r="AA321" s="130">
        <f t="shared" si="1236"/>
        <v>0</v>
      </c>
      <c r="AB321" s="130">
        <f t="shared" si="1236"/>
        <v>0</v>
      </c>
      <c r="AC321" s="130">
        <f t="shared" si="1236"/>
        <v>0</v>
      </c>
      <c r="AD321" s="130">
        <f t="shared" si="1236"/>
        <v>0</v>
      </c>
      <c r="AE321" s="130">
        <f t="shared" si="1236"/>
        <v>0</v>
      </c>
      <c r="AF321" s="130">
        <f t="shared" si="1236"/>
        <v>0</v>
      </c>
      <c r="AG321" s="130">
        <f t="shared" si="1236"/>
        <v>0</v>
      </c>
      <c r="AH321" s="130">
        <f t="shared" si="1236"/>
        <v>0</v>
      </c>
      <c r="AI321" s="130">
        <f t="shared" si="1236"/>
        <v>0</v>
      </c>
      <c r="AJ321" s="130">
        <f t="shared" si="1236"/>
        <v>0</v>
      </c>
      <c r="AK321" s="130">
        <f t="shared" si="1236"/>
        <v>0</v>
      </c>
      <c r="AL321" s="130">
        <f t="shared" si="1236"/>
        <v>0</v>
      </c>
      <c r="AM321" s="130">
        <f t="shared" si="1236"/>
        <v>0</v>
      </c>
      <c r="AN321" s="130">
        <f t="shared" si="1236"/>
        <v>0</v>
      </c>
      <c r="AO321" s="130">
        <f t="shared" si="1236"/>
        <v>0</v>
      </c>
      <c r="AP321" s="130">
        <f t="shared" si="1236"/>
        <v>0</v>
      </c>
      <c r="AQ321" s="130">
        <f t="shared" si="1236"/>
        <v>0</v>
      </c>
      <c r="AR321" s="130">
        <f t="shared" si="1236"/>
        <v>0</v>
      </c>
      <c r="AS321" s="130">
        <f t="shared" si="1236"/>
        <v>0</v>
      </c>
      <c r="AT321" s="130">
        <f t="shared" si="1236"/>
        <v>0</v>
      </c>
      <c r="AU321" s="130">
        <f t="shared" si="1236"/>
        <v>0</v>
      </c>
      <c r="AV321" s="130">
        <f t="shared" si="1236"/>
        <v>0</v>
      </c>
      <c r="AW321" s="130">
        <f t="shared" si="1236"/>
        <v>0</v>
      </c>
      <c r="AY321" s="78"/>
    </row>
    <row r="322" spans="1:341" s="70" customFormat="1" ht="11.25" customHeight="1" x14ac:dyDescent="0.15">
      <c r="A322" s="125"/>
      <c r="B322" s="87" t="s">
        <v>283</v>
      </c>
      <c r="C322" s="87"/>
      <c r="D322" s="87"/>
      <c r="E322" s="549"/>
      <c r="F322" s="87"/>
      <c r="G322" s="91"/>
      <c r="H322" s="383"/>
      <c r="I322" s="384"/>
      <c r="J322" s="384"/>
      <c r="K322" s="384"/>
      <c r="L322" s="384"/>
      <c r="M322" s="384"/>
      <c r="N322" s="384"/>
      <c r="O322" s="384"/>
      <c r="P322" s="384"/>
      <c r="Q322" s="384"/>
      <c r="R322" s="384"/>
      <c r="S322" s="384"/>
      <c r="T322" s="384"/>
      <c r="U322" s="384"/>
      <c r="V322" s="384"/>
      <c r="W322" s="384"/>
      <c r="X322" s="384"/>
      <c r="Y322" s="384"/>
      <c r="Z322" s="384"/>
      <c r="AA322" s="384"/>
      <c r="AB322" s="384"/>
      <c r="AC322" s="384"/>
      <c r="AD322" s="384"/>
      <c r="AE322" s="384"/>
      <c r="AF322" s="384"/>
      <c r="AG322" s="384"/>
      <c r="AH322" s="384"/>
      <c r="AI322" s="384"/>
      <c r="AJ322" s="384"/>
      <c r="AK322" s="384"/>
      <c r="AL322" s="384"/>
      <c r="AM322" s="384"/>
      <c r="AN322" s="384"/>
      <c r="AO322" s="384"/>
      <c r="AP322" s="384"/>
      <c r="AQ322" s="384"/>
      <c r="AR322" s="384"/>
      <c r="AS322" s="384"/>
      <c r="AT322" s="384"/>
      <c r="AU322" s="384"/>
      <c r="AV322" s="384"/>
      <c r="AW322" s="384"/>
    </row>
    <row r="323" spans="1:341" s="70" customFormat="1" ht="11.25" customHeight="1" x14ac:dyDescent="0.15">
      <c r="A323" s="125"/>
      <c r="B323" s="385" t="s">
        <v>284</v>
      </c>
      <c r="C323" s="385"/>
      <c r="D323" s="385"/>
      <c r="E323" s="558"/>
      <c r="F323" s="385"/>
      <c r="G323" s="386"/>
      <c r="H323" s="387">
        <f t="shared" ref="H323:AW323" si="1237">SUMIF(H316:H322, "&gt;0",$E316:$E322)</f>
        <v>1</v>
      </c>
      <c r="I323" s="388">
        <f t="shared" si="1237"/>
        <v>1</v>
      </c>
      <c r="J323" s="388">
        <f t="shared" si="1237"/>
        <v>1</v>
      </c>
      <c r="K323" s="388">
        <f t="shared" si="1237"/>
        <v>1</v>
      </c>
      <c r="L323" s="388">
        <f t="shared" si="1237"/>
        <v>1</v>
      </c>
      <c r="M323" s="388">
        <f t="shared" si="1237"/>
        <v>1</v>
      </c>
      <c r="N323" s="388">
        <f t="shared" si="1237"/>
        <v>1</v>
      </c>
      <c r="O323" s="388">
        <f t="shared" si="1237"/>
        <v>1</v>
      </c>
      <c r="P323" s="388">
        <f t="shared" si="1237"/>
        <v>1</v>
      </c>
      <c r="Q323" s="388">
        <f t="shared" si="1237"/>
        <v>1</v>
      </c>
      <c r="R323" s="388">
        <f t="shared" si="1237"/>
        <v>1</v>
      </c>
      <c r="S323" s="388">
        <f t="shared" si="1237"/>
        <v>1</v>
      </c>
      <c r="T323" s="388">
        <f t="shared" si="1237"/>
        <v>1</v>
      </c>
      <c r="U323" s="388">
        <f t="shared" si="1237"/>
        <v>1</v>
      </c>
      <c r="V323" s="388">
        <f t="shared" si="1237"/>
        <v>1</v>
      </c>
      <c r="W323" s="388">
        <f t="shared" si="1237"/>
        <v>1</v>
      </c>
      <c r="X323" s="388">
        <f t="shared" si="1237"/>
        <v>1</v>
      </c>
      <c r="Y323" s="388">
        <f t="shared" si="1237"/>
        <v>1</v>
      </c>
      <c r="Z323" s="388">
        <f t="shared" si="1237"/>
        <v>1</v>
      </c>
      <c r="AA323" s="388">
        <f t="shared" si="1237"/>
        <v>1</v>
      </c>
      <c r="AB323" s="388">
        <f t="shared" si="1237"/>
        <v>1</v>
      </c>
      <c r="AC323" s="388">
        <f t="shared" si="1237"/>
        <v>1</v>
      </c>
      <c r="AD323" s="388">
        <f t="shared" si="1237"/>
        <v>1</v>
      </c>
      <c r="AE323" s="388">
        <f t="shared" si="1237"/>
        <v>1</v>
      </c>
      <c r="AF323" s="388">
        <f t="shared" si="1237"/>
        <v>1</v>
      </c>
      <c r="AG323" s="388">
        <f t="shared" si="1237"/>
        <v>1</v>
      </c>
      <c r="AH323" s="388">
        <f t="shared" si="1237"/>
        <v>1</v>
      </c>
      <c r="AI323" s="388">
        <f t="shared" si="1237"/>
        <v>1</v>
      </c>
      <c r="AJ323" s="388">
        <f t="shared" si="1237"/>
        <v>1</v>
      </c>
      <c r="AK323" s="388">
        <f t="shared" si="1237"/>
        <v>1</v>
      </c>
      <c r="AL323" s="388">
        <f t="shared" si="1237"/>
        <v>1</v>
      </c>
      <c r="AM323" s="388">
        <f t="shared" si="1237"/>
        <v>1</v>
      </c>
      <c r="AN323" s="388">
        <f t="shared" si="1237"/>
        <v>1</v>
      </c>
      <c r="AO323" s="388">
        <f t="shared" si="1237"/>
        <v>1</v>
      </c>
      <c r="AP323" s="388">
        <f t="shared" si="1237"/>
        <v>1</v>
      </c>
      <c r="AQ323" s="388">
        <f t="shared" si="1237"/>
        <v>1</v>
      </c>
      <c r="AR323" s="388">
        <f t="shared" si="1237"/>
        <v>1</v>
      </c>
      <c r="AS323" s="388">
        <f t="shared" si="1237"/>
        <v>1</v>
      </c>
      <c r="AT323" s="388">
        <f t="shared" si="1237"/>
        <v>1</v>
      </c>
      <c r="AU323" s="388">
        <f t="shared" si="1237"/>
        <v>1</v>
      </c>
      <c r="AV323" s="388">
        <f t="shared" si="1237"/>
        <v>1</v>
      </c>
      <c r="AW323" s="388">
        <f t="shared" si="1237"/>
        <v>1</v>
      </c>
    </row>
    <row r="324" spans="1:341" s="70" customFormat="1" ht="11.25" customHeight="1" x14ac:dyDescent="0.15">
      <c r="A324" s="125"/>
      <c r="B324" s="87" t="s">
        <v>285</v>
      </c>
      <c r="C324" s="87"/>
      <c r="D324" s="87"/>
      <c r="E324" s="549"/>
      <c r="F324" s="87"/>
      <c r="G324" s="91"/>
      <c r="H324" s="389">
        <f t="shared" ref="H324:AW324" si="1238">IF(H323=0, "N/A", H$6/H323)</f>
        <v>362</v>
      </c>
      <c r="I324" s="313">
        <f t="shared" si="1238"/>
        <v>425</v>
      </c>
      <c r="J324" s="313">
        <f t="shared" si="1238"/>
        <v>677</v>
      </c>
      <c r="K324" s="313">
        <f t="shared" si="1238"/>
        <v>720</v>
      </c>
      <c r="L324" s="313">
        <f t="shared" si="1238"/>
        <v>749</v>
      </c>
      <c r="M324" s="313">
        <f t="shared" si="1238"/>
        <v>787</v>
      </c>
      <c r="N324" s="313">
        <f t="shared" si="1238"/>
        <v>826</v>
      </c>
      <c r="O324" s="313">
        <f t="shared" si="1238"/>
        <v>862</v>
      </c>
      <c r="P324" s="313">
        <f t="shared" si="1238"/>
        <v>898</v>
      </c>
      <c r="Q324" s="313">
        <f t="shared" si="1238"/>
        <v>897</v>
      </c>
      <c r="R324" s="313">
        <f t="shared" si="1238"/>
        <v>896</v>
      </c>
      <c r="S324" s="313">
        <f t="shared" si="1238"/>
        <v>896</v>
      </c>
      <c r="T324" s="313">
        <f t="shared" si="1238"/>
        <v>896</v>
      </c>
      <c r="U324" s="313">
        <f t="shared" si="1238"/>
        <v>896</v>
      </c>
      <c r="V324" s="313">
        <f t="shared" si="1238"/>
        <v>896</v>
      </c>
      <c r="W324" s="313">
        <f t="shared" si="1238"/>
        <v>896</v>
      </c>
      <c r="X324" s="313">
        <f t="shared" si="1238"/>
        <v>896</v>
      </c>
      <c r="Y324" s="313">
        <f t="shared" si="1238"/>
        <v>896</v>
      </c>
      <c r="Z324" s="313">
        <f t="shared" si="1238"/>
        <v>896</v>
      </c>
      <c r="AA324" s="313">
        <f t="shared" si="1238"/>
        <v>896</v>
      </c>
      <c r="AB324" s="313">
        <f t="shared" si="1238"/>
        <v>896</v>
      </c>
      <c r="AC324" s="313">
        <f t="shared" si="1238"/>
        <v>896</v>
      </c>
      <c r="AD324" s="313">
        <f t="shared" si="1238"/>
        <v>896</v>
      </c>
      <c r="AE324" s="313">
        <f t="shared" si="1238"/>
        <v>896</v>
      </c>
      <c r="AF324" s="313">
        <f t="shared" si="1238"/>
        <v>896</v>
      </c>
      <c r="AG324" s="313">
        <f t="shared" si="1238"/>
        <v>896</v>
      </c>
      <c r="AH324" s="313">
        <f t="shared" si="1238"/>
        <v>896</v>
      </c>
      <c r="AI324" s="313">
        <f t="shared" si="1238"/>
        <v>896</v>
      </c>
      <c r="AJ324" s="313">
        <f t="shared" si="1238"/>
        <v>896</v>
      </c>
      <c r="AK324" s="313">
        <f t="shared" si="1238"/>
        <v>896</v>
      </c>
      <c r="AL324" s="313">
        <f t="shared" si="1238"/>
        <v>896</v>
      </c>
      <c r="AM324" s="313">
        <f t="shared" si="1238"/>
        <v>896</v>
      </c>
      <c r="AN324" s="313">
        <f t="shared" si="1238"/>
        <v>896</v>
      </c>
      <c r="AO324" s="313">
        <f t="shared" si="1238"/>
        <v>896</v>
      </c>
      <c r="AP324" s="313">
        <f t="shared" si="1238"/>
        <v>896</v>
      </c>
      <c r="AQ324" s="313">
        <f t="shared" si="1238"/>
        <v>896</v>
      </c>
      <c r="AR324" s="313">
        <f t="shared" si="1238"/>
        <v>896</v>
      </c>
      <c r="AS324" s="313">
        <f t="shared" si="1238"/>
        <v>896</v>
      </c>
      <c r="AT324" s="313">
        <f t="shared" si="1238"/>
        <v>896</v>
      </c>
      <c r="AU324" s="313">
        <f t="shared" si="1238"/>
        <v>896</v>
      </c>
      <c r="AV324" s="313">
        <f t="shared" si="1238"/>
        <v>896</v>
      </c>
      <c r="AW324" s="313">
        <f t="shared" si="1238"/>
        <v>896</v>
      </c>
    </row>
    <row r="325" spans="1:341" s="70" customFormat="1" ht="11.25" customHeight="1" x14ac:dyDescent="0.15">
      <c r="A325" s="125"/>
      <c r="E325" s="555"/>
      <c r="G325" s="86"/>
      <c r="H325" s="124"/>
      <c r="I325" s="71"/>
      <c r="J325" s="71"/>
      <c r="K325" s="71"/>
      <c r="L325" s="71"/>
      <c r="M325" s="71"/>
      <c r="N325" s="71"/>
      <c r="O325" s="71"/>
      <c r="P325" s="71"/>
      <c r="Q325" s="71"/>
      <c r="R325" s="71"/>
      <c r="S325" s="71"/>
      <c r="T325" s="71"/>
      <c r="U325" s="71"/>
      <c r="V325" s="71"/>
      <c r="W325" s="71"/>
      <c r="X325" s="71"/>
      <c r="Y325" s="71"/>
      <c r="Z325" s="71"/>
      <c r="AA325" s="71"/>
      <c r="AB325" s="71"/>
      <c r="AC325" s="71"/>
      <c r="AD325" s="71"/>
      <c r="AE325" s="71"/>
      <c r="AF325" s="71"/>
      <c r="AG325" s="71"/>
      <c r="AH325" s="71"/>
      <c r="AI325" s="71"/>
      <c r="AJ325" s="71"/>
      <c r="AK325" s="71"/>
      <c r="AL325" s="71"/>
      <c r="AM325" s="71"/>
      <c r="AN325" s="71"/>
      <c r="AO325" s="71"/>
      <c r="AP325" s="71"/>
      <c r="AQ325" s="71"/>
      <c r="AR325" s="71"/>
      <c r="AS325" s="71"/>
      <c r="AT325" s="71"/>
      <c r="AU325" s="71"/>
      <c r="AV325" s="71"/>
      <c r="AW325" s="71"/>
    </row>
    <row r="326" spans="1:341" s="70" customFormat="1" ht="11.25" customHeight="1" x14ac:dyDescent="0.15">
      <c r="A326" s="125"/>
      <c r="E326" s="555"/>
      <c r="G326" s="86"/>
      <c r="H326" s="124"/>
      <c r="I326" s="71"/>
      <c r="J326" s="71"/>
      <c r="K326" s="71"/>
      <c r="L326" s="71"/>
      <c r="M326" s="71"/>
      <c r="N326" s="71"/>
      <c r="O326" s="71"/>
      <c r="P326" s="71"/>
      <c r="Q326" s="71"/>
      <c r="R326" s="71"/>
      <c r="S326" s="71"/>
      <c r="T326" s="71"/>
      <c r="U326" s="71"/>
      <c r="V326" s="71"/>
      <c r="W326" s="71"/>
      <c r="X326" s="71"/>
      <c r="Y326" s="71"/>
      <c r="Z326" s="71"/>
      <c r="AA326" s="71"/>
      <c r="AB326" s="71"/>
      <c r="AC326" s="71"/>
      <c r="AD326" s="71"/>
      <c r="AE326" s="71"/>
      <c r="AF326" s="71"/>
      <c r="AG326" s="71"/>
      <c r="AH326" s="71"/>
      <c r="AI326" s="71"/>
      <c r="AJ326" s="71"/>
      <c r="AK326" s="71"/>
      <c r="AL326" s="71"/>
      <c r="AM326" s="71"/>
      <c r="AN326" s="71"/>
      <c r="AO326" s="71"/>
      <c r="AP326" s="71"/>
      <c r="AQ326" s="71"/>
      <c r="AR326" s="71"/>
      <c r="AS326" s="71"/>
      <c r="AT326" s="71"/>
      <c r="AU326" s="71"/>
      <c r="AV326" s="71"/>
      <c r="AW326" s="71"/>
    </row>
    <row r="327" spans="1:341" x14ac:dyDescent="0.2">
      <c r="A327" s="126"/>
      <c r="B327" s="543" t="s">
        <v>451</v>
      </c>
      <c r="C327" s="544"/>
      <c r="D327" s="544"/>
      <c r="E327" s="544"/>
      <c r="F327" s="544"/>
      <c r="G327" s="545"/>
      <c r="H327" s="546"/>
      <c r="I327" s="547"/>
      <c r="J327" s="547"/>
      <c r="K327" s="547"/>
      <c r="L327" s="547"/>
      <c r="M327" s="547"/>
      <c r="N327" s="547"/>
      <c r="O327" s="547"/>
      <c r="P327" s="547"/>
      <c r="Q327" s="547"/>
      <c r="R327" s="547"/>
      <c r="S327" s="547"/>
      <c r="T327" s="547"/>
      <c r="U327" s="547"/>
      <c r="V327" s="547"/>
      <c r="W327" s="547"/>
      <c r="X327" s="547"/>
      <c r="Y327" s="547"/>
      <c r="Z327" s="547"/>
      <c r="AA327" s="547"/>
      <c r="AB327" s="547"/>
      <c r="AC327" s="547"/>
      <c r="AD327" s="547"/>
      <c r="AE327" s="547"/>
      <c r="AF327" s="547"/>
      <c r="AG327" s="547"/>
      <c r="AH327" s="547"/>
      <c r="AI327" s="547"/>
      <c r="AJ327" s="547"/>
      <c r="AK327" s="547"/>
      <c r="AL327" s="547"/>
      <c r="AM327" s="547"/>
      <c r="AN327" s="547"/>
      <c r="AO327" s="547"/>
      <c r="AP327" s="547"/>
      <c r="AQ327" s="547"/>
      <c r="AR327" s="547"/>
      <c r="AS327" s="547"/>
      <c r="AT327" s="547"/>
      <c r="AU327" s="547"/>
      <c r="AV327" s="547"/>
      <c r="AW327" s="547"/>
    </row>
    <row r="328" spans="1:341" x14ac:dyDescent="0.2">
      <c r="A328" s="126"/>
      <c r="B328" s="380"/>
      <c r="C328" s="381"/>
      <c r="D328" s="381"/>
      <c r="E328" s="556"/>
      <c r="F328" s="381"/>
      <c r="G328" s="381"/>
      <c r="H328" s="121"/>
      <c r="I328" s="382"/>
      <c r="J328" s="382"/>
      <c r="K328" s="382"/>
      <c r="L328" s="382"/>
      <c r="M328" s="382"/>
      <c r="N328" s="382"/>
      <c r="O328" s="382"/>
      <c r="P328" s="382"/>
      <c r="Q328" s="382"/>
      <c r="R328" s="382"/>
      <c r="S328" s="382"/>
      <c r="T328" s="382"/>
      <c r="U328" s="382"/>
      <c r="V328" s="382"/>
      <c r="W328" s="382"/>
      <c r="X328" s="382"/>
      <c r="Y328" s="382"/>
      <c r="Z328" s="382"/>
      <c r="AA328" s="382"/>
      <c r="AB328" s="382"/>
      <c r="AC328" s="382"/>
      <c r="AD328" s="382"/>
      <c r="AE328" s="382"/>
      <c r="AF328" s="382"/>
      <c r="AG328" s="382"/>
      <c r="AH328" s="382"/>
      <c r="AI328" s="382"/>
      <c r="AJ328" s="382"/>
      <c r="AK328" s="382"/>
      <c r="AL328" s="382"/>
      <c r="AM328" s="382"/>
      <c r="AN328" s="382"/>
      <c r="AO328" s="382"/>
      <c r="AP328" s="382"/>
      <c r="AQ328" s="382"/>
      <c r="AR328" s="382"/>
      <c r="AS328" s="382"/>
      <c r="AT328" s="382"/>
      <c r="AU328" s="382"/>
      <c r="AV328" s="382"/>
      <c r="AW328" s="382"/>
      <c r="AX328" s="70"/>
      <c r="AY328" s="70"/>
      <c r="AZ328" s="70"/>
      <c r="BA328" s="70"/>
      <c r="BB328" s="70"/>
      <c r="BC328" s="70"/>
      <c r="BD328" s="70"/>
      <c r="BE328" s="70"/>
      <c r="BF328" s="70"/>
      <c r="BG328" s="70"/>
      <c r="BH328" s="70"/>
      <c r="BI328" s="70"/>
      <c r="BJ328" s="70"/>
      <c r="BK328" s="70"/>
      <c r="BL328" s="70"/>
      <c r="BM328" s="70"/>
      <c r="BN328" s="70"/>
      <c r="BO328" s="70"/>
      <c r="BP328" s="70"/>
      <c r="BQ328" s="70"/>
      <c r="BR328" s="70"/>
      <c r="BS328" s="70"/>
      <c r="BT328" s="70"/>
      <c r="BU328" s="70"/>
      <c r="BV328" s="70"/>
      <c r="BW328" s="70"/>
      <c r="BX328" s="70"/>
      <c r="BY328" s="70"/>
      <c r="BZ328" s="70"/>
      <c r="CA328" s="70"/>
      <c r="CB328" s="70"/>
      <c r="CC328" s="70"/>
      <c r="CD328" s="70"/>
      <c r="CE328" s="70"/>
      <c r="CF328" s="70"/>
      <c r="CG328" s="70"/>
      <c r="CH328" s="70"/>
      <c r="CI328" s="70"/>
      <c r="CJ328" s="70"/>
      <c r="CK328" s="70"/>
      <c r="CL328" s="70"/>
      <c r="CM328" s="70"/>
      <c r="CN328" s="70"/>
      <c r="CO328" s="70"/>
      <c r="CP328" s="70"/>
      <c r="CQ328" s="70"/>
      <c r="CR328" s="70"/>
      <c r="CS328" s="70"/>
      <c r="CT328" s="70"/>
      <c r="CU328" s="70"/>
      <c r="CV328" s="70"/>
      <c r="CW328" s="70"/>
      <c r="CX328" s="70"/>
      <c r="CY328" s="70"/>
      <c r="CZ328" s="70"/>
      <c r="DA328" s="70"/>
      <c r="DB328" s="70"/>
      <c r="DC328" s="70"/>
      <c r="DD328" s="70"/>
      <c r="DE328" s="70"/>
      <c r="DF328" s="70"/>
      <c r="DG328" s="70"/>
      <c r="DH328" s="70"/>
      <c r="DI328" s="70"/>
      <c r="DJ328" s="70"/>
      <c r="DK328" s="70"/>
      <c r="DL328" s="70"/>
      <c r="DM328" s="70"/>
      <c r="DN328" s="70"/>
      <c r="DO328" s="70"/>
      <c r="DP328" s="70"/>
      <c r="DQ328" s="70"/>
      <c r="DR328" s="70"/>
      <c r="DS328" s="70"/>
      <c r="DT328" s="70"/>
      <c r="DU328" s="70"/>
      <c r="DV328" s="70"/>
      <c r="DW328" s="70"/>
      <c r="DX328" s="70"/>
      <c r="DY328" s="70"/>
      <c r="DZ328" s="70"/>
      <c r="EA328" s="70"/>
      <c r="EB328" s="70"/>
      <c r="EC328" s="70"/>
      <c r="ED328" s="70"/>
      <c r="EE328" s="70"/>
      <c r="EF328" s="70"/>
      <c r="EG328" s="70"/>
      <c r="EH328" s="70"/>
      <c r="EI328" s="70"/>
      <c r="EJ328" s="70"/>
      <c r="EK328" s="70"/>
      <c r="EL328" s="70"/>
      <c r="EM328" s="70"/>
      <c r="EN328" s="70"/>
      <c r="EO328" s="70"/>
      <c r="EP328" s="70"/>
      <c r="EQ328" s="70"/>
      <c r="ER328" s="70"/>
      <c r="ES328" s="70"/>
      <c r="ET328" s="70"/>
      <c r="EU328" s="70"/>
      <c r="EV328" s="70"/>
      <c r="EW328" s="70"/>
      <c r="EX328" s="70"/>
      <c r="EY328" s="70"/>
      <c r="EZ328" s="70"/>
      <c r="FA328" s="70"/>
      <c r="FB328" s="70"/>
      <c r="FC328" s="70"/>
      <c r="FD328" s="70"/>
      <c r="FE328" s="70"/>
      <c r="FF328" s="70"/>
      <c r="FG328" s="70"/>
      <c r="FH328" s="70"/>
      <c r="FI328" s="70"/>
      <c r="FJ328" s="70"/>
      <c r="FK328" s="70"/>
      <c r="FL328" s="70"/>
      <c r="FM328" s="70"/>
      <c r="FN328" s="70"/>
      <c r="FO328" s="70"/>
      <c r="FP328" s="70"/>
      <c r="FQ328" s="70"/>
      <c r="FR328" s="70"/>
      <c r="FS328" s="70"/>
      <c r="FT328" s="70"/>
      <c r="FU328" s="70"/>
      <c r="FV328" s="70"/>
      <c r="FW328" s="70"/>
      <c r="FX328" s="70"/>
      <c r="FY328" s="70"/>
      <c r="FZ328" s="70"/>
      <c r="GA328" s="70"/>
      <c r="GB328" s="70"/>
      <c r="GC328" s="70"/>
      <c r="GD328" s="70"/>
      <c r="GE328" s="70"/>
      <c r="GF328" s="70"/>
      <c r="GG328" s="70"/>
      <c r="GH328" s="70"/>
      <c r="GI328" s="70"/>
      <c r="GJ328" s="70"/>
      <c r="GK328" s="70"/>
      <c r="GL328" s="70"/>
      <c r="GM328" s="70"/>
      <c r="GN328" s="70"/>
      <c r="GO328" s="70"/>
      <c r="GP328" s="70"/>
      <c r="GQ328" s="70"/>
      <c r="GR328" s="70"/>
      <c r="GS328" s="70"/>
      <c r="GT328" s="70"/>
      <c r="GU328" s="70"/>
      <c r="GV328" s="70"/>
      <c r="GW328" s="70"/>
      <c r="GX328" s="70"/>
      <c r="GY328" s="70"/>
      <c r="GZ328" s="70"/>
      <c r="HA328" s="70"/>
      <c r="HB328" s="70"/>
      <c r="HC328" s="70"/>
      <c r="HD328" s="70"/>
      <c r="HE328" s="70"/>
      <c r="HF328" s="70"/>
      <c r="HG328" s="70"/>
      <c r="HH328" s="70"/>
      <c r="HI328" s="70"/>
      <c r="HJ328" s="70"/>
      <c r="HK328" s="70"/>
      <c r="HL328" s="70"/>
      <c r="HM328" s="70"/>
      <c r="HN328" s="70"/>
      <c r="HO328" s="70"/>
      <c r="HP328" s="70"/>
      <c r="HQ328" s="70"/>
      <c r="HR328" s="70"/>
      <c r="HS328" s="70"/>
      <c r="HT328" s="70"/>
      <c r="HU328" s="70"/>
      <c r="HV328" s="70"/>
      <c r="HW328" s="70"/>
      <c r="HX328" s="70"/>
      <c r="HY328" s="70"/>
      <c r="HZ328" s="70"/>
      <c r="IA328" s="70"/>
      <c r="IB328" s="70"/>
      <c r="IC328" s="70"/>
      <c r="ID328" s="70"/>
      <c r="IE328" s="70"/>
      <c r="IF328" s="70"/>
      <c r="IG328" s="70"/>
      <c r="IH328" s="70"/>
      <c r="II328" s="70"/>
      <c r="IJ328" s="70"/>
      <c r="IK328" s="70"/>
      <c r="IL328" s="70"/>
      <c r="IM328" s="70"/>
      <c r="IN328" s="70"/>
      <c r="IO328" s="70"/>
      <c r="IP328" s="70"/>
      <c r="IQ328" s="70"/>
      <c r="IR328" s="70"/>
      <c r="IS328" s="70"/>
      <c r="IT328" s="70"/>
      <c r="IU328" s="70"/>
      <c r="IV328" s="70"/>
      <c r="IW328" s="70"/>
      <c r="IX328" s="70"/>
      <c r="IY328" s="70"/>
      <c r="IZ328" s="70"/>
      <c r="JA328" s="70"/>
      <c r="JB328" s="70"/>
      <c r="JC328" s="70"/>
      <c r="JD328" s="70"/>
      <c r="JE328" s="70"/>
      <c r="JF328" s="70"/>
      <c r="JG328" s="70"/>
      <c r="JH328" s="70"/>
      <c r="JI328" s="70"/>
      <c r="JJ328" s="70"/>
      <c r="JK328" s="70"/>
      <c r="JL328" s="70"/>
      <c r="JM328" s="70"/>
      <c r="JN328" s="70"/>
      <c r="JO328" s="70"/>
      <c r="JP328" s="70"/>
      <c r="JQ328" s="70"/>
      <c r="JR328" s="70"/>
      <c r="JS328" s="70"/>
      <c r="JT328" s="70"/>
      <c r="JU328" s="70"/>
      <c r="JV328" s="70"/>
      <c r="JW328" s="70"/>
      <c r="JX328" s="70"/>
      <c r="JY328" s="70"/>
      <c r="JZ328" s="70"/>
      <c r="KA328" s="70"/>
      <c r="KB328" s="70"/>
      <c r="KC328" s="70"/>
      <c r="KD328" s="70"/>
      <c r="KE328" s="70"/>
      <c r="KF328" s="70"/>
      <c r="KG328" s="70"/>
      <c r="KH328" s="70"/>
      <c r="KI328" s="70"/>
      <c r="KJ328" s="70"/>
      <c r="KK328" s="70"/>
      <c r="KL328" s="70"/>
      <c r="KM328" s="70"/>
      <c r="KN328" s="70"/>
      <c r="KO328" s="70"/>
      <c r="KP328" s="70"/>
      <c r="KQ328" s="70"/>
      <c r="KR328" s="70"/>
      <c r="KS328" s="70"/>
      <c r="KT328" s="70"/>
      <c r="KU328" s="70"/>
      <c r="KV328" s="70"/>
      <c r="KW328" s="70"/>
      <c r="KX328" s="70"/>
      <c r="KY328" s="70"/>
      <c r="KZ328" s="70"/>
      <c r="LA328" s="70"/>
      <c r="LB328" s="70"/>
      <c r="LC328" s="70"/>
      <c r="LD328" s="70"/>
      <c r="LE328" s="70"/>
      <c r="LF328" s="70"/>
      <c r="LG328" s="70"/>
      <c r="LH328" s="70"/>
      <c r="LI328" s="70"/>
      <c r="LJ328" s="70"/>
      <c r="LK328" s="70"/>
      <c r="LL328" s="70"/>
      <c r="LM328" s="70"/>
      <c r="LN328" s="70"/>
      <c r="LO328" s="70"/>
      <c r="LP328" s="70"/>
      <c r="LQ328" s="70"/>
      <c r="LR328" s="70"/>
      <c r="LS328" s="70"/>
      <c r="LT328" s="70"/>
      <c r="LU328" s="70"/>
      <c r="LV328" s="70"/>
      <c r="LW328" s="70"/>
      <c r="LX328" s="70"/>
      <c r="LY328" s="70"/>
      <c r="LZ328" s="70"/>
      <c r="MA328" s="70"/>
      <c r="MB328" s="70"/>
      <c r="MC328" s="70"/>
    </row>
    <row r="329" spans="1:341" s="70" customFormat="1" ht="11.25" customHeight="1" x14ac:dyDescent="0.15">
      <c r="A329" s="125"/>
      <c r="B329" s="70" t="s">
        <v>451</v>
      </c>
      <c r="C329" s="70" t="s">
        <v>307</v>
      </c>
      <c r="E329" s="548"/>
      <c r="G329" s="86"/>
      <c r="H329" s="122">
        <v>37080</v>
      </c>
      <c r="I329" s="123">
        <v>25000</v>
      </c>
      <c r="J329" s="123">
        <f t="shared" ref="J329:AW329" si="1239">I329*INDEX(SalInfl,J$1)</f>
        <v>25500</v>
      </c>
      <c r="K329" s="123">
        <f t="shared" si="1239"/>
        <v>26010</v>
      </c>
      <c r="L329" s="123">
        <f t="shared" si="1239"/>
        <v>26530.2</v>
      </c>
      <c r="M329" s="123">
        <f t="shared" si="1239"/>
        <v>27060.804</v>
      </c>
      <c r="N329" s="123">
        <f t="shared" si="1239"/>
        <v>27602.020080000002</v>
      </c>
      <c r="O329" s="123">
        <f t="shared" si="1239"/>
        <v>28154.060481600001</v>
      </c>
      <c r="P329" s="123">
        <f t="shared" si="1239"/>
        <v>28717.141691232002</v>
      </c>
      <c r="Q329" s="123">
        <f t="shared" si="1239"/>
        <v>29291.484525056643</v>
      </c>
      <c r="R329" s="123">
        <f t="shared" si="1239"/>
        <v>29877.314215557777</v>
      </c>
      <c r="S329" s="123">
        <f t="shared" si="1239"/>
        <v>30474.860499868933</v>
      </c>
      <c r="T329" s="123">
        <f t="shared" si="1239"/>
        <v>31084.357709866312</v>
      </c>
      <c r="U329" s="123">
        <f t="shared" si="1239"/>
        <v>31706.044864063639</v>
      </c>
      <c r="V329" s="123">
        <f t="shared" si="1239"/>
        <v>32340.165761344913</v>
      </c>
      <c r="W329" s="123">
        <f t="shared" si="1239"/>
        <v>32986.969076571811</v>
      </c>
      <c r="X329" s="123">
        <f t="shared" si="1239"/>
        <v>33646.708458103247</v>
      </c>
      <c r="Y329" s="123">
        <f t="shared" si="1239"/>
        <v>34319.642627265312</v>
      </c>
      <c r="Z329" s="123">
        <f t="shared" si="1239"/>
        <v>35006.03547981062</v>
      </c>
      <c r="AA329" s="123">
        <f t="shared" si="1239"/>
        <v>35706.156189406836</v>
      </c>
      <c r="AB329" s="123">
        <f t="shared" si="1239"/>
        <v>36420.279313194973</v>
      </c>
      <c r="AC329" s="123">
        <f t="shared" si="1239"/>
        <v>37148.684899458873</v>
      </c>
      <c r="AD329" s="123">
        <f t="shared" si="1239"/>
        <v>37891.658597448048</v>
      </c>
      <c r="AE329" s="123">
        <f t="shared" si="1239"/>
        <v>38649.491769397013</v>
      </c>
      <c r="AF329" s="123">
        <f t="shared" si="1239"/>
        <v>39422.481604784953</v>
      </c>
      <c r="AG329" s="123">
        <f t="shared" si="1239"/>
        <v>40210.93123688065</v>
      </c>
      <c r="AH329" s="123">
        <f t="shared" si="1239"/>
        <v>41015.149861618265</v>
      </c>
      <c r="AI329" s="123">
        <f t="shared" si="1239"/>
        <v>41835.452858850629</v>
      </c>
      <c r="AJ329" s="123">
        <f t="shared" si="1239"/>
        <v>42672.161916027646</v>
      </c>
      <c r="AK329" s="123">
        <f t="shared" si="1239"/>
        <v>43525.605154348203</v>
      </c>
      <c r="AL329" s="123">
        <f t="shared" si="1239"/>
        <v>44396.117257435166</v>
      </c>
      <c r="AM329" s="123">
        <f t="shared" si="1239"/>
        <v>45284.039602583871</v>
      </c>
      <c r="AN329" s="123">
        <f t="shared" si="1239"/>
        <v>46189.720394635551</v>
      </c>
      <c r="AO329" s="123">
        <f t="shared" si="1239"/>
        <v>47113.514802528261</v>
      </c>
      <c r="AP329" s="123">
        <f t="shared" si="1239"/>
        <v>48055.785098578825</v>
      </c>
      <c r="AQ329" s="123">
        <f t="shared" si="1239"/>
        <v>49016.9008005504</v>
      </c>
      <c r="AR329" s="123">
        <f t="shared" si="1239"/>
        <v>49997.23881656141</v>
      </c>
      <c r="AS329" s="123">
        <f t="shared" si="1239"/>
        <v>50997.183592892638</v>
      </c>
      <c r="AT329" s="123">
        <f t="shared" si="1239"/>
        <v>52017.127264750488</v>
      </c>
      <c r="AU329" s="123">
        <f t="shared" si="1239"/>
        <v>53057.469810045499</v>
      </c>
      <c r="AV329" s="123">
        <f t="shared" si="1239"/>
        <v>54118.619206246411</v>
      </c>
      <c r="AW329" s="123">
        <f t="shared" si="1239"/>
        <v>55200.991590371341</v>
      </c>
      <c r="AY329" s="78"/>
    </row>
    <row r="330" spans="1:341" s="70" customFormat="1" ht="11.25" customHeight="1" x14ac:dyDescent="0.15">
      <c r="A330" s="125"/>
      <c r="B330" s="87" t="s">
        <v>283</v>
      </c>
      <c r="C330" s="87"/>
      <c r="D330" s="87"/>
      <c r="E330" s="549"/>
      <c r="F330" s="87"/>
      <c r="G330" s="91"/>
      <c r="H330" s="383"/>
      <c r="I330" s="384"/>
      <c r="J330" s="384"/>
      <c r="K330" s="384"/>
      <c r="L330" s="384"/>
      <c r="M330" s="384"/>
      <c r="N330" s="384"/>
      <c r="O330" s="384"/>
      <c r="P330" s="384"/>
      <c r="Q330" s="384"/>
      <c r="R330" s="384"/>
      <c r="S330" s="384"/>
      <c r="T330" s="384"/>
      <c r="U330" s="384"/>
      <c r="V330" s="384"/>
      <c r="W330" s="384"/>
      <c r="X330" s="384"/>
      <c r="Y330" s="384"/>
      <c r="Z330" s="384"/>
      <c r="AA330" s="384"/>
      <c r="AB330" s="384"/>
      <c r="AC330" s="384"/>
      <c r="AD330" s="384"/>
      <c r="AE330" s="384"/>
      <c r="AF330" s="384"/>
      <c r="AG330" s="384"/>
      <c r="AH330" s="384"/>
      <c r="AI330" s="384"/>
      <c r="AJ330" s="384"/>
      <c r="AK330" s="384"/>
      <c r="AL330" s="384"/>
      <c r="AM330" s="384"/>
      <c r="AN330" s="384"/>
      <c r="AO330" s="384"/>
      <c r="AP330" s="384"/>
      <c r="AQ330" s="384"/>
      <c r="AR330" s="384"/>
      <c r="AS330" s="384"/>
      <c r="AT330" s="384"/>
      <c r="AU330" s="384"/>
      <c r="AV330" s="384"/>
      <c r="AW330" s="384"/>
      <c r="AY330" s="78"/>
    </row>
    <row r="331" spans="1:341" s="70" customFormat="1" ht="11.25" customHeight="1" x14ac:dyDescent="0.15">
      <c r="A331" s="125"/>
      <c r="B331" s="385" t="s">
        <v>284</v>
      </c>
      <c r="C331" s="385"/>
      <c r="D331" s="385"/>
      <c r="E331" s="558"/>
      <c r="F331" s="385"/>
      <c r="G331" s="386"/>
      <c r="H331" s="387">
        <f t="shared" ref="H331:AW331" si="1240">SUMIF(H327:H330, "&gt;0",$E327:$E330)</f>
        <v>0</v>
      </c>
      <c r="I331" s="388">
        <f t="shared" si="1240"/>
        <v>0</v>
      </c>
      <c r="J331" s="388">
        <f t="shared" si="1240"/>
        <v>0</v>
      </c>
      <c r="K331" s="388">
        <f t="shared" si="1240"/>
        <v>0</v>
      </c>
      <c r="L331" s="388">
        <f t="shared" si="1240"/>
        <v>0</v>
      </c>
      <c r="M331" s="388">
        <f t="shared" si="1240"/>
        <v>0</v>
      </c>
      <c r="N331" s="388">
        <f t="shared" si="1240"/>
        <v>0</v>
      </c>
      <c r="O331" s="388">
        <f t="shared" si="1240"/>
        <v>0</v>
      </c>
      <c r="P331" s="388">
        <f t="shared" si="1240"/>
        <v>0</v>
      </c>
      <c r="Q331" s="388">
        <f t="shared" si="1240"/>
        <v>0</v>
      </c>
      <c r="R331" s="388">
        <f t="shared" si="1240"/>
        <v>0</v>
      </c>
      <c r="S331" s="388">
        <f t="shared" si="1240"/>
        <v>0</v>
      </c>
      <c r="T331" s="388">
        <f t="shared" si="1240"/>
        <v>0</v>
      </c>
      <c r="U331" s="388">
        <f t="shared" si="1240"/>
        <v>0</v>
      </c>
      <c r="V331" s="388">
        <f t="shared" si="1240"/>
        <v>0</v>
      </c>
      <c r="W331" s="388">
        <f t="shared" si="1240"/>
        <v>0</v>
      </c>
      <c r="X331" s="388">
        <f t="shared" si="1240"/>
        <v>0</v>
      </c>
      <c r="Y331" s="388">
        <f t="shared" si="1240"/>
        <v>0</v>
      </c>
      <c r="Z331" s="388">
        <f t="shared" si="1240"/>
        <v>0</v>
      </c>
      <c r="AA331" s="388">
        <f t="shared" si="1240"/>
        <v>0</v>
      </c>
      <c r="AB331" s="388">
        <f t="shared" si="1240"/>
        <v>0</v>
      </c>
      <c r="AC331" s="388">
        <f t="shared" si="1240"/>
        <v>0</v>
      </c>
      <c r="AD331" s="388">
        <f t="shared" si="1240"/>
        <v>0</v>
      </c>
      <c r="AE331" s="388">
        <f t="shared" si="1240"/>
        <v>0</v>
      </c>
      <c r="AF331" s="388">
        <f t="shared" si="1240"/>
        <v>0</v>
      </c>
      <c r="AG331" s="388">
        <f t="shared" si="1240"/>
        <v>0</v>
      </c>
      <c r="AH331" s="388">
        <f t="shared" si="1240"/>
        <v>0</v>
      </c>
      <c r="AI331" s="388">
        <f t="shared" si="1240"/>
        <v>0</v>
      </c>
      <c r="AJ331" s="388">
        <f t="shared" si="1240"/>
        <v>0</v>
      </c>
      <c r="AK331" s="388">
        <f t="shared" si="1240"/>
        <v>0</v>
      </c>
      <c r="AL331" s="388">
        <f t="shared" si="1240"/>
        <v>0</v>
      </c>
      <c r="AM331" s="388">
        <f t="shared" si="1240"/>
        <v>0</v>
      </c>
      <c r="AN331" s="388">
        <f t="shared" si="1240"/>
        <v>0</v>
      </c>
      <c r="AO331" s="388">
        <f t="shared" si="1240"/>
        <v>0</v>
      </c>
      <c r="AP331" s="388">
        <f t="shared" si="1240"/>
        <v>0</v>
      </c>
      <c r="AQ331" s="388">
        <f t="shared" si="1240"/>
        <v>0</v>
      </c>
      <c r="AR331" s="388">
        <f t="shared" si="1240"/>
        <v>0</v>
      </c>
      <c r="AS331" s="388">
        <f t="shared" si="1240"/>
        <v>0</v>
      </c>
      <c r="AT331" s="388">
        <f t="shared" si="1240"/>
        <v>0</v>
      </c>
      <c r="AU331" s="388">
        <f t="shared" si="1240"/>
        <v>0</v>
      </c>
      <c r="AV331" s="388">
        <f t="shared" si="1240"/>
        <v>0</v>
      </c>
      <c r="AW331" s="388">
        <f t="shared" si="1240"/>
        <v>0</v>
      </c>
      <c r="AY331" s="78"/>
    </row>
    <row r="332" spans="1:341" s="70" customFormat="1" ht="11.25" customHeight="1" x14ac:dyDescent="0.15">
      <c r="A332" s="125"/>
      <c r="B332" s="87" t="s">
        <v>285</v>
      </c>
      <c r="C332" s="87"/>
      <c r="D332" s="87"/>
      <c r="E332" s="549"/>
      <c r="F332" s="87"/>
      <c r="G332" s="91"/>
      <c r="H332" s="389" t="str">
        <f t="shared" ref="H332:AW332" si="1241">IF(H331=0, "N/A", H$6/H331)</f>
        <v>N/A</v>
      </c>
      <c r="I332" s="313" t="str">
        <f t="shared" si="1241"/>
        <v>N/A</v>
      </c>
      <c r="J332" s="313" t="str">
        <f t="shared" si="1241"/>
        <v>N/A</v>
      </c>
      <c r="K332" s="313" t="str">
        <f t="shared" si="1241"/>
        <v>N/A</v>
      </c>
      <c r="L332" s="313" t="str">
        <f t="shared" si="1241"/>
        <v>N/A</v>
      </c>
      <c r="M332" s="313" t="str">
        <f t="shared" si="1241"/>
        <v>N/A</v>
      </c>
      <c r="N332" s="313" t="str">
        <f t="shared" si="1241"/>
        <v>N/A</v>
      </c>
      <c r="O332" s="313" t="str">
        <f t="shared" si="1241"/>
        <v>N/A</v>
      </c>
      <c r="P332" s="313" t="str">
        <f t="shared" si="1241"/>
        <v>N/A</v>
      </c>
      <c r="Q332" s="313" t="str">
        <f t="shared" si="1241"/>
        <v>N/A</v>
      </c>
      <c r="R332" s="313" t="str">
        <f t="shared" si="1241"/>
        <v>N/A</v>
      </c>
      <c r="S332" s="313" t="str">
        <f t="shared" si="1241"/>
        <v>N/A</v>
      </c>
      <c r="T332" s="313" t="str">
        <f t="shared" si="1241"/>
        <v>N/A</v>
      </c>
      <c r="U332" s="313" t="str">
        <f t="shared" si="1241"/>
        <v>N/A</v>
      </c>
      <c r="V332" s="313" t="str">
        <f t="shared" si="1241"/>
        <v>N/A</v>
      </c>
      <c r="W332" s="313" t="str">
        <f t="shared" si="1241"/>
        <v>N/A</v>
      </c>
      <c r="X332" s="313" t="str">
        <f t="shared" si="1241"/>
        <v>N/A</v>
      </c>
      <c r="Y332" s="313" t="str">
        <f t="shared" si="1241"/>
        <v>N/A</v>
      </c>
      <c r="Z332" s="313" t="str">
        <f t="shared" si="1241"/>
        <v>N/A</v>
      </c>
      <c r="AA332" s="313" t="str">
        <f t="shared" si="1241"/>
        <v>N/A</v>
      </c>
      <c r="AB332" s="313" t="str">
        <f t="shared" si="1241"/>
        <v>N/A</v>
      </c>
      <c r="AC332" s="313" t="str">
        <f t="shared" si="1241"/>
        <v>N/A</v>
      </c>
      <c r="AD332" s="313" t="str">
        <f t="shared" si="1241"/>
        <v>N/A</v>
      </c>
      <c r="AE332" s="313" t="str">
        <f t="shared" si="1241"/>
        <v>N/A</v>
      </c>
      <c r="AF332" s="313" t="str">
        <f t="shared" si="1241"/>
        <v>N/A</v>
      </c>
      <c r="AG332" s="313" t="str">
        <f t="shared" si="1241"/>
        <v>N/A</v>
      </c>
      <c r="AH332" s="313" t="str">
        <f t="shared" si="1241"/>
        <v>N/A</v>
      </c>
      <c r="AI332" s="313" t="str">
        <f t="shared" si="1241"/>
        <v>N/A</v>
      </c>
      <c r="AJ332" s="313" t="str">
        <f t="shared" si="1241"/>
        <v>N/A</v>
      </c>
      <c r="AK332" s="313" t="str">
        <f t="shared" si="1241"/>
        <v>N/A</v>
      </c>
      <c r="AL332" s="313" t="str">
        <f t="shared" si="1241"/>
        <v>N/A</v>
      </c>
      <c r="AM332" s="313" t="str">
        <f t="shared" si="1241"/>
        <v>N/A</v>
      </c>
      <c r="AN332" s="313" t="str">
        <f t="shared" si="1241"/>
        <v>N/A</v>
      </c>
      <c r="AO332" s="313" t="str">
        <f t="shared" si="1241"/>
        <v>N/A</v>
      </c>
      <c r="AP332" s="313" t="str">
        <f t="shared" si="1241"/>
        <v>N/A</v>
      </c>
      <c r="AQ332" s="313" t="str">
        <f t="shared" si="1241"/>
        <v>N/A</v>
      </c>
      <c r="AR332" s="313" t="str">
        <f t="shared" si="1241"/>
        <v>N/A</v>
      </c>
      <c r="AS332" s="313" t="str">
        <f t="shared" si="1241"/>
        <v>N/A</v>
      </c>
      <c r="AT332" s="313" t="str">
        <f t="shared" si="1241"/>
        <v>N/A</v>
      </c>
      <c r="AU332" s="313" t="str">
        <f t="shared" si="1241"/>
        <v>N/A</v>
      </c>
      <c r="AV332" s="313" t="str">
        <f t="shared" si="1241"/>
        <v>N/A</v>
      </c>
      <c r="AW332" s="313" t="str">
        <f t="shared" si="1241"/>
        <v>N/A</v>
      </c>
    </row>
    <row r="333" spans="1:341" s="70" customFormat="1" ht="11.25" customHeight="1" x14ac:dyDescent="0.15">
      <c r="A333" s="125"/>
      <c r="E333" s="555"/>
      <c r="G333" s="86"/>
      <c r="H333" s="124"/>
      <c r="I333" s="71"/>
      <c r="J333" s="71"/>
      <c r="K333" s="71"/>
      <c r="L333" s="71"/>
      <c r="M333" s="71"/>
      <c r="N333" s="71"/>
      <c r="O333" s="71"/>
      <c r="P333" s="71"/>
      <c r="Q333" s="71"/>
      <c r="R333" s="71"/>
      <c r="S333" s="71"/>
      <c r="T333" s="71"/>
      <c r="U333" s="71"/>
      <c r="V333" s="71"/>
      <c r="W333" s="71"/>
      <c r="X333" s="71"/>
      <c r="Y333" s="71"/>
      <c r="Z333" s="71"/>
      <c r="AA333" s="71"/>
      <c r="AB333" s="71"/>
      <c r="AC333" s="71"/>
      <c r="AD333" s="71"/>
      <c r="AE333" s="71"/>
      <c r="AF333" s="71"/>
      <c r="AG333" s="71"/>
      <c r="AH333" s="71"/>
      <c r="AI333" s="71"/>
      <c r="AJ333" s="71"/>
      <c r="AK333" s="71"/>
      <c r="AL333" s="71"/>
      <c r="AM333" s="71"/>
      <c r="AN333" s="71"/>
      <c r="AO333" s="71"/>
      <c r="AP333" s="71"/>
      <c r="AQ333" s="71"/>
      <c r="AR333" s="71"/>
      <c r="AS333" s="71"/>
      <c r="AT333" s="71"/>
      <c r="AU333" s="71"/>
      <c r="AV333" s="71"/>
      <c r="AW333" s="71"/>
    </row>
    <row r="334" spans="1:341" s="70" customFormat="1" ht="11.25" customHeight="1" x14ac:dyDescent="0.15">
      <c r="A334" s="125"/>
      <c r="B334" s="514" t="s">
        <v>293</v>
      </c>
      <c r="C334" s="514"/>
      <c r="D334" s="514"/>
      <c r="E334" s="560"/>
      <c r="F334" s="514"/>
      <c r="G334" s="561"/>
      <c r="H334" s="131">
        <f t="shared" ref="H334:AW334" si="1242">SUM(H11:H333)-SUMIF($B$11:$B$333, "*FTEs*",H11:H333)-SUMIF($B$11:$B$333, "*/FTE*",H11:H333)</f>
        <v>4717436.0459075002</v>
      </c>
      <c r="I334" s="562">
        <f t="shared" si="1242"/>
        <v>5149794.7792643681</v>
      </c>
      <c r="J334" s="562">
        <f t="shared" si="1242"/>
        <v>5293870.3341136565</v>
      </c>
      <c r="K334" s="562">
        <f t="shared" si="1242"/>
        <v>5399747.740795929</v>
      </c>
      <c r="L334" s="562">
        <f t="shared" si="1242"/>
        <v>5507742.6956118513</v>
      </c>
      <c r="M334" s="562">
        <f t="shared" si="1242"/>
        <v>5617897.5495240856</v>
      </c>
      <c r="N334" s="562">
        <f t="shared" si="1242"/>
        <v>5730255.5005145632</v>
      </c>
      <c r="O334" s="562">
        <f t="shared" si="1242"/>
        <v>5844860.6105248583</v>
      </c>
      <c r="P334" s="562">
        <f t="shared" si="1242"/>
        <v>5961757.822735359</v>
      </c>
      <c r="Q334" s="562">
        <f t="shared" si="1242"/>
        <v>6080992.9791900627</v>
      </c>
      <c r="R334" s="562">
        <f t="shared" si="1242"/>
        <v>6202612.8387738625</v>
      </c>
      <c r="S334" s="562">
        <f t="shared" si="1242"/>
        <v>6326665.0955493394</v>
      </c>
      <c r="T334" s="562">
        <f t="shared" si="1242"/>
        <v>6453198.3974603303</v>
      </c>
      <c r="U334" s="562">
        <f t="shared" si="1242"/>
        <v>6582262.3654095354</v>
      </c>
      <c r="V334" s="562">
        <f t="shared" si="1242"/>
        <v>6713907.61271773</v>
      </c>
      <c r="W334" s="562">
        <f t="shared" si="1242"/>
        <v>6848185.7649720823</v>
      </c>
      <c r="X334" s="562">
        <f t="shared" si="1242"/>
        <v>6985149.480271522</v>
      </c>
      <c r="Y334" s="562">
        <f t="shared" si="1242"/>
        <v>7124852.4698769581</v>
      </c>
      <c r="Z334" s="562">
        <f t="shared" si="1242"/>
        <v>7267349.5192744974</v>
      </c>
      <c r="AA334" s="562">
        <f t="shared" si="1242"/>
        <v>7412696.5096599897</v>
      </c>
      <c r="AB334" s="562">
        <f t="shared" si="1242"/>
        <v>7560950.4398531849</v>
      </c>
      <c r="AC334" s="562">
        <f t="shared" si="1242"/>
        <v>7712169.4486502493</v>
      </c>
      <c r="AD334" s="562">
        <f t="shared" si="1242"/>
        <v>7866412.8376232581</v>
      </c>
      <c r="AE334" s="562">
        <f t="shared" si="1242"/>
        <v>8023741.0943757202</v>
      </c>
      <c r="AF334" s="562">
        <f t="shared" si="1242"/>
        <v>8184215.916263232</v>
      </c>
      <c r="AG334" s="562">
        <f t="shared" si="1242"/>
        <v>8347900.2345884992</v>
      </c>
      <c r="AH334" s="562">
        <f t="shared" si="1242"/>
        <v>8514858.2392802704</v>
      </c>
      <c r="AI334" s="562">
        <f t="shared" si="1242"/>
        <v>8685155.4040658753</v>
      </c>
      <c r="AJ334" s="562">
        <f t="shared" si="1242"/>
        <v>8858858.5121471938</v>
      </c>
      <c r="AK334" s="562">
        <f t="shared" si="1242"/>
        <v>9036035.6823901255</v>
      </c>
      <c r="AL334" s="562">
        <f t="shared" si="1242"/>
        <v>9216756.3960379399</v>
      </c>
      <c r="AM334" s="562">
        <f t="shared" si="1242"/>
        <v>9401091.5239586905</v>
      </c>
      <c r="AN334" s="562">
        <f t="shared" si="1242"/>
        <v>9589113.354437869</v>
      </c>
      <c r="AO334" s="562">
        <f t="shared" si="1242"/>
        <v>9780895.6215266213</v>
      </c>
      <c r="AP334" s="562">
        <f t="shared" si="1242"/>
        <v>9976513.5339571573</v>
      </c>
      <c r="AQ334" s="562">
        <f t="shared" si="1242"/>
        <v>10176043.8046363</v>
      </c>
      <c r="AR334" s="562">
        <f t="shared" si="1242"/>
        <v>10379564.68072903</v>
      </c>
      <c r="AS334" s="562">
        <f t="shared" si="1242"/>
        <v>10587155.974343617</v>
      </c>
      <c r="AT334" s="562">
        <f t="shared" si="1242"/>
        <v>10798899.093830487</v>
      </c>
      <c r="AU334" s="562">
        <f t="shared" si="1242"/>
        <v>11014877.075707093</v>
      </c>
      <c r="AV334" s="562">
        <f t="shared" si="1242"/>
        <v>11235174.61722124</v>
      </c>
      <c r="AW334" s="562">
        <f t="shared" si="1242"/>
        <v>11459878.109565666</v>
      </c>
    </row>
    <row r="335" spans="1:341" ht="11.25" customHeight="1" x14ac:dyDescent="0.2"/>
    <row r="336" spans="1:341"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2:A6"/>
  <sheetViews>
    <sheetView workbookViewId="0">
      <selection activeCell="B13" sqref="B13"/>
    </sheetView>
  </sheetViews>
  <sheetFormatPr baseColWidth="10" defaultColWidth="8.83203125" defaultRowHeight="15" x14ac:dyDescent="0.2"/>
  <cols>
    <col min="1" max="1" width="16.1640625" bestFit="1" customWidth="1"/>
  </cols>
  <sheetData>
    <row r="2" spans="1:1" x14ac:dyDescent="0.2">
      <c r="A2" t="s">
        <v>82</v>
      </c>
    </row>
    <row r="3" spans="1:1" x14ac:dyDescent="0.2">
      <c r="A3" t="s">
        <v>83</v>
      </c>
    </row>
    <row r="4" spans="1:1" x14ac:dyDescent="0.2">
      <c r="A4" t="s">
        <v>84</v>
      </c>
    </row>
    <row r="5" spans="1:1" x14ac:dyDescent="0.2">
      <c r="A5" t="s">
        <v>85</v>
      </c>
    </row>
    <row r="6" spans="1:1" x14ac:dyDescent="0.2">
      <c r="A6"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Enrollment</vt:lpstr>
      <vt:lpstr>Annual Budget</vt:lpstr>
      <vt:lpstr>POP</vt:lpstr>
      <vt:lpstr>Report-PCSB-IS</vt:lpstr>
      <vt:lpstr>Report-PCSB-CF</vt:lpstr>
      <vt:lpstr>Staff</vt:lpstr>
      <vt:lpstr>References</vt:lpstr>
      <vt:lpstr>'Annual Budget'!Print_Area</vt:lpstr>
      <vt:lpstr>StudentGrowth</vt:lpstr>
      <vt:lpstr>Students</vt:lpstr>
      <vt:lpstr>StudentsDiscountNY</vt:lpstr>
      <vt:lpstr>StudentsDiscountOutYears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 Marks</dc:creator>
  <cp:lastModifiedBy>Michael Bayuk</cp:lastModifiedBy>
  <cp:lastPrinted>2016-11-10T20:34:43Z</cp:lastPrinted>
  <dcterms:created xsi:type="dcterms:W3CDTF">2015-03-09T19:17:40Z</dcterms:created>
  <dcterms:modified xsi:type="dcterms:W3CDTF">2020-12-22T16:47:13Z</dcterms:modified>
</cp:coreProperties>
</file>