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5"/>
  <workbookPr autoCompressPictures="0"/>
  <mc:AlternateContent xmlns:mc="http://schemas.openxmlformats.org/markup-compatibility/2006">
    <mc:Choice Requires="x15">
      <x15ac:absPath xmlns:x15ac="http://schemas.microsoft.com/office/spreadsheetml/2010/11/ac" url="/Volumes/dcpcsb/Shared/Finance/School Finance/Budgets/Budgets FY 2022/FY22 Budgets of Schools with Less 10% than Projected/Over Less 10% than Projected as of October 5/"/>
    </mc:Choice>
  </mc:AlternateContent>
  <xr:revisionPtr revIDLastSave="0" documentId="13_ncr:1_{52AA4085-8850-834E-8787-CDF6AD08A695}" xr6:coauthVersionLast="47" xr6:coauthVersionMax="47" xr10:uidLastSave="{00000000-0000-0000-0000-000000000000}"/>
  <workbookProtection workbookAlgorithmName="SHA-512" workbookHashValue="NZ64LQ+sGIBYkA92ui0OlqDmsIWb+M/kE62TTXiPqoBwwqh4lMCkmXmmczpfvnhGHS3QtBs+8MUDa8qLAXa+ug==" workbookSaltValue="HSZdwNsxQPqwJgkxIIgeAQ==" workbookSpinCount="100000" lockStructure="1"/>
  <bookViews>
    <workbookView xWindow="62900" yWindow="760" windowWidth="45220" windowHeight="25000" tabRatio="692" activeTab="3" xr2:uid="{ED86FE8E-EFFC-4BEE-9B35-73AEDDBBA4B1}"/>
  </bookViews>
  <sheets>
    <sheet name="CV" sheetId="10" state="hidden" r:id="rId1"/>
    <sheet name="1 Instructions - Read First" sheetId="6" r:id="rId2"/>
    <sheet name="2 Enrollments" sheetId="4" r:id="rId3"/>
    <sheet name="3 FY22 Annual Budget" sheetId="5" r:id="rId4"/>
    <sheet name="FY22 Pro Forma Estimate" sheetId="8" state="hidden" r:id="rId5"/>
    <sheet name="CV FY21 Interim" sheetId="11" state="hidden" r:id="rId6"/>
    <sheet name="CV FY21 Annual BudgetvsActuals" sheetId="12" state="hidden" r:id="rId7"/>
    <sheet name="LEA List" sheetId="7" state="hidden" r:id="rId8"/>
  </sheets>
  <externalReferences>
    <externalReference r:id="rId9"/>
    <externalReference r:id="rId10"/>
    <externalReference r:id="rId11"/>
    <externalReference r:id="rId12"/>
    <externalReference r:id="rId13"/>
  </externalReferences>
  <definedNames>
    <definedName name="_7027AC9C059748c8A1CB672677814313_UserDefaultSettings_0" hidden="1">#VALUE!</definedName>
    <definedName name="_7027AC9C059748c8A1CB672677814313_UserDefaultSettings_1" hidden="1">"e&gt;_x000D_
    &lt;FontColor&gt;-1&lt;/FontColor&gt;_x000D_
    &lt;FontSize&gt;8&lt;/FontSize&gt;_x000D_
    &lt;FontBold&gt;false&lt;/FontBold&gt;_x000D_
    &lt;FontItalic&gt;false&lt;/FontItalic&gt;_x000D_
    &lt;FontUnderlined&gt;false&lt;/FontUnderlined&gt;_x000D_
  &lt;/TableDimensionCaption&gt;_x000D_
  &lt;TableBandColor&gt;49&lt;/TableBandColor&gt;_x000D_
  &lt;TableBandS"&amp;"ize&gt;2&lt;/TableBandSize&gt;_x000D_
  &lt;TableFormatNonLeafRowMembersBold&gt;false&lt;/TableFormatNonLeafRowMembersBold&gt;_x000D_
  &lt;TableFormatNonLeafColumnMembersBold&gt;false&lt;/TableFormatNonLeafColumnMembersBold&gt;_x000D_
  &lt;TableFormatNonLeafRowCellsBold&gt;false&lt;/TableFormatNonLeafRowCellsBol"&amp;"d&gt;_x000D_
  &lt;TableFormatNonLeafColumnCellsBold&gt;false&lt;/TableFormatNonLeafColumnCellsBold&gt;_x000D_
  &lt;TableGridColor&gt;15&lt;/TableGridColor&gt;_x000D_
  &lt;ChartTableRowAxisLabelDirection&gt;90&lt;/ChartTableRowAxisLabelDirection&gt;_x000D_
&lt;/UserSettings&gt;"</definedName>
    <definedName name="_7027AC9C059748c8A1CB672677814313_UserDefaultSettings_Count" hidden="1">2</definedName>
    <definedName name="a" localSheetId="3">#REF!</definedName>
    <definedName name="a">#REF!</definedName>
    <definedName name="ActMap">[1]Accounts!$D$2:$P$457</definedName>
    <definedName name="BudgetVersion">[1]SETUP!$D$16</definedName>
    <definedName name="eRateDiscount">[2]Pop!$C$115:$H$115</definedName>
    <definedName name="ERateDiscountTable">[2]Pop!$C$126:$D$131</definedName>
    <definedName name="HTML1_1" hidden="1">"[FCFF3]Sheet1!$A$1:$L$34"</definedName>
    <definedName name="HTML1_10" hidden="1">""</definedName>
    <definedName name="HTML1_11" hidden="1">1</definedName>
    <definedName name="HTML1_12" hidden="1">"Aswath:Adobe SiteMillª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nfl">'[1]Exp-Per'!$L$9</definedName>
    <definedName name="Inflation">'[3]V. Other Expenses'!$G$173:$Q$173</definedName>
    <definedName name="LEA_Name">LEA_List[LEA]</definedName>
    <definedName name="_xlnm.Print_Area" localSheetId="1">'1 Instructions - Read First'!$B$1:$B$10</definedName>
    <definedName name="_xlnm.Print_Area" localSheetId="3">'3 FY22 Annual Budget'!$A:$Y</definedName>
    <definedName name="SalInfl">'[1]Exp-Per'!$H$10:$AZ$10</definedName>
    <definedName name="Scenario" localSheetId="3">[4]Inputs!#REF!</definedName>
    <definedName name="Scenario">[4]Inputs!#REF!</definedName>
    <definedName name="SchoolName">[1]SETUP!$D$7</definedName>
    <definedName name="SetupBudgetYears">[1]SETUP!$H$19:$J$63</definedName>
    <definedName name="StudentGrowth">[5]POP!$H$73:$AZ$73</definedName>
    <definedName name="Students">[5]POP!$H$71:$AZ$71</definedName>
    <definedName name="StudentsDiscountNY">[5]POP!$L$76</definedName>
    <definedName name="StudentsDiscountOutYears">[5]POP!$M$76</definedName>
    <definedName name="StudentsLEPNEP">[1]POP!$H$104:$AZ$104</definedName>
    <definedName name="StudentsLEPNEPResidential">[1]POP!$H$119:$AZ$119</definedName>
    <definedName name="StudentsSpEdWeighted">[1]POP!$H$86:$AZ$86</definedName>
    <definedName name="Variability">'FY22 Pro Forma Estimate'!$M$6:$M$11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12" i="12" l="1"/>
  <c r="F9" i="12"/>
  <c r="F8" i="12"/>
  <c r="F7" i="12"/>
  <c r="F6" i="12"/>
  <c r="F5" i="12"/>
  <c r="F4" i="12"/>
  <c r="F61" i="12"/>
  <c r="E61" i="12"/>
  <c r="D61" i="12"/>
  <c r="E38" i="12"/>
  <c r="D38" i="12"/>
  <c r="F38" i="12" s="1"/>
  <c r="E55" i="12"/>
  <c r="F55" i="12" s="1"/>
  <c r="F54" i="12"/>
  <c r="E54" i="12"/>
  <c r="E53" i="12"/>
  <c r="F53" i="12" s="1"/>
  <c r="D55" i="12"/>
  <c r="D54" i="12"/>
  <c r="D37" i="12"/>
  <c r="E37" i="12" s="1"/>
  <c r="D36" i="12"/>
  <c r="E36" i="12" s="1"/>
  <c r="F36" i="12" s="1"/>
  <c r="D35" i="12"/>
  <c r="E35" i="12" s="1"/>
  <c r="F35" i="12" s="1"/>
  <c r="C24" i="10"/>
  <c r="D56" i="12"/>
  <c r="D32" i="12"/>
  <c r="E32" i="12" s="1"/>
  <c r="F32" i="12" s="1"/>
  <c r="E12" i="12"/>
  <c r="E11" i="12"/>
  <c r="E10" i="12"/>
  <c r="D7" i="12"/>
  <c r="E7" i="12" s="1"/>
  <c r="E6" i="12"/>
  <c r="D6" i="12"/>
  <c r="Q60" i="11"/>
  <c r="P60" i="11"/>
  <c r="O60" i="11"/>
  <c r="N60" i="11"/>
  <c r="M60" i="11"/>
  <c r="L60" i="11"/>
  <c r="K60" i="11"/>
  <c r="J60" i="11"/>
  <c r="I60" i="11"/>
  <c r="H60" i="11"/>
  <c r="G60" i="11"/>
  <c r="F60" i="11"/>
  <c r="R58" i="11"/>
  <c r="R57" i="11"/>
  <c r="R56" i="11"/>
  <c r="R55" i="11"/>
  <c r="R54" i="11"/>
  <c r="R53" i="11"/>
  <c r="R52" i="11"/>
  <c r="R51" i="11"/>
  <c r="R50" i="11"/>
  <c r="R49" i="11"/>
  <c r="R48" i="11"/>
  <c r="R47" i="11"/>
  <c r="R46" i="11"/>
  <c r="R45" i="11"/>
  <c r="R44" i="11"/>
  <c r="D41" i="12" s="1"/>
  <c r="E41" i="12" s="1"/>
  <c r="F41" i="12" s="1"/>
  <c r="R43" i="11"/>
  <c r="R42" i="11"/>
  <c r="R41" i="11"/>
  <c r="R40" i="11"/>
  <c r="R39" i="11"/>
  <c r="R38" i="11"/>
  <c r="D24" i="12" s="1"/>
  <c r="E24" i="12" s="1"/>
  <c r="F24" i="12" s="1"/>
  <c r="R37" i="11"/>
  <c r="R36" i="11"/>
  <c r="R35" i="11"/>
  <c r="D8" i="12" s="1"/>
  <c r="E8" i="12" s="1"/>
  <c r="R34" i="11"/>
  <c r="R33" i="11"/>
  <c r="R32" i="11"/>
  <c r="D9" i="12" s="1"/>
  <c r="E9" i="12" s="1"/>
  <c r="R31" i="11"/>
  <c r="R30" i="11"/>
  <c r="R29" i="11"/>
  <c r="D5" i="12" s="1"/>
  <c r="E5" i="12" s="1"/>
  <c r="R28" i="11"/>
  <c r="D4" i="12" s="1"/>
  <c r="R27" i="11"/>
  <c r="R26" i="11"/>
  <c r="R25" i="11"/>
  <c r="R24" i="11"/>
  <c r="R23" i="11"/>
  <c r="R22" i="11"/>
  <c r="R21" i="11"/>
  <c r="R20" i="11"/>
  <c r="R19" i="11"/>
  <c r="R18" i="11"/>
  <c r="R17" i="11"/>
  <c r="R16" i="11"/>
  <c r="R15" i="11"/>
  <c r="R14" i="11"/>
  <c r="R13" i="11"/>
  <c r="R12" i="11"/>
  <c r="R11" i="11"/>
  <c r="R10" i="11"/>
  <c r="R9" i="11"/>
  <c r="R8" i="11"/>
  <c r="R7" i="11"/>
  <c r="R6" i="11"/>
  <c r="R5" i="11"/>
  <c r="R4" i="11"/>
  <c r="R3" i="11"/>
  <c r="X2" i="11"/>
  <c r="W2" i="11"/>
  <c r="V2" i="11"/>
  <c r="U2" i="11"/>
  <c r="R2" i="11"/>
  <c r="U42" i="10"/>
  <c r="T42" i="10"/>
  <c r="S42" i="10"/>
  <c r="R42" i="10"/>
  <c r="U40" i="10"/>
  <c r="T40" i="10"/>
  <c r="S40" i="10"/>
  <c r="V39" i="10"/>
  <c r="V37" i="10"/>
  <c r="C32" i="10"/>
  <c r="B32" i="10"/>
  <c r="C31" i="10"/>
  <c r="B31" i="10"/>
  <c r="C29" i="10"/>
  <c r="B29" i="10"/>
  <c r="C28" i="10"/>
  <c r="C27" i="10"/>
  <c r="B27" i="10"/>
  <c r="C26" i="10"/>
  <c r="C22" i="10"/>
  <c r="C25" i="10" l="1"/>
  <c r="E4" i="12"/>
  <c r="D13" i="12"/>
  <c r="D58" i="12"/>
  <c r="E58" i="12" s="1"/>
  <c r="F58" i="12" s="1"/>
  <c r="E56" i="12"/>
  <c r="F56" i="12" s="1"/>
  <c r="C30" i="10"/>
  <c r="B28" i="10"/>
  <c r="B30" i="10"/>
  <c r="E13" i="12" l="1"/>
  <c r="F13" i="12" s="1"/>
  <c r="D59" i="12"/>
  <c r="E59" i="12" s="1"/>
  <c r="F59" i="12" s="1"/>
  <c r="C77" i="8" l="1"/>
  <c r="C74" i="8" l="1"/>
  <c r="I1" i="8" l="1"/>
  <c r="A64" i="8"/>
  <c r="A62" i="8"/>
  <c r="B61" i="8"/>
  <c r="B59" i="8"/>
  <c r="C58" i="8"/>
  <c r="B58" i="8"/>
  <c r="C57" i="8"/>
  <c r="B57" i="8"/>
  <c r="C56" i="8"/>
  <c r="B56" i="8"/>
  <c r="C55" i="8"/>
  <c r="B55" i="8"/>
  <c r="C54" i="8"/>
  <c r="B54" i="8"/>
  <c r="C53" i="8"/>
  <c r="B53" i="8"/>
  <c r="C52" i="8"/>
  <c r="B52" i="8"/>
  <c r="C51" i="8"/>
  <c r="B51" i="8"/>
  <c r="C50" i="8"/>
  <c r="B50" i="8"/>
  <c r="C49" i="8"/>
  <c r="B49" i="8"/>
  <c r="C48" i="8"/>
  <c r="B48" i="8"/>
  <c r="C47" i="8"/>
  <c r="B47" i="8"/>
  <c r="A46" i="8"/>
  <c r="B44" i="8"/>
  <c r="C43" i="8"/>
  <c r="B43" i="8"/>
  <c r="C42" i="8"/>
  <c r="B42" i="8"/>
  <c r="C41" i="8"/>
  <c r="B41" i="8"/>
  <c r="C40" i="8"/>
  <c r="B40" i="8"/>
  <c r="C39" i="8"/>
  <c r="B39" i="8"/>
  <c r="C38" i="8"/>
  <c r="B38" i="8"/>
  <c r="A37" i="8"/>
  <c r="B35" i="8"/>
  <c r="C34" i="8"/>
  <c r="G34" i="8" s="1"/>
  <c r="B34" i="8"/>
  <c r="C33" i="8"/>
  <c r="B33" i="8"/>
  <c r="C32" i="8"/>
  <c r="B32" i="8"/>
  <c r="C31" i="8"/>
  <c r="B31" i="8"/>
  <c r="C30" i="8"/>
  <c r="B30" i="8"/>
  <c r="A29" i="8"/>
  <c r="B27" i="8"/>
  <c r="C26" i="8"/>
  <c r="B26" i="8"/>
  <c r="C25" i="8"/>
  <c r="B25" i="8"/>
  <c r="C24" i="8"/>
  <c r="B24" i="8"/>
  <c r="C23" i="8"/>
  <c r="G23" i="8" s="1"/>
  <c r="B23" i="8"/>
  <c r="C22" i="8"/>
  <c r="B22" i="8"/>
  <c r="C21" i="8"/>
  <c r="B21" i="8"/>
  <c r="C20" i="8"/>
  <c r="B20" i="8"/>
  <c r="A19" i="8"/>
  <c r="A18" i="8"/>
  <c r="B16" i="8"/>
  <c r="C15" i="8"/>
  <c r="B15" i="8"/>
  <c r="C14" i="8"/>
  <c r="G14" i="8" s="1"/>
  <c r="H14" i="8" s="1"/>
  <c r="I14" i="8" s="1"/>
  <c r="B14" i="8"/>
  <c r="C13" i="8"/>
  <c r="B13" i="8"/>
  <c r="C12" i="8"/>
  <c r="B12" i="8"/>
  <c r="C11" i="8"/>
  <c r="B11" i="8"/>
  <c r="C10" i="8"/>
  <c r="B10" i="8"/>
  <c r="C9" i="8"/>
  <c r="G9" i="8" s="1"/>
  <c r="H9" i="8" s="1"/>
  <c r="I9" i="8" s="1"/>
  <c r="B9" i="8"/>
  <c r="C8" i="8"/>
  <c r="B8" i="8"/>
  <c r="C7" i="8"/>
  <c r="B7" i="8"/>
  <c r="A6" i="8"/>
  <c r="A2" i="8"/>
  <c r="A1" i="8"/>
  <c r="K74" i="8"/>
  <c r="J74" i="8"/>
  <c r="K70" i="8"/>
  <c r="J70" i="8"/>
  <c r="K68" i="8"/>
  <c r="J68" i="8"/>
  <c r="E58" i="8"/>
  <c r="G58" i="8"/>
  <c r="H58" i="8" s="1"/>
  <c r="I58" i="8" s="1"/>
  <c r="E57" i="8"/>
  <c r="G56" i="8"/>
  <c r="H56" i="8" s="1"/>
  <c r="I56" i="8" s="1"/>
  <c r="E56" i="8"/>
  <c r="E55" i="8"/>
  <c r="F54" i="8"/>
  <c r="E54" i="8"/>
  <c r="F53" i="8"/>
  <c r="E53" i="8"/>
  <c r="G53" i="8" s="1"/>
  <c r="H53" i="8" s="1"/>
  <c r="I53" i="8" s="1"/>
  <c r="G52" i="8"/>
  <c r="H52" i="8" s="1"/>
  <c r="I52" i="8" s="1"/>
  <c r="F52" i="8"/>
  <c r="E52" i="8"/>
  <c r="G51" i="8"/>
  <c r="H51" i="8" s="1"/>
  <c r="I51" i="8" s="1"/>
  <c r="E51" i="8"/>
  <c r="E50" i="8"/>
  <c r="G50" i="8"/>
  <c r="H50" i="8" s="1"/>
  <c r="I50" i="8" s="1"/>
  <c r="E49" i="8"/>
  <c r="G48" i="8"/>
  <c r="E48" i="8"/>
  <c r="H48" i="8"/>
  <c r="I48" i="8" s="1"/>
  <c r="E47" i="8"/>
  <c r="C59" i="8"/>
  <c r="C44" i="8"/>
  <c r="E43" i="8"/>
  <c r="F42" i="8"/>
  <c r="E42" i="8"/>
  <c r="G42" i="8" s="1"/>
  <c r="H42" i="8" s="1"/>
  <c r="I42" i="8" s="1"/>
  <c r="G41" i="8"/>
  <c r="H41" i="8" s="1"/>
  <c r="I41" i="8" s="1"/>
  <c r="E41" i="8"/>
  <c r="G40" i="8"/>
  <c r="H40" i="8" s="1"/>
  <c r="I40" i="8" s="1"/>
  <c r="E40" i="8"/>
  <c r="E39" i="8"/>
  <c r="G39" i="8"/>
  <c r="H39" i="8" s="1"/>
  <c r="I39" i="8" s="1"/>
  <c r="E38" i="8"/>
  <c r="E34" i="8"/>
  <c r="E33" i="8"/>
  <c r="E32" i="8"/>
  <c r="F31" i="8"/>
  <c r="E31" i="8"/>
  <c r="G31" i="8" s="1"/>
  <c r="H31" i="8" s="1"/>
  <c r="I31" i="8" s="1"/>
  <c r="G30" i="8"/>
  <c r="F30" i="8"/>
  <c r="E30" i="8"/>
  <c r="G26" i="8"/>
  <c r="H26" i="8" s="1"/>
  <c r="I26" i="8" s="1"/>
  <c r="E26" i="8"/>
  <c r="E25" i="8"/>
  <c r="G25" i="8"/>
  <c r="H25" i="8" s="1"/>
  <c r="I25" i="8" s="1"/>
  <c r="E24" i="8"/>
  <c r="E23" i="8"/>
  <c r="E22" i="8"/>
  <c r="E21" i="8"/>
  <c r="E20" i="8"/>
  <c r="G20" i="8" s="1"/>
  <c r="C27" i="8"/>
  <c r="G15" i="8"/>
  <c r="H15" i="8" s="1"/>
  <c r="I15" i="8" s="1"/>
  <c r="E15" i="8"/>
  <c r="E14" i="8"/>
  <c r="F13" i="8"/>
  <c r="E13" i="8"/>
  <c r="E12" i="8"/>
  <c r="E11" i="8"/>
  <c r="G11" i="8"/>
  <c r="O10" i="8"/>
  <c r="F50" i="8" s="1"/>
  <c r="F10" i="8"/>
  <c r="E10" i="8"/>
  <c r="O9" i="8"/>
  <c r="F34" i="8" s="1"/>
  <c r="E9" i="8"/>
  <c r="O8" i="8"/>
  <c r="F26" i="8" s="1"/>
  <c r="F8" i="8"/>
  <c r="E8" i="8"/>
  <c r="O7" i="8"/>
  <c r="F40" i="8" s="1"/>
  <c r="F7" i="8"/>
  <c r="E7" i="8"/>
  <c r="O6" i="8"/>
  <c r="F51" i="8" s="1"/>
  <c r="C16" i="8" l="1"/>
  <c r="H34" i="8"/>
  <c r="I34" i="8" s="1"/>
  <c r="H23" i="8"/>
  <c r="I23" i="8" s="1"/>
  <c r="K52" i="8"/>
  <c r="K15" i="8"/>
  <c r="K9" i="8"/>
  <c r="H24" i="8"/>
  <c r="I24" i="8" s="1"/>
  <c r="K51" i="8"/>
  <c r="K40" i="8"/>
  <c r="K26" i="8"/>
  <c r="K42" i="8"/>
  <c r="K14" i="8"/>
  <c r="H38" i="8"/>
  <c r="K53" i="8"/>
  <c r="K31" i="8"/>
  <c r="K58" i="8"/>
  <c r="G10" i="8"/>
  <c r="H10" i="8" s="1"/>
  <c r="I10" i="8" s="1"/>
  <c r="K25" i="8"/>
  <c r="K34" i="8"/>
  <c r="H43" i="8"/>
  <c r="I43" i="8" s="1"/>
  <c r="K50" i="8"/>
  <c r="K56" i="8"/>
  <c r="H20" i="8"/>
  <c r="K23" i="8"/>
  <c r="K39" i="8"/>
  <c r="K48" i="8"/>
  <c r="K41" i="8"/>
  <c r="F41" i="8"/>
  <c r="F21" i="8"/>
  <c r="H30" i="8"/>
  <c r="F32" i="8"/>
  <c r="F43" i="8"/>
  <c r="F20" i="8"/>
  <c r="F11" i="8"/>
  <c r="G21" i="8"/>
  <c r="H21" i="8" s="1"/>
  <c r="I21" i="8" s="1"/>
  <c r="F22" i="8"/>
  <c r="G32" i="8"/>
  <c r="H32" i="8" s="1"/>
  <c r="I32" i="8" s="1"/>
  <c r="F33" i="8"/>
  <c r="C35" i="8"/>
  <c r="C61" i="8" s="1"/>
  <c r="G43" i="8"/>
  <c r="F47" i="8"/>
  <c r="F55" i="8"/>
  <c r="F12" i="8"/>
  <c r="G22" i="8"/>
  <c r="H22" i="8" s="1"/>
  <c r="I22" i="8" s="1"/>
  <c r="F23" i="8"/>
  <c r="G33" i="8"/>
  <c r="H33" i="8" s="1"/>
  <c r="I33" i="8" s="1"/>
  <c r="G47" i="8"/>
  <c r="F48" i="8"/>
  <c r="G55" i="8"/>
  <c r="H55" i="8" s="1"/>
  <c r="I55" i="8" s="1"/>
  <c r="F56" i="8"/>
  <c r="H11" i="8"/>
  <c r="I11" i="8" s="1"/>
  <c r="G12" i="8"/>
  <c r="H12" i="8" s="1"/>
  <c r="I12" i="8" s="1"/>
  <c r="F24" i="8"/>
  <c r="F38" i="8"/>
  <c r="H47" i="8"/>
  <c r="F49" i="8"/>
  <c r="F57" i="8"/>
  <c r="G7" i="8"/>
  <c r="G8" i="8"/>
  <c r="H8" i="8" s="1"/>
  <c r="I8" i="8" s="1"/>
  <c r="G13" i="8"/>
  <c r="H13" i="8" s="1"/>
  <c r="I13" i="8" s="1"/>
  <c r="F14" i="8"/>
  <c r="G24" i="8"/>
  <c r="F25" i="8"/>
  <c r="G38" i="8"/>
  <c r="G44" i="8" s="1"/>
  <c r="F39" i="8"/>
  <c r="G49" i="8"/>
  <c r="H49" i="8" s="1"/>
  <c r="I49" i="8" s="1"/>
  <c r="G57" i="8"/>
  <c r="H57" i="8" s="1"/>
  <c r="I57" i="8" s="1"/>
  <c r="F58" i="8"/>
  <c r="F9" i="8"/>
  <c r="F15" i="8"/>
  <c r="G27" i="8" l="1"/>
  <c r="K12" i="8"/>
  <c r="K57" i="8"/>
  <c r="K33" i="8"/>
  <c r="K22" i="8"/>
  <c r="C66" i="8"/>
  <c r="C67" i="8" s="1"/>
  <c r="C69" i="8" s="1"/>
  <c r="C62" i="8"/>
  <c r="C64" i="8" s="1"/>
  <c r="K32" i="8"/>
  <c r="K55" i="8"/>
  <c r="K43" i="8"/>
  <c r="H44" i="8"/>
  <c r="I38" i="8"/>
  <c r="I47" i="8"/>
  <c r="I20" i="8"/>
  <c r="H27" i="8"/>
  <c r="K24" i="8"/>
  <c r="K49" i="8"/>
  <c r="K10" i="8"/>
  <c r="G35" i="8"/>
  <c r="K13" i="8"/>
  <c r="H35" i="8"/>
  <c r="I30" i="8"/>
  <c r="K8" i="8"/>
  <c r="K11" i="8"/>
  <c r="G16" i="8"/>
  <c r="H7" i="8"/>
  <c r="K21" i="8"/>
  <c r="K20" i="8" l="1"/>
  <c r="K27" i="8" s="1"/>
  <c r="I27" i="8"/>
  <c r="K47" i="8"/>
  <c r="I35" i="8"/>
  <c r="K30" i="8"/>
  <c r="K35" i="8" s="1"/>
  <c r="I44" i="8"/>
  <c r="K38" i="8"/>
  <c r="K44" i="8" s="1"/>
  <c r="G54" i="8"/>
  <c r="C75" i="8"/>
  <c r="C71" i="8"/>
  <c r="C72" i="8" s="1"/>
  <c r="I7" i="8"/>
  <c r="H16" i="8"/>
  <c r="I16" i="8" l="1"/>
  <c r="K7" i="8"/>
  <c r="K16" i="8" s="1"/>
  <c r="H54" i="8"/>
  <c r="G59" i="8"/>
  <c r="G61" i="8" s="1"/>
  <c r="G62" i="8" s="1"/>
  <c r="G64" i="8" l="1"/>
  <c r="I54" i="8"/>
  <c r="H59" i="8"/>
  <c r="H61" i="8" s="1"/>
  <c r="H62" i="8" s="1"/>
  <c r="H64" i="8" s="1"/>
  <c r="K54" i="8" l="1"/>
  <c r="K59" i="8" s="1"/>
  <c r="K61" i="8" s="1"/>
  <c r="I59" i="8"/>
  <c r="I61" i="8" s="1"/>
  <c r="I62" i="8" s="1"/>
  <c r="K66" i="8" l="1"/>
  <c r="K67" i="8" s="1"/>
  <c r="K69" i="8" s="1"/>
  <c r="K62" i="8"/>
  <c r="K64" i="8" s="1"/>
  <c r="I64" i="8"/>
  <c r="J1" i="8"/>
  <c r="J58" i="8" l="1"/>
  <c r="J34" i="8"/>
  <c r="J51" i="8"/>
  <c r="J26" i="8"/>
  <c r="J41" i="8"/>
  <c r="J31" i="8"/>
  <c r="J40" i="8"/>
  <c r="J14" i="8"/>
  <c r="J52" i="8"/>
  <c r="J23" i="8"/>
  <c r="J53" i="8"/>
  <c r="J50" i="8"/>
  <c r="J39" i="8"/>
  <c r="J15" i="8"/>
  <c r="J42" i="8"/>
  <c r="J56" i="8"/>
  <c r="J48" i="8"/>
  <c r="J9" i="8"/>
  <c r="J25" i="8"/>
  <c r="J43" i="8"/>
  <c r="J24" i="8"/>
  <c r="J12" i="8"/>
  <c r="J49" i="8"/>
  <c r="J21" i="8"/>
  <c r="J57" i="8"/>
  <c r="J32" i="8"/>
  <c r="J10" i="8"/>
  <c r="J8" i="8"/>
  <c r="J33" i="8"/>
  <c r="J55" i="8"/>
  <c r="J11" i="8"/>
  <c r="J13" i="8"/>
  <c r="J22" i="8"/>
  <c r="J47" i="8"/>
  <c r="J30" i="8"/>
  <c r="J38" i="8"/>
  <c r="J20" i="8"/>
  <c r="J7" i="8"/>
  <c r="J54" i="8"/>
  <c r="K75" i="8"/>
  <c r="K71" i="8"/>
  <c r="K72" i="8" s="1"/>
  <c r="J27" i="8" l="1"/>
  <c r="J44" i="8"/>
  <c r="J16" i="8"/>
  <c r="J35" i="8"/>
  <c r="J59" i="8"/>
  <c r="J61" i="8" l="1"/>
  <c r="J66" i="8" s="1"/>
  <c r="J67" i="8" s="1"/>
  <c r="J69" i="8" s="1"/>
  <c r="J62" i="8" l="1"/>
  <c r="J64" i="8" s="1"/>
  <c r="J75" i="8"/>
  <c r="J71" i="8"/>
  <c r="J72" i="8" s="1"/>
  <c r="W56" i="5"/>
  <c r="W55" i="5"/>
  <c r="W54" i="5"/>
  <c r="W53" i="5"/>
  <c r="W52" i="5"/>
  <c r="W51" i="5"/>
  <c r="C2" i="6"/>
  <c r="AB56" i="5"/>
  <c r="AB55" i="5"/>
  <c r="AB52" i="5"/>
  <c r="AB14" i="5"/>
  <c r="AB13" i="5"/>
  <c r="D59" i="4" l="1"/>
  <c r="D58" i="4"/>
  <c r="D57" i="4"/>
  <c r="D56" i="4"/>
  <c r="D48" i="4"/>
  <c r="D45" i="4"/>
  <c r="D41" i="4"/>
  <c r="D40" i="4"/>
  <c r="D39" i="4"/>
  <c r="D38" i="4"/>
  <c r="D29" i="4"/>
  <c r="D28" i="4"/>
  <c r="D27" i="4"/>
  <c r="D26" i="4"/>
  <c r="D22" i="4"/>
  <c r="D21" i="4"/>
  <c r="D20" i="4"/>
  <c r="D19" i="4"/>
  <c r="D18" i="4"/>
  <c r="D17" i="4"/>
  <c r="D16" i="4"/>
  <c r="D15" i="4"/>
  <c r="D14" i="4"/>
  <c r="D13" i="4"/>
  <c r="D12" i="4"/>
  <c r="D11" i="4"/>
  <c r="D10" i="4"/>
  <c r="D9" i="4"/>
  <c r="D8" i="4"/>
  <c r="D7" i="4"/>
  <c r="D6" i="4"/>
  <c r="D5" i="4"/>
  <c r="D53" i="4"/>
  <c r="D35" i="4"/>
  <c r="D25" i="4"/>
  <c r="D32" i="4" s="1"/>
  <c r="C53" i="4"/>
  <c r="B53" i="4"/>
  <c r="C35" i="4"/>
  <c r="B35" i="4"/>
  <c r="S56" i="5"/>
  <c r="S55" i="5"/>
  <c r="S54" i="5"/>
  <c r="S53" i="5"/>
  <c r="S52" i="5"/>
  <c r="S51" i="5"/>
  <c r="O56" i="5"/>
  <c r="O55" i="5"/>
  <c r="Y55" i="5" s="1"/>
  <c r="AA55" i="5" s="1"/>
  <c r="O54" i="5"/>
  <c r="O53" i="5"/>
  <c r="O52" i="5"/>
  <c r="O51" i="5"/>
  <c r="K56" i="5"/>
  <c r="K55" i="5"/>
  <c r="K54" i="5"/>
  <c r="K53" i="5"/>
  <c r="K52" i="5"/>
  <c r="K51" i="5"/>
  <c r="P44" i="5"/>
  <c r="Q44" i="5"/>
  <c r="R44" i="5"/>
  <c r="L44" i="5"/>
  <c r="M44" i="5"/>
  <c r="N44" i="5"/>
  <c r="H44" i="5"/>
  <c r="I44" i="5"/>
  <c r="J44" i="5"/>
  <c r="L35" i="5"/>
  <c r="M35" i="5"/>
  <c r="N35" i="5"/>
  <c r="H35" i="5"/>
  <c r="I35" i="5"/>
  <c r="J35" i="5"/>
  <c r="P35" i="5"/>
  <c r="Q35" i="5"/>
  <c r="R35" i="5"/>
  <c r="P27" i="5"/>
  <c r="Q27" i="5"/>
  <c r="R27" i="5"/>
  <c r="L27" i="5"/>
  <c r="M27" i="5"/>
  <c r="N27" i="5"/>
  <c r="H27" i="5"/>
  <c r="I27" i="5"/>
  <c r="J27" i="5"/>
  <c r="H16" i="5"/>
  <c r="I16" i="5"/>
  <c r="J16" i="5"/>
  <c r="L16" i="5"/>
  <c r="M16" i="5"/>
  <c r="N16" i="5"/>
  <c r="P16" i="5"/>
  <c r="Q16" i="5"/>
  <c r="R16" i="5"/>
  <c r="T16" i="5"/>
  <c r="U16" i="5"/>
  <c r="V16" i="5"/>
  <c r="H59" i="5"/>
  <c r="I59" i="5"/>
  <c r="J59" i="5"/>
  <c r="L59" i="5"/>
  <c r="M59" i="5"/>
  <c r="N59" i="5"/>
  <c r="P59" i="5"/>
  <c r="Q59" i="5"/>
  <c r="R59" i="5"/>
  <c r="T59" i="5"/>
  <c r="U59" i="5"/>
  <c r="V59" i="5"/>
  <c r="T44" i="5"/>
  <c r="U44" i="5"/>
  <c r="V44" i="5"/>
  <c r="T35" i="5"/>
  <c r="U35" i="5"/>
  <c r="V35" i="5"/>
  <c r="T27" i="5"/>
  <c r="U27" i="5"/>
  <c r="V27" i="5"/>
  <c r="D59" i="5"/>
  <c r="D44" i="5"/>
  <c r="D35" i="5"/>
  <c r="D27" i="5"/>
  <c r="K40" i="5"/>
  <c r="O40" i="5"/>
  <c r="S40" i="5"/>
  <c r="W40" i="5"/>
  <c r="K39" i="5"/>
  <c r="O39" i="5"/>
  <c r="S39" i="5"/>
  <c r="W39" i="5"/>
  <c r="K14" i="5"/>
  <c r="O14" i="5"/>
  <c r="S14" i="5"/>
  <c r="W14" i="5"/>
  <c r="D16" i="5"/>
  <c r="A2" i="5"/>
  <c r="A2" i="4"/>
  <c r="A1" i="4"/>
  <c r="A1" i="5"/>
  <c r="B60" i="4"/>
  <c r="B42" i="4"/>
  <c r="B23" i="4"/>
  <c r="I5" i="5"/>
  <c r="J5" i="5" s="1"/>
  <c r="K5" i="5" s="1"/>
  <c r="L5" i="5" s="1"/>
  <c r="M5" i="5" s="1"/>
  <c r="N5" i="5" s="1"/>
  <c r="O5" i="5" s="1"/>
  <c r="P5" i="5" s="1"/>
  <c r="Q5" i="5" s="1"/>
  <c r="R5" i="5" s="1"/>
  <c r="S5" i="5" s="1"/>
  <c r="T5" i="5" s="1"/>
  <c r="U5" i="5" s="1"/>
  <c r="V5" i="5" s="1"/>
  <c r="W5" i="5" s="1"/>
  <c r="F27" i="5"/>
  <c r="W33" i="5"/>
  <c r="S33" i="5"/>
  <c r="O33" i="5"/>
  <c r="K33" i="5"/>
  <c r="W58" i="5"/>
  <c r="S58" i="5"/>
  <c r="O58" i="5"/>
  <c r="K58" i="5"/>
  <c r="W57" i="5"/>
  <c r="S57" i="5"/>
  <c r="O57" i="5"/>
  <c r="K57" i="5"/>
  <c r="W50" i="5"/>
  <c r="S50" i="5"/>
  <c r="O50" i="5"/>
  <c r="K50" i="5"/>
  <c r="W49" i="5"/>
  <c r="S49" i="5"/>
  <c r="O49" i="5"/>
  <c r="K49" i="5"/>
  <c r="W48" i="5"/>
  <c r="S48" i="5"/>
  <c r="O48" i="5"/>
  <c r="K48" i="5"/>
  <c r="W47" i="5"/>
  <c r="S47" i="5"/>
  <c r="O47" i="5"/>
  <c r="K47" i="5"/>
  <c r="W43" i="5"/>
  <c r="S43" i="5"/>
  <c r="O43" i="5"/>
  <c r="K43" i="5"/>
  <c r="W42" i="5"/>
  <c r="S42" i="5"/>
  <c r="O42" i="5"/>
  <c r="K42" i="5"/>
  <c r="W41" i="5"/>
  <c r="S41" i="5"/>
  <c r="O41" i="5"/>
  <c r="K41" i="5"/>
  <c r="W38" i="5"/>
  <c r="S38" i="5"/>
  <c r="O38" i="5"/>
  <c r="K38" i="5"/>
  <c r="W34" i="5"/>
  <c r="S34" i="5"/>
  <c r="O34" i="5"/>
  <c r="K34" i="5"/>
  <c r="W32" i="5"/>
  <c r="S32" i="5"/>
  <c r="O32" i="5"/>
  <c r="K32" i="5"/>
  <c r="W31" i="5"/>
  <c r="S31" i="5"/>
  <c r="O31" i="5"/>
  <c r="K31" i="5"/>
  <c r="W30" i="5"/>
  <c r="S30" i="5"/>
  <c r="O30" i="5"/>
  <c r="K30" i="5"/>
  <c r="W26" i="5"/>
  <c r="S26" i="5"/>
  <c r="O26" i="5"/>
  <c r="K26" i="5"/>
  <c r="W25" i="5"/>
  <c r="S25" i="5"/>
  <c r="O25" i="5"/>
  <c r="K25" i="5"/>
  <c r="W24" i="5"/>
  <c r="S24" i="5"/>
  <c r="O24" i="5"/>
  <c r="K24" i="5"/>
  <c r="W23" i="5"/>
  <c r="S23" i="5"/>
  <c r="O23" i="5"/>
  <c r="K23" i="5"/>
  <c r="W22" i="5"/>
  <c r="S22" i="5"/>
  <c r="O22" i="5"/>
  <c r="K22" i="5"/>
  <c r="W21" i="5"/>
  <c r="S21" i="5"/>
  <c r="O21" i="5"/>
  <c r="K21" i="5"/>
  <c r="W20" i="5"/>
  <c r="S20" i="5"/>
  <c r="O20" i="5"/>
  <c r="K20" i="5"/>
  <c r="W15" i="5"/>
  <c r="S15" i="5"/>
  <c r="O15" i="5"/>
  <c r="K15" i="5"/>
  <c r="W13" i="5"/>
  <c r="S13" i="5"/>
  <c r="O13" i="5"/>
  <c r="K13" i="5"/>
  <c r="W12" i="5"/>
  <c r="S12" i="5"/>
  <c r="O12" i="5"/>
  <c r="K12" i="5"/>
  <c r="W11" i="5"/>
  <c r="S11" i="5"/>
  <c r="O11" i="5"/>
  <c r="K11" i="5"/>
  <c r="W10" i="5"/>
  <c r="S10" i="5"/>
  <c r="O10" i="5"/>
  <c r="K10" i="5"/>
  <c r="W9" i="5"/>
  <c r="S9" i="5"/>
  <c r="O9" i="5"/>
  <c r="K9" i="5"/>
  <c r="W8" i="5"/>
  <c r="S8" i="5"/>
  <c r="O8" i="5"/>
  <c r="K8" i="5"/>
  <c r="W7" i="5"/>
  <c r="S7" i="5"/>
  <c r="O7" i="5"/>
  <c r="K7" i="5"/>
  <c r="B30" i="4"/>
  <c r="C30" i="4"/>
  <c r="C25" i="4"/>
  <c r="C32" i="4" s="1"/>
  <c r="C37" i="4" s="1"/>
  <c r="B25" i="4"/>
  <c r="B32" i="4" s="1"/>
  <c r="C60" i="4"/>
  <c r="C42" i="4"/>
  <c r="C23" i="4"/>
  <c r="Y14" i="5" l="1"/>
  <c r="AA14" i="5" s="1"/>
  <c r="O59" i="5"/>
  <c r="Y56" i="5"/>
  <c r="AA56" i="5" s="1"/>
  <c r="Y57" i="5"/>
  <c r="AA57" i="5" s="1"/>
  <c r="AB57" i="5" s="1"/>
  <c r="Y33" i="5"/>
  <c r="AA33" i="5" s="1"/>
  <c r="AB33" i="5" s="1"/>
  <c r="Y40" i="5"/>
  <c r="AA40" i="5" s="1"/>
  <c r="AB40" i="5" s="1"/>
  <c r="W16" i="5"/>
  <c r="Y54" i="5"/>
  <c r="AA54" i="5" s="1"/>
  <c r="AB54" i="5" s="1"/>
  <c r="Y41" i="5"/>
  <c r="AA41" i="5" s="1"/>
  <c r="AB41" i="5" s="1"/>
  <c r="W44" i="5"/>
  <c r="Y31" i="5"/>
  <c r="AA31" i="5" s="1"/>
  <c r="AB31" i="5" s="1"/>
  <c r="O35" i="5"/>
  <c r="Y53" i="5"/>
  <c r="AA53" i="5" s="1"/>
  <c r="AB53" i="5" s="1"/>
  <c r="K44" i="5"/>
  <c r="Y49" i="5"/>
  <c r="AA49" i="5" s="1"/>
  <c r="AB49" i="5" s="1"/>
  <c r="Y10" i="5"/>
  <c r="AA10" i="5" s="1"/>
  <c r="AB10" i="5" s="1"/>
  <c r="K59" i="5"/>
  <c r="O44" i="5"/>
  <c r="S35" i="5"/>
  <c r="Y42" i="5"/>
  <c r="AA42" i="5" s="1"/>
  <c r="AB42" i="5" s="1"/>
  <c r="Y39" i="5"/>
  <c r="AA39" i="5" s="1"/>
  <c r="AB39" i="5" s="1"/>
  <c r="D60" i="4"/>
  <c r="W59" i="5"/>
  <c r="Y58" i="5"/>
  <c r="AA58" i="5" s="1"/>
  <c r="AB58" i="5" s="1"/>
  <c r="Y50" i="5"/>
  <c r="AA50" i="5" s="1"/>
  <c r="AB50" i="5" s="1"/>
  <c r="Y48" i="5"/>
  <c r="AA48" i="5" s="1"/>
  <c r="AB48" i="5" s="1"/>
  <c r="Y43" i="5"/>
  <c r="AA43" i="5" s="1"/>
  <c r="AB43" i="5" s="1"/>
  <c r="V61" i="5"/>
  <c r="V62" i="5" s="1"/>
  <c r="V64" i="5" s="1"/>
  <c r="U61" i="5"/>
  <c r="U62" i="5" s="1"/>
  <c r="U64" i="5" s="1"/>
  <c r="W35" i="5"/>
  <c r="S44" i="5"/>
  <c r="Q61" i="5"/>
  <c r="Q62" i="5" s="1"/>
  <c r="Q64" i="5" s="1"/>
  <c r="Y32" i="5"/>
  <c r="AA32" i="5" s="1"/>
  <c r="AB32" i="5" s="1"/>
  <c r="N61" i="5"/>
  <c r="N62" i="5" s="1"/>
  <c r="N64" i="5" s="1"/>
  <c r="Y34" i="5"/>
  <c r="AA34" i="5" s="1"/>
  <c r="AB34" i="5" s="1"/>
  <c r="Y51" i="5"/>
  <c r="AA51" i="5" s="1"/>
  <c r="AB51" i="5" s="1"/>
  <c r="Y52" i="5"/>
  <c r="AA52" i="5" s="1"/>
  <c r="I61" i="5"/>
  <c r="I62" i="5" s="1"/>
  <c r="I64" i="5" s="1"/>
  <c r="J61" i="5"/>
  <c r="J62" i="5" s="1"/>
  <c r="J64" i="5" s="1"/>
  <c r="Y38" i="5"/>
  <c r="AA38" i="5" s="1"/>
  <c r="AB38" i="5" s="1"/>
  <c r="L61" i="5"/>
  <c r="L62" i="5" s="1"/>
  <c r="L64" i="5" s="1"/>
  <c r="Y30" i="5"/>
  <c r="AA30" i="5" s="1"/>
  <c r="AB30" i="5" s="1"/>
  <c r="Y22" i="5"/>
  <c r="AA22" i="5" s="1"/>
  <c r="AB22" i="5" s="1"/>
  <c r="Y26" i="5"/>
  <c r="AA26" i="5" s="1"/>
  <c r="AB26" i="5" s="1"/>
  <c r="Y23" i="5"/>
  <c r="AA23" i="5" s="1"/>
  <c r="AB23" i="5" s="1"/>
  <c r="Y21" i="5"/>
  <c r="AA21" i="5" s="1"/>
  <c r="AB21" i="5" s="1"/>
  <c r="W27" i="5"/>
  <c r="S27" i="5"/>
  <c r="Y25" i="5"/>
  <c r="AA25" i="5" s="1"/>
  <c r="AB25" i="5" s="1"/>
  <c r="R61" i="5"/>
  <c r="R62" i="5" s="1"/>
  <c r="R64" i="5" s="1"/>
  <c r="O27" i="5"/>
  <c r="Y24" i="5"/>
  <c r="AA24" i="5" s="1"/>
  <c r="AB24" i="5" s="1"/>
  <c r="M61" i="5"/>
  <c r="M62" i="5" s="1"/>
  <c r="M64" i="5" s="1"/>
  <c r="H61" i="5"/>
  <c r="H62" i="5" s="1"/>
  <c r="H64" i="5" s="1"/>
  <c r="Y20" i="5"/>
  <c r="AA20" i="5" s="1"/>
  <c r="AB20" i="5" s="1"/>
  <c r="K27" i="5"/>
  <c r="Y47" i="5"/>
  <c r="AA47" i="5" s="1"/>
  <c r="AB47" i="5" s="1"/>
  <c r="T61" i="5"/>
  <c r="T62" i="5" s="1"/>
  <c r="T64" i="5" s="1"/>
  <c r="P61" i="5"/>
  <c r="P62" i="5" s="1"/>
  <c r="P64" i="5" s="1"/>
  <c r="K35" i="5"/>
  <c r="Y11" i="5"/>
  <c r="AA11" i="5" s="1"/>
  <c r="AB11" i="5" s="1"/>
  <c r="Y15" i="5"/>
  <c r="AA15" i="5" s="1"/>
  <c r="AB15" i="5" s="1"/>
  <c r="Y9" i="5"/>
  <c r="AA9" i="5" s="1"/>
  <c r="AB9" i="5" s="1"/>
  <c r="S16" i="5"/>
  <c r="Y7" i="5"/>
  <c r="AA7" i="5" s="1"/>
  <c r="AB7" i="5" s="1"/>
  <c r="Y13" i="5"/>
  <c r="AA13" i="5" s="1"/>
  <c r="Y12" i="5"/>
  <c r="AA12" i="5" s="1"/>
  <c r="AB12" i="5" s="1"/>
  <c r="O16" i="5"/>
  <c r="Y8" i="5"/>
  <c r="AA8" i="5" s="1"/>
  <c r="AB8" i="5" s="1"/>
  <c r="D61" i="5"/>
  <c r="D62" i="5" s="1"/>
  <c r="D42" i="4"/>
  <c r="D30" i="4"/>
  <c r="S59" i="5"/>
  <c r="K16" i="5"/>
  <c r="D23" i="4"/>
  <c r="D44" i="4"/>
  <c r="D37" i="4"/>
  <c r="B37" i="4"/>
  <c r="B44" i="4"/>
  <c r="C44" i="4"/>
  <c r="Y44" i="5" l="1"/>
  <c r="AA44" i="5" s="1"/>
  <c r="AB44" i="5" s="1"/>
  <c r="O61" i="5"/>
  <c r="O62" i="5" s="1"/>
  <c r="O64" i="5" s="1"/>
  <c r="W61" i="5"/>
  <c r="W62" i="5" s="1"/>
  <c r="W64" i="5" s="1"/>
  <c r="Y35" i="5"/>
  <c r="AA35" i="5" s="1"/>
  <c r="AB35" i="5" s="1"/>
  <c r="Y27" i="5"/>
  <c r="AA27" i="5" s="1"/>
  <c r="AB27" i="5" s="1"/>
  <c r="K61" i="5"/>
  <c r="K62" i="5" s="1"/>
  <c r="D64" i="5"/>
  <c r="Y59" i="5"/>
  <c r="AA59" i="5" s="1"/>
  <c r="AB59" i="5" s="1"/>
  <c r="S61" i="5"/>
  <c r="Y16" i="5"/>
  <c r="AA16" i="5" s="1"/>
  <c r="AB16" i="5" s="1"/>
  <c r="D55" i="4"/>
  <c r="D47" i="4"/>
  <c r="D50" i="4" s="1"/>
  <c r="C55" i="4"/>
  <c r="C47" i="4"/>
  <c r="C50" i="4" s="1"/>
  <c r="B47" i="4"/>
  <c r="B50" i="4" s="1"/>
  <c r="B55" i="4"/>
  <c r="S62" i="5" l="1"/>
  <c r="S64" i="5" s="1"/>
  <c r="Y61" i="5"/>
  <c r="AA61" i="5" s="1"/>
  <c r="AB61" i="5" s="1"/>
  <c r="K64" i="5"/>
  <c r="Y62" i="5" l="1"/>
  <c r="AA62" i="5" s="1"/>
  <c r="AB62" i="5" s="1"/>
  <c r="Y64" i="5"/>
  <c r="AA64" i="5" s="1"/>
  <c r="AB6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Whitney Jones</author>
  </authors>
  <commentList>
    <comment ref="C4" authorId="0" shapeId="0" xr:uid="{00000000-0006-0000-0100-000001000000}">
      <text>
        <r>
          <rPr>
            <sz val="9"/>
            <color rgb="FF000000"/>
            <rFont val="Tahoma"/>
            <family val="2"/>
          </rPr>
          <t>These should be the enrollment numbers used to forecast revenues and expenses, regardless of the official projection (on which Quarter 1 UPSFF payments are based).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tc={1FE4C607-D3B2-4141-95A9-0261E665AD90}</author>
  </authors>
  <commentList>
    <comment ref="D5" authorId="0" shapeId="0" xr:uid="{1FE4C607-D3B2-4141-95A9-0261E665AD90}">
      <text>
        <t>[Threaded comment]
Your version of Excel allows you to read this threaded comment; however, any edits to it will get removed if the file is opened in a newer version of Excel. Learn more: https://go.microsoft.com/fwlink/?linkid=870924
Comment:
    If “Budget” is selected, the amounts in this column should tie to the amounts in the published FY21 Budget. If “Projected” is selected, the amounts in this column should be the latest projected amounts you have for FY21.</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tc={C558336F-0E84-C345-A85A-03C9EE98966C}</author>
    <author>tc={1274359C-C2F7-4347-A1E1-9C24EE16C986}</author>
  </authors>
  <commentList>
    <comment ref="G10" authorId="0" shapeId="0" xr:uid="{C558336F-0E84-C345-A85A-03C9EE98966C}">
      <text>
        <t>[Threaded comment]
Your version of Excel allows you to read this threaded comment; however, any edits to it will get removed if the file is opened in a newer version of Excel. Learn more: https://go.microsoft.com/fwlink/?linkid=870924
Comment:
    Imputed PPP and ESSER</t>
      </text>
    </comment>
    <comment ref="D38" authorId="1" shapeId="0" xr:uid="{1274359C-C2F7-4347-A1E1-9C24EE16C986}">
      <text>
        <t>[Threaded comment]
Your version of Excel allows you to read this threaded comment; however, any edits to it will get removed if the file is opened in a newer version of Excel. Learn more: https://go.microsoft.com/fwlink/?linkid=870924
Comment:
    Change to Variable if rent is per pupil</t>
      </text>
    </comment>
  </commentList>
</comments>
</file>

<file path=xl/sharedStrings.xml><?xml version="1.0" encoding="utf-8"?>
<sst xmlns="http://schemas.openxmlformats.org/spreadsheetml/2006/main" count="690" uniqueCount="355">
  <si>
    <t>Budget</t>
  </si>
  <si>
    <t>REVENUE</t>
  </si>
  <si>
    <t>Per Pupil Facilities Allowance</t>
  </si>
  <si>
    <t>Other Government Funding/Grants</t>
  </si>
  <si>
    <t>Private Grants and Donations</t>
  </si>
  <si>
    <t>Activity Fees</t>
  </si>
  <si>
    <t>Other Income</t>
  </si>
  <si>
    <t>TOTAL REVENUES</t>
  </si>
  <si>
    <t>Personnel Salaries and Benefits</t>
  </si>
  <si>
    <t>Principal/Executive Salary</t>
  </si>
  <si>
    <t>Teachers Salaries</t>
  </si>
  <si>
    <t>Special Education Salaries</t>
  </si>
  <si>
    <t>Other Education Professionals Salaries</t>
  </si>
  <si>
    <t>Business/Operations Salaries</t>
  </si>
  <si>
    <t>Subtotal: Personnel Expense</t>
  </si>
  <si>
    <t>Direct Student Expense</t>
  </si>
  <si>
    <t>Contracted Student Services</t>
  </si>
  <si>
    <t>Subtotal: Direct Student Expense</t>
  </si>
  <si>
    <t>Occupancy Expenses</t>
  </si>
  <si>
    <t>Rent</t>
  </si>
  <si>
    <t>Building Maintenance and Repairs</t>
  </si>
  <si>
    <t>Contracted Building Services</t>
  </si>
  <si>
    <t>Subtotal: Occupancy Expenses</t>
  </si>
  <si>
    <t>Office Supplies and Materials</t>
  </si>
  <si>
    <t>Office Equipment Rental and Maintenance</t>
  </si>
  <si>
    <t>Telephone/Telecommunications</t>
  </si>
  <si>
    <t>Legal, Accounting and Payroll Services</t>
  </si>
  <si>
    <t>Insurance</t>
  </si>
  <si>
    <t>Transportation</t>
  </si>
  <si>
    <t>Food Service</t>
  </si>
  <si>
    <t>Management Fee</t>
  </si>
  <si>
    <t>Other General Expense</t>
  </si>
  <si>
    <t>Subtotal: General Expenses</t>
  </si>
  <si>
    <t>General Education</t>
  </si>
  <si>
    <t>Pre-Kindergarten 3</t>
  </si>
  <si>
    <t>Pre-Kindergarten 4</t>
  </si>
  <si>
    <t>Kindergarten</t>
  </si>
  <si>
    <t>Grades 1</t>
  </si>
  <si>
    <t>Grades 2</t>
  </si>
  <si>
    <t>Grades 3</t>
  </si>
  <si>
    <t>Grades 4</t>
  </si>
  <si>
    <t>Grades 5</t>
  </si>
  <si>
    <t>Grades 6</t>
  </si>
  <si>
    <t>Grades 7</t>
  </si>
  <si>
    <t>Grades 8</t>
  </si>
  <si>
    <t>Grades 9</t>
  </si>
  <si>
    <t>Grades 10</t>
  </si>
  <si>
    <t>Grades 11</t>
  </si>
  <si>
    <t>Grades 12</t>
  </si>
  <si>
    <t>Alternative</t>
  </si>
  <si>
    <t>Special Ed Schools</t>
  </si>
  <si>
    <t>Adult</t>
  </si>
  <si>
    <t>Special Education</t>
  </si>
  <si>
    <t>Level 1</t>
  </si>
  <si>
    <t>Level 2</t>
  </si>
  <si>
    <t>Level 3</t>
  </si>
  <si>
    <t>Level 4</t>
  </si>
  <si>
    <t>Subtotal  for Special Ed</t>
  </si>
  <si>
    <t>Special Education-Residential</t>
  </si>
  <si>
    <t>Level 1 Residential</t>
  </si>
  <si>
    <t>Level 2 Residential</t>
  </si>
  <si>
    <t>Level 3 Residential</t>
  </si>
  <si>
    <t>Level 4 Residential</t>
  </si>
  <si>
    <t>Subtotal  for Special Ed Residential</t>
  </si>
  <si>
    <t>LEP/NEP Residential</t>
  </si>
  <si>
    <t>Residential</t>
  </si>
  <si>
    <t>Special Education Add-ons (ESY)</t>
  </si>
  <si>
    <t>Level 1 ESY</t>
  </si>
  <si>
    <t>Level 2 ESY</t>
  </si>
  <si>
    <t>Level 3 ESY</t>
  </si>
  <si>
    <t>Level 4 ESY</t>
  </si>
  <si>
    <t>Subtotal  for Special Ed - ESY</t>
  </si>
  <si>
    <t>Q1</t>
  </si>
  <si>
    <t>Q2</t>
  </si>
  <si>
    <t>Q3</t>
  </si>
  <si>
    <t>Q4</t>
  </si>
  <si>
    <t>No. of Positions</t>
  </si>
  <si>
    <t>Annual Budget</t>
  </si>
  <si>
    <t>At-Risk Students</t>
  </si>
  <si>
    <t>July</t>
  </si>
  <si>
    <t>August</t>
  </si>
  <si>
    <t>September</t>
  </si>
  <si>
    <t>October</t>
  </si>
  <si>
    <t>November</t>
  </si>
  <si>
    <t>December</t>
  </si>
  <si>
    <t>January</t>
  </si>
  <si>
    <t>February</t>
  </si>
  <si>
    <t>March</t>
  </si>
  <si>
    <t>April</t>
  </si>
  <si>
    <t>May</t>
  </si>
  <si>
    <t>June</t>
  </si>
  <si>
    <t>Per Pupil Charter Payments - General Education</t>
  </si>
  <si>
    <t>Per Pupil Charter Payments - Categorical Enhancements</t>
  </si>
  <si>
    <t>In-kind revenue</t>
  </si>
  <si>
    <t>Depreciation (facilities only)</t>
  </si>
  <si>
    <t>Interest (facilities only)</t>
  </si>
  <si>
    <t>Other Occupancy Expenses</t>
  </si>
  <si>
    <t>FUNCTIONAL EXPENSES</t>
  </si>
  <si>
    <t>General and Administrative Expenses</t>
  </si>
  <si>
    <t>Professional Development</t>
  </si>
  <si>
    <t>PCSB Administrative Fee</t>
  </si>
  <si>
    <t>Interest Expense (non-facility)</t>
  </si>
  <si>
    <t>Depreciation and Amortization (non-facility)</t>
  </si>
  <si>
    <t>TOTAL EXPENSES</t>
  </si>
  <si>
    <t>Federal Funding</t>
  </si>
  <si>
    <t>Administrative/Other Staff Salaries</t>
  </si>
  <si>
    <t>Employee Benefits and Payroll Taxes</t>
  </si>
  <si>
    <t>Educational Supplies and Textbooks</t>
  </si>
  <si>
    <t>Student Assessment Materials/Program Evaluation</t>
  </si>
  <si>
    <t>Other Direct Student Expense</t>
  </si>
  <si>
    <t>DC PCSB FY22 Budget Reporting Template</t>
  </si>
  <si>
    <t>FY22</t>
  </si>
  <si>
    <t>English Language Learners (ELL)</t>
  </si>
  <si>
    <t>All other grades</t>
  </si>
  <si>
    <t>Grades 9-12 Over-Age</t>
  </si>
  <si>
    <t>All other At-Risk</t>
  </si>
  <si>
    <t>New for FY22</t>
  </si>
  <si>
    <t>Subtotal for At-Risk</t>
  </si>
  <si>
    <t>Subtotal for ELL</t>
  </si>
  <si>
    <t>Subtotal for General Education</t>
  </si>
  <si>
    <t>ELL Residential</t>
  </si>
  <si>
    <t>FY21 Audited Enrollment</t>
  </si>
  <si>
    <t>FY22 Budgeted Enrollment</t>
  </si>
  <si>
    <t>Increase (Decrease)</t>
  </si>
  <si>
    <t>Grades 6-12</t>
  </si>
  <si>
    <t>CHANGE IN NET ASSETS</t>
  </si>
  <si>
    <t>OPERATING INCOME (LOSS)</t>
  </si>
  <si>
    <t>FY21</t>
  </si>
  <si>
    <t>FY22 - FY21</t>
  </si>
  <si>
    <t>Budget Change</t>
  </si>
  <si>
    <t>%</t>
  </si>
  <si>
    <t>YouthBuild DC PCS</t>
  </si>
  <si>
    <t>Washington Yu Ying PCS</t>
  </si>
  <si>
    <t>Washington Leadership Academy PCS</t>
  </si>
  <si>
    <t>Washington Latin PCS</t>
  </si>
  <si>
    <t>Washington Global PCS</t>
  </si>
  <si>
    <t>Two Rivers PCS</t>
  </si>
  <si>
    <t>Thurgood Marshall Academy PCS</t>
  </si>
  <si>
    <t>The Sojourner Truth School PCS</t>
  </si>
  <si>
    <t>The Next Step/El Proximo Paso PCS</t>
  </si>
  <si>
    <t>The Family Place PCS</t>
  </si>
  <si>
    <t>The Children's Guild DC PCS</t>
  </si>
  <si>
    <t>Statesmen College Preparatory Academy for Boys PCS</t>
  </si>
  <si>
    <t>St. Coletta Special Education PCS</t>
  </si>
  <si>
    <t>Somerset Preparatory Academy PCS</t>
  </si>
  <si>
    <t>Social Justice PCS</t>
  </si>
  <si>
    <t>Shining Stars Montessori Academy PCS</t>
  </si>
  <si>
    <t>Sela PCS</t>
  </si>
  <si>
    <t>SEED PCS</t>
  </si>
  <si>
    <t>Roots PCS</t>
  </si>
  <si>
    <t>Rocketship Education DC PCS</t>
  </si>
  <si>
    <t>Richard Wright PCS for Journalism and Media Arts</t>
  </si>
  <si>
    <t>Perry Street Preparatory PCS</t>
  </si>
  <si>
    <t>Paul PCS</t>
  </si>
  <si>
    <t>National Collegiate Preparatory PCHS</t>
  </si>
  <si>
    <t>Mundo Verde Bilingual PCS</t>
  </si>
  <si>
    <t>Monument Academy PCS</t>
  </si>
  <si>
    <t>Meridian PCS</t>
  </si>
  <si>
    <t>Maya Angelou PCS</t>
  </si>
  <si>
    <t>Mary McLeod Bethune Day Academy PCS</t>
  </si>
  <si>
    <t>Lee Montessori PCS</t>
  </si>
  <si>
    <t>LEARN DC PCS</t>
  </si>
  <si>
    <t>LAYC Career Academy PCS</t>
  </si>
  <si>
    <t>Latin American Montessori Bilingual PCS</t>
  </si>
  <si>
    <t>KIPP DC PCS</t>
  </si>
  <si>
    <t>Kingsman Academy PCS</t>
  </si>
  <si>
    <t>Inspired Teaching Demonstration PCS</t>
  </si>
  <si>
    <t>Ingenuity Prep PCS</t>
  </si>
  <si>
    <t>Ideal Academy PCS</t>
  </si>
  <si>
    <t>IDEA PCS</t>
  </si>
  <si>
    <t>I Dream PCS</t>
  </si>
  <si>
    <t>Howard University Middle School of Mathematics and Science PCS</t>
  </si>
  <si>
    <t>Hope Community PCS</t>
  </si>
  <si>
    <t>Harmony DC PCS</t>
  </si>
  <si>
    <t>Goodwill Excel Center PCS</t>
  </si>
  <si>
    <t>Global Citizens PCS</t>
  </si>
  <si>
    <t>Girls Global Academy PCS</t>
  </si>
  <si>
    <t>Friendship PCS</t>
  </si>
  <si>
    <t>Elsie Whitlow Stokes Community Freedom PCS</t>
  </si>
  <si>
    <t>Early Childhood Academy PCS</t>
  </si>
  <si>
    <t>Eagle Academy PCS</t>
  </si>
  <si>
    <t>E.L. Haynes PCS</t>
  </si>
  <si>
    <t>District of Columbia International School</t>
  </si>
  <si>
    <t>Digital Pioneers Academy PCS</t>
  </si>
  <si>
    <t>Democracy Prep Congress Heights PCS</t>
  </si>
  <si>
    <t>DC Scholars PCS</t>
  </si>
  <si>
    <t>DC Prep PCS</t>
  </si>
  <si>
    <t>DC Bilingual PCS</t>
  </si>
  <si>
    <t>Creative Minds International PCS</t>
  </si>
  <si>
    <t>Community College Preparatory Academy PCS</t>
  </si>
  <si>
    <t>City Arts &amp; Prep PCS</t>
  </si>
  <si>
    <t>Cesar Chavez PCS for Public Policy</t>
  </si>
  <si>
    <t>Center City PCS</t>
  </si>
  <si>
    <t>Cedar Tree Academy PCS</t>
  </si>
  <si>
    <t>Carlos Rosario International PCS</t>
  </si>
  <si>
    <t>Capital Village PCS</t>
  </si>
  <si>
    <t>Capital City PCS</t>
  </si>
  <si>
    <t>Briya PCS</t>
  </si>
  <si>
    <t>Bridges PCS</t>
  </si>
  <si>
    <t>Breakthrough Montessori PCS</t>
  </si>
  <si>
    <t>BASIS DC PCS</t>
  </si>
  <si>
    <t>AppleTree Early Learning PCS</t>
  </si>
  <si>
    <t>Achievement Preparatory Academy PCS</t>
  </si>
  <si>
    <t>Academy of Hope Adult PCS</t>
  </si>
  <si>
    <t>LEA ID</t>
  </si>
  <si>
    <t>LEA</t>
  </si>
  <si>
    <t>Select your LEA from the dropdown menu in cell B2 above and this automatically will populate cell C2.</t>
  </si>
  <si>
    <r>
      <t xml:space="preserve">Resave this file as </t>
    </r>
    <r>
      <rPr>
        <b/>
        <i/>
        <sz val="10"/>
        <color theme="1"/>
        <rFont val="Times New Roman"/>
        <family val="1"/>
      </rPr>
      <t xml:space="preserve">FY22 Budget </t>
    </r>
    <r>
      <rPr>
        <b/>
        <i/>
        <sz val="10"/>
        <color rgb="FFFF40FF"/>
        <rFont val="Times New Roman"/>
        <family val="1"/>
      </rPr>
      <t>LEA NAME</t>
    </r>
    <r>
      <rPr>
        <b/>
        <i/>
        <sz val="10"/>
        <color theme="1"/>
        <rFont val="Times New Roman"/>
        <family val="1"/>
      </rPr>
      <t>.xlsx</t>
    </r>
    <r>
      <rPr>
        <sz val="10"/>
        <color theme="1"/>
        <rFont val="Times New Roman"/>
        <family val="1"/>
      </rPr>
      <t xml:space="preserve">, with </t>
    </r>
    <r>
      <rPr>
        <sz val="10"/>
        <color rgb="FFFF40FF"/>
        <rFont val="Times New Roman"/>
        <family val="1"/>
      </rPr>
      <t>LEA NAME</t>
    </r>
    <r>
      <rPr>
        <sz val="10"/>
        <color theme="1"/>
        <rFont val="Times New Roman"/>
        <family val="1"/>
      </rPr>
      <t xml:space="preserve"> the exact name of the LEA in cell B2 above.</t>
    </r>
  </si>
  <si>
    <t>Resave this file.</t>
  </si>
  <si>
    <t>By July 28, 2021, upload this file to the Hub, validate it is saved in the Hub, and mark the budget task complete.</t>
  </si>
  <si>
    <t>INSTRUCTIONS TO BE FOLLOWED SEQUENTIALLY</t>
  </si>
  <si>
    <t>Enter the LEA contact name, email address, and phone number to replace the text in cells B4, B5, and B6 above.</t>
  </si>
  <si>
    <t>Complete Enrollments worksheet by entering LEA's FY22 budgeted enrollment data in the blue-filled cells.</t>
  </si>
  <si>
    <t>Complete FY22 Annual Budget worksheet by entering LEA's FY22 budgeted amounts in the blue-filled cells.</t>
  </si>
  <si>
    <t>Review all data entered to be certain that it agrees by category and in total with your internal FY22 budget.</t>
  </si>
  <si>
    <t>If you have any questions, please contact the DC PCSB Director of Finance.</t>
  </si>
  <si>
    <t>Projected</t>
  </si>
  <si>
    <t>Atima Shahi</t>
  </si>
  <si>
    <t>atima@ed-ops.com</t>
  </si>
  <si>
    <t>202-717-4678</t>
  </si>
  <si>
    <t>Enrollment:</t>
  </si>
  <si>
    <t>FY22 Annual Budget</t>
  </si>
  <si>
    <t>Variability</t>
  </si>
  <si>
    <t>Fixed</t>
  </si>
  <si>
    <t>Variable</t>
  </si>
  <si>
    <t>Variable $</t>
  </si>
  <si>
    <t>Pro Forma</t>
  </si>
  <si>
    <t>Assumption</t>
  </si>
  <si>
    <t>$</t>
  </si>
  <si>
    <t>Per Student</t>
  </si>
  <si>
    <t>Breakeven</t>
  </si>
  <si>
    <t>Estimate</t>
  </si>
  <si>
    <t>Personnel</t>
  </si>
  <si>
    <t>Direct Student</t>
  </si>
  <si>
    <t>Legal, Acctg, P/R</t>
  </si>
  <si>
    <t>Admin. Fee</t>
  </si>
  <si>
    <t>Total expenses excluding depreciation</t>
  </si>
  <si>
    <t>Net operating cash flow</t>
  </si>
  <si>
    <t>Borrowing (repayment) of loans and other financing activities</t>
  </si>
  <si>
    <t>Change in cash</t>
  </si>
  <si>
    <t>Beginning cash balance</t>
  </si>
  <si>
    <t>Ending cash balance</t>
  </si>
  <si>
    <t>Days cash on hand</t>
  </si>
  <si>
    <t>Beginning Working Capital</t>
  </si>
  <si>
    <t>Ending Working Capital (assuming only cash changes)</t>
  </si>
  <si>
    <t>FY 2021</t>
  </si>
  <si>
    <t>First Year (LEA)</t>
  </si>
  <si>
    <t>2020-2021</t>
  </si>
  <si>
    <t># of Days in Fiscal Quarter</t>
  </si>
  <si>
    <t>Unrestricted Cash and Cash Equivalents (Current)</t>
  </si>
  <si>
    <t>Total Current Assets</t>
  </si>
  <si>
    <t>Total Assets</t>
  </si>
  <si>
    <t>Current Portion of Long-Term Debt</t>
  </si>
  <si>
    <t>Total Current Liabilities</t>
  </si>
  <si>
    <t>Long-Term Debt, Net of Current Portion</t>
  </si>
  <si>
    <t>Total Liabilities</t>
  </si>
  <si>
    <t>Total Net Assets</t>
  </si>
  <si>
    <t>Operating Revenues</t>
  </si>
  <si>
    <t>Nonoperating Revenue (Expense)</t>
  </si>
  <si>
    <t>Net Cash (Used In) Provided by Operating Activities</t>
  </si>
  <si>
    <t>Net Cash (Used In) Provided by Investing Activities</t>
  </si>
  <si>
    <t>Net Cash (Used In) Provided by Financing Activities</t>
  </si>
  <si>
    <t>Current Liquid Investments</t>
  </si>
  <si>
    <t>Cash - Net Line of Credit</t>
  </si>
  <si>
    <t>Total Depreciation</t>
  </si>
  <si>
    <t>Current Ratio</t>
  </si>
  <si>
    <t>Net Cash Flow</t>
  </si>
  <si>
    <t>Net Surplus (Deficit)</t>
  </si>
  <si>
    <t>Total Cash Expenses per Day</t>
  </si>
  <si>
    <t>Days of Cash on Hand</t>
  </si>
  <si>
    <t>Operating Cash Flow (as % of Cash)</t>
  </si>
  <si>
    <t>Operating Expenses</t>
  </si>
  <si>
    <t>Changes in Net Assets Margin</t>
  </si>
  <si>
    <t>Debt Ratio</t>
  </si>
  <si>
    <t>Primary Reserve Ratio</t>
  </si>
  <si>
    <t>CF from Operations Margin</t>
  </si>
  <si>
    <t>Working Capital</t>
  </si>
  <si>
    <t>Valeria: Discuss conditional format for debt ratio (and generally)</t>
  </si>
  <si>
    <t>1 - Why the large A4 increase in expenses? Is it indicative of growing expenses or catch-up accounting from prior quarters?</t>
  </si>
  <si>
    <t>Mostly due to an increase in personnel salaries and benefits ($108K) - It's related to accrued payroll and benefits at year end that was not spread out during each month.</t>
  </si>
  <si>
    <t>FY21 Q1</t>
  </si>
  <si>
    <t>FY21 Q2</t>
  </si>
  <si>
    <t>FY21 Q3</t>
  </si>
  <si>
    <t>FY21 Q4</t>
  </si>
  <si>
    <t>2 - Please populate revenue per quarter and compare to expenses per quarter to help answer question 1 above</t>
  </si>
  <si>
    <t>3 - Q4 CF from Operations Margin is negative; is this trend going to continue?</t>
  </si>
  <si>
    <t>It likely could continue, as it seems that the months that showed positive changes in net assets were the months in which the school recorded significant Federal Funding. Once the Federal Funding is going to fade, if the school does not increase its enrollments or cuts its costs it will probably keep making slight margins. (See Row 60 in next tab). By recalculating budget numbers on the basis of actual FY 2022 enrollment so far, a net loss of $244K is budgeted (see linked tab).</t>
  </si>
  <si>
    <t>CV FY22 Annual Budget</t>
  </si>
  <si>
    <t>Operating Income (Loss)</t>
  </si>
  <si>
    <t>Working capital as of June 30, 2021 is critically low at $53K. 35% of projected UPSFF was paid in July 2021, which should increase working capital enough to cover at least FY22 Q1 expenses.</t>
  </si>
  <si>
    <t>Added to Comments in "Monitoring" tab.</t>
  </si>
  <si>
    <t>Add to Monitoring List FY21 Q4</t>
  </si>
  <si>
    <t>Done.</t>
  </si>
  <si>
    <t>What is the impact, if any, of the latest enrollment data compared to budgeted enrollment?</t>
  </si>
  <si>
    <t>Comments and Conclusions</t>
  </si>
  <si>
    <t>The Q4 negative CF from Operations could likely continue in FY22, as it seems that the months that showed positive changes in net assets were the months in which the school recorded significant Federal Funding. Once the Federal Funding is going to fade, if the school does not increase its enrollments or cuts its costs it will probably keep making slight margins. As of 9/16, the school's actual enrollment were 14% less than the budgeted number. With lower than budgeted revenue, the school will need to effectively manage costs to end the year with a positive Change in Net Assets and not further deplete its Working Capital, that is already low at $53K. The school received a larger portion of the Local Funding in August, and thus will probably not have cash issues in the first quarter of FY22, but should unexpected significant expenses arise, the school could be in a position not to have sufficient cash to keep its operations running.</t>
  </si>
  <si>
    <t>Data Type</t>
  </si>
  <si>
    <t>Fiscal Year</t>
  </si>
  <si>
    <t>Element</t>
  </si>
  <si>
    <t>FY2021</t>
  </si>
  <si>
    <t>Statement of Financial Position (Monthly)</t>
  </si>
  <si>
    <t>Cash and Cash Equivalents</t>
  </si>
  <si>
    <t>WC</t>
  </si>
  <si>
    <t>Restricted Cash and Investments</t>
  </si>
  <si>
    <t>Accounts Receivables</t>
  </si>
  <si>
    <t>Liquid Investments</t>
  </si>
  <si>
    <t>Other Current Assets</t>
  </si>
  <si>
    <t>Non-Current Restricted Cash and Investments</t>
  </si>
  <si>
    <t>Property, Building and Equipment, Net</t>
  </si>
  <si>
    <t>Intangible Assets</t>
  </si>
  <si>
    <t>Other Non-Current Assets</t>
  </si>
  <si>
    <t>Long-Term Investments</t>
  </si>
  <si>
    <t>Accounts Payable and Accrued Expenses</t>
  </si>
  <si>
    <t>Accrued Payroll and Benefits</t>
  </si>
  <si>
    <t>Current Portion of Long Term Debt</t>
  </si>
  <si>
    <t>Line of Credit</t>
  </si>
  <si>
    <t>Following Year Balloon Payment</t>
  </si>
  <si>
    <t>Other Current Liabilities</t>
  </si>
  <si>
    <t>Other Long-Term Liabilities</t>
  </si>
  <si>
    <t>Total Long-Term Liabilities</t>
  </si>
  <si>
    <t>Unrestricted Net Assets</t>
  </si>
  <si>
    <t>Temporarily Restricted Net Assets</t>
  </si>
  <si>
    <t>Permanently Restricted Net Assets</t>
  </si>
  <si>
    <t>Statement of Activities (Monthly)</t>
  </si>
  <si>
    <t>General Education (DC Funding Allocation)</t>
  </si>
  <si>
    <t>Categorical Enhancements (DC Funding Allocation)</t>
  </si>
  <si>
    <t>Facilities Allowance (DC Funding Allocation)</t>
  </si>
  <si>
    <t>Federal Entitlements and Other Federal Funds</t>
  </si>
  <si>
    <t>Private Grants</t>
  </si>
  <si>
    <t>Cash Contributions</t>
  </si>
  <si>
    <t>In-Kind Contributions</t>
  </si>
  <si>
    <t>State Grants</t>
  </si>
  <si>
    <t>Direct Student Expenses</t>
  </si>
  <si>
    <t>Depreciation &amp; Amortization (Facility)</t>
  </si>
  <si>
    <t>Interest Expense (Facility)</t>
  </si>
  <si>
    <t>Occupancy Expenses Subtotal</t>
  </si>
  <si>
    <t>Depreciation &amp; Amortization (Non-Facility)</t>
  </si>
  <si>
    <t>Interest Expense (Non-Facility)</t>
  </si>
  <si>
    <t>Management Organization Fee</t>
  </si>
  <si>
    <t>Other General Expenses</t>
  </si>
  <si>
    <t>General Expenses Subtotal</t>
  </si>
  <si>
    <t>Non-Operating Income (Loss)</t>
  </si>
  <si>
    <t>Description of Non-Operating Income / Expense</t>
  </si>
  <si>
    <t>None</t>
  </si>
  <si>
    <t>Net Income</t>
  </si>
  <si>
    <t>Statement of Cash Flows (Monthly)</t>
  </si>
  <si>
    <t>Net Change in Cash</t>
  </si>
  <si>
    <t>Net Income if no Federal Funding</t>
  </si>
  <si>
    <t>FY 2021 Actuals</t>
  </si>
  <si>
    <t>Difference</t>
  </si>
  <si>
    <t>Operating Revenue/Expense</t>
  </si>
  <si>
    <t>NET INCOME</t>
  </si>
  <si>
    <t>N/A</t>
  </si>
  <si>
    <t>FY 2021 Budgeted</t>
  </si>
  <si>
    <t>% Var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</si>
</sst>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8" formatCode="&quot;$&quot;#,##0.00_);[Red]\(&quot;$&quot;#,##0.00\)"/>
    <numFmt numFmtId="44" formatCode="_(&quot;$&quot;* #,##0.00_);_(&quot;$&quot;* \(#,##0.00\);_(&quot;$&quot;* &quot;-&quot;??_);_(@_)"/>
    <numFmt numFmtId="43" formatCode="_(* #,##0.00_);_(* \(#,##0.00\);_(* &quot;-&quot;??_);_(@_)"/>
    <numFmt numFmtId="164" formatCode="_(* #,##0.00_);_(* \(#,##0.00\);_(* &quot;-&quot;??_);_(* @_)"/>
    <numFmt numFmtId="165" formatCode="#,##0.0000_);[Red]\(#,##0.0000\)"/>
    <numFmt numFmtId="166" formatCode="0.0000%"/>
    <numFmt numFmtId="167" formatCode="#,##0.00\d_);[Red]\(#,##0.00\d\)"/>
    <numFmt numFmtId="168" formatCode="#,##0.00\x_);[Red]\(#,##0.00\x\)"/>
    <numFmt numFmtId="169" formatCode="#,##0.00%_);[Red]\(#,##0.00%\)"/>
    <numFmt numFmtId="170" formatCode="[$USD]\ #,##0.00_);[Red]\([$USD]\ #,##0.00\)"/>
    <numFmt numFmtId="171" formatCode="_(* #,##0_);[Red]_(* \(#,##0\);_(* &quot;-&quot;_);_(@_)"/>
    <numFmt numFmtId="172" formatCode="_(* #,##0%_);[Red]_(* \(#,##0%\);_(* &quot;-&quot;_);_(@_)"/>
    <numFmt numFmtId="173" formatCode="_(* #,##0.0_);_(* \(#,##0.0\);_(* &quot;-&quot;??_);_(@_)"/>
    <numFmt numFmtId="174" formatCode="_(* #,##0_);_(* \(#,##0\);_(* &quot;-&quot;??_);_(@_)"/>
    <numFmt numFmtId="175" formatCode="_(* #,##0.0_);_(* \(#,##0.0\);_(* &quot;-&quot;?_);_(@_)"/>
  </numFmts>
  <fonts count="92">
    <font>
      <sz val="11"/>
      <color theme="1"/>
      <name val="Calibri"/>
      <family val="2"/>
      <scheme val="minor"/>
    </font>
    <font>
      <sz val="11"/>
      <color theme="1"/>
      <name val="Montserrat"/>
      <family val="2"/>
    </font>
    <font>
      <sz val="11"/>
      <color theme="1"/>
      <name val="Calibri"/>
      <family val="2"/>
      <scheme val="minor"/>
    </font>
    <font>
      <sz val="10"/>
      <name val="Arial"/>
      <family val="2"/>
    </font>
    <font>
      <sz val="10"/>
      <name val="Times New Roman"/>
      <family val="1"/>
    </font>
    <font>
      <sz val="11"/>
      <color indexed="8"/>
      <name val="Calibri"/>
      <family val="2"/>
    </font>
    <font>
      <u/>
      <sz val="10"/>
      <color theme="10"/>
      <name val="Arial"/>
      <family val="2"/>
    </font>
    <font>
      <sz val="10"/>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Times New Roman"/>
      <family val="1"/>
    </font>
    <font>
      <b/>
      <sz val="10"/>
      <color indexed="12"/>
      <name val="Times New Roman"/>
      <family val="1"/>
    </font>
    <font>
      <i/>
      <sz val="10"/>
      <name val="Times New Roman"/>
      <family val="1"/>
    </font>
    <font>
      <b/>
      <i/>
      <sz val="10"/>
      <name val="Times New Roman"/>
      <family val="1"/>
    </font>
    <font>
      <sz val="10"/>
      <color indexed="12"/>
      <name val="Times New Roman"/>
      <family val="1"/>
    </font>
    <font>
      <sz val="11"/>
      <color indexed="9"/>
      <name val="Calibri"/>
      <family val="2"/>
    </font>
    <font>
      <sz val="11"/>
      <color indexed="20"/>
      <name val="Calibri"/>
      <family val="2"/>
    </font>
    <font>
      <b/>
      <sz val="11"/>
      <color indexed="52"/>
      <name val="Calibri"/>
      <family val="2"/>
    </font>
    <font>
      <sz val="10"/>
      <color indexed="8"/>
      <name val="Arial"/>
      <family val="2"/>
    </font>
    <font>
      <b/>
      <sz val="11"/>
      <color indexed="9"/>
      <name val="Calibri"/>
      <family val="2"/>
    </font>
    <font>
      <b/>
      <u val="singleAccounting"/>
      <sz val="8"/>
      <color indexed="8"/>
      <name val="Arial"/>
      <family val="2"/>
    </font>
    <font>
      <sz val="10"/>
      <name val="Arial"/>
      <family val="2"/>
    </font>
    <font>
      <sz val="11"/>
      <name val="Arial Narrow"/>
      <family val="2"/>
    </font>
    <font>
      <i/>
      <sz val="11"/>
      <color indexed="23"/>
      <name val="Calibri"/>
      <family val="2"/>
    </font>
    <font>
      <sz val="8"/>
      <name val="Verdana"/>
      <family val="2"/>
    </font>
    <font>
      <i/>
      <sz val="8"/>
      <color indexed="17"/>
      <name val="Verdana"/>
      <family val="2"/>
    </font>
    <font>
      <b/>
      <sz val="8"/>
      <name val="Verdana"/>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
      <color indexed="9"/>
      <name val="Symbol"/>
      <family val="1"/>
      <charset val="2"/>
    </font>
    <font>
      <sz val="11"/>
      <color indexed="52"/>
      <name val="Calibri"/>
      <family val="2"/>
    </font>
    <font>
      <sz val="11"/>
      <color indexed="60"/>
      <name val="Calibri"/>
      <family val="2"/>
    </font>
    <font>
      <b/>
      <u val="singleAccounting"/>
      <sz val="8"/>
      <color indexed="8"/>
      <name val="Verdana"/>
      <family val="2"/>
    </font>
    <font>
      <b/>
      <sz val="10"/>
      <color indexed="9"/>
      <name val="Arial"/>
      <family val="2"/>
    </font>
    <font>
      <b/>
      <sz val="12"/>
      <color indexed="8"/>
      <name val="Verdana"/>
      <family val="2"/>
    </font>
    <font>
      <b/>
      <sz val="11"/>
      <color indexed="63"/>
      <name val="Calibri"/>
      <family val="2"/>
    </font>
    <font>
      <b/>
      <sz val="8"/>
      <color indexed="9"/>
      <name val="Verdana"/>
      <family val="2"/>
    </font>
    <font>
      <vertAlign val="subscript"/>
      <sz val="8"/>
      <color indexed="8"/>
      <name val="Arial"/>
      <family val="2"/>
    </font>
    <font>
      <vertAlign val="superscript"/>
      <sz val="8"/>
      <color indexed="8"/>
      <name val="Arial"/>
      <family val="2"/>
    </font>
    <font>
      <b/>
      <sz val="8"/>
      <color indexed="8"/>
      <name val="Arial"/>
      <family val="2"/>
    </font>
    <font>
      <i/>
      <sz val="8"/>
      <color indexed="8"/>
      <name val="Arial"/>
      <family val="2"/>
    </font>
    <font>
      <sz val="8"/>
      <color indexed="8"/>
      <name val="Arial"/>
      <family val="2"/>
    </font>
    <font>
      <b/>
      <sz val="18"/>
      <color indexed="56"/>
      <name val="Cambria"/>
      <family val="2"/>
    </font>
    <font>
      <b/>
      <sz val="13"/>
      <color indexed="8"/>
      <name val="Verdana"/>
      <family val="2"/>
    </font>
    <font>
      <b/>
      <sz val="11"/>
      <color indexed="8"/>
      <name val="Calibri"/>
      <family val="2"/>
    </font>
    <font>
      <sz val="11"/>
      <color indexed="10"/>
      <name val="Calibri"/>
      <family val="2"/>
    </font>
    <font>
      <sz val="10"/>
      <color indexed="10"/>
      <name val="Times New Roman"/>
      <family val="1"/>
    </font>
    <font>
      <sz val="10"/>
      <color theme="1"/>
      <name val="Times New Roman"/>
      <family val="1"/>
    </font>
    <font>
      <sz val="8"/>
      <name val="Calibri"/>
      <family val="2"/>
      <scheme val="minor"/>
    </font>
    <font>
      <sz val="9"/>
      <color rgb="FF000000"/>
      <name val="Tahoma"/>
      <family val="2"/>
    </font>
    <font>
      <b/>
      <sz val="16"/>
      <color theme="1"/>
      <name val="Times New Roman"/>
      <family val="1"/>
    </font>
    <font>
      <b/>
      <sz val="12"/>
      <color theme="1"/>
      <name val="Times New Roman"/>
      <family val="1"/>
    </font>
    <font>
      <sz val="10"/>
      <color rgb="FFFF0000"/>
      <name val="Times New Roman"/>
      <family val="1"/>
    </font>
    <font>
      <sz val="10"/>
      <color rgb="FFFF40FF"/>
      <name val="Times New Roman"/>
      <family val="1"/>
    </font>
    <font>
      <b/>
      <i/>
      <sz val="10"/>
      <color theme="1"/>
      <name val="Times New Roman"/>
      <family val="1"/>
    </font>
    <font>
      <b/>
      <i/>
      <sz val="10"/>
      <color rgb="FFFF40FF"/>
      <name val="Times New Roman"/>
      <family val="1"/>
    </font>
    <font>
      <b/>
      <sz val="16"/>
      <color rgb="FFFF0000"/>
      <name val="Times New Roman"/>
      <family val="1"/>
    </font>
    <font>
      <b/>
      <sz val="10"/>
      <color rgb="FFFF0000"/>
      <name val="Times New Roman"/>
      <family val="1"/>
    </font>
    <font>
      <b/>
      <sz val="11"/>
      <color theme="1"/>
      <name val="Calibri"/>
      <family val="2"/>
      <scheme val="minor"/>
    </font>
    <font>
      <b/>
      <sz val="11"/>
      <color rgb="FF0432FF"/>
      <name val="Calibri"/>
      <family val="2"/>
      <scheme val="minor"/>
    </font>
    <font>
      <b/>
      <sz val="10"/>
      <color indexed="10"/>
      <name val="Times New Roman"/>
      <family val="1"/>
    </font>
    <font>
      <sz val="11"/>
      <color theme="9" tint="-0.499984740745262"/>
      <name val="Calibri"/>
      <family val="2"/>
      <scheme val="minor"/>
    </font>
    <font>
      <sz val="11"/>
      <color rgb="FF0432FF"/>
      <name val="Calibri"/>
      <family val="2"/>
      <scheme val="minor"/>
    </font>
    <font>
      <sz val="11"/>
      <name val="Montserrat Regular"/>
    </font>
    <font>
      <sz val="11"/>
      <name val="Calibri"/>
      <family val="2"/>
      <scheme val="minor"/>
    </font>
    <font>
      <u/>
      <sz val="11"/>
      <color theme="10"/>
      <name val="Calibri"/>
      <family val="2"/>
      <scheme val="minor"/>
    </font>
    <font>
      <sz val="12"/>
      <color theme="1"/>
      <name val="Calibri"/>
      <family val="2"/>
      <scheme val="minor"/>
    </font>
    <font>
      <sz val="11"/>
      <color rgb="FF222222"/>
      <name val="Helvetica"/>
      <family val="2"/>
    </font>
    <font>
      <u/>
      <sz val="12"/>
      <color theme="10"/>
      <name val="Calibri"/>
      <family val="2"/>
      <scheme val="minor"/>
    </font>
    <font>
      <sz val="11"/>
      <color rgb="FFC00000"/>
      <name val="Calibri"/>
      <family val="2"/>
      <scheme val="minor"/>
    </font>
    <font>
      <sz val="11"/>
      <color theme="1"/>
      <name val="Montserrat Regular"/>
    </font>
    <font>
      <b/>
      <sz val="11"/>
      <name val="Montserrat Regular"/>
    </font>
    <font>
      <b/>
      <i/>
      <sz val="11"/>
      <name val="Montserrat Regular"/>
    </font>
    <font>
      <b/>
      <sz val="11"/>
      <color theme="1"/>
      <name val="Montserrat Regular"/>
    </font>
    <font>
      <b/>
      <i/>
      <sz val="11"/>
      <color theme="1"/>
      <name val="Montserrat Regular"/>
    </font>
    <font>
      <b/>
      <sz val="11"/>
      <color rgb="FF222222"/>
      <name val="Montserrat Regular"/>
    </font>
  </fonts>
  <fills count="73">
    <fill>
      <patternFill patternType="none"/>
    </fill>
    <fill>
      <patternFill patternType="gray125"/>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0"/>
        <bgColor indexed="64"/>
      </patternFill>
    </fill>
    <fill>
      <patternFill patternType="solid">
        <fgColor indexed="43"/>
      </patternFill>
    </fill>
    <fill>
      <patternFill patternType="solid">
        <fgColor indexed="62"/>
        <bgColor indexed="64"/>
      </patternFill>
    </fill>
    <fill>
      <patternFill patternType="solid">
        <fgColor indexed="26"/>
      </patternFill>
    </fill>
    <fill>
      <patternFill patternType="solid">
        <fgColor indexed="56"/>
        <bgColor indexed="64"/>
      </patternFill>
    </fill>
    <fill>
      <patternFill patternType="solid">
        <fgColor rgb="FF00FA00"/>
        <bgColor indexed="64"/>
      </patternFill>
    </fill>
    <fill>
      <patternFill patternType="solid">
        <fgColor rgb="FFFF00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9" tint="-0.249977111117893"/>
        <bgColor indexed="64"/>
      </patternFill>
    </fill>
    <fill>
      <patternFill patternType="solid">
        <fgColor theme="9" tint="-0.249977111117893"/>
        <bgColor theme="4"/>
      </patternFill>
    </fill>
    <fill>
      <patternFill patternType="solid">
        <fgColor rgb="FFFFCEFD"/>
        <bgColor indexed="64"/>
      </patternFill>
    </fill>
    <fill>
      <patternFill patternType="solid">
        <fgColor rgb="FFFF0000"/>
        <bgColor theme="4"/>
      </patternFill>
    </fill>
    <fill>
      <patternFill patternType="solid">
        <fgColor rgb="FFFFC000"/>
        <bgColor indexed="64"/>
      </patternFill>
    </fill>
    <fill>
      <patternFill patternType="solid">
        <fgColor rgb="FF00206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00B0F0"/>
        <bgColor indexed="64"/>
      </patternFill>
    </fill>
  </fills>
  <borders count="45">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tted">
        <color rgb="FF0432FF"/>
      </left>
      <right style="dotted">
        <color rgb="FF0432FF"/>
      </right>
      <top style="dotted">
        <color rgb="FF0432FF"/>
      </top>
      <bottom style="dotted">
        <color rgb="FF0432F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double">
        <color indexed="64"/>
      </bottom>
      <diagonal/>
    </border>
    <border>
      <left/>
      <right/>
      <top style="thin">
        <color indexed="64"/>
      </top>
      <bottom style="double">
        <color indexed="64"/>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medium">
        <color rgb="FF00B0F0"/>
      </left>
      <right/>
      <top style="medium">
        <color rgb="FF00B0F0"/>
      </top>
      <bottom style="medium">
        <color rgb="FF00B0F0"/>
      </bottom>
      <diagonal/>
    </border>
    <border>
      <left/>
      <right/>
      <top style="medium">
        <color rgb="FF00B0F0"/>
      </top>
      <bottom style="medium">
        <color rgb="FF00B0F0"/>
      </bottom>
      <diagonal/>
    </border>
    <border>
      <left/>
      <right style="medium">
        <color rgb="FF00B0F0"/>
      </right>
      <top style="medium">
        <color rgb="FF00B0F0"/>
      </top>
      <bottom style="medium">
        <color rgb="FF00B0F0"/>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s>
  <cellStyleXfs count="989">
    <xf numFmtId="0" fontId="0" fillId="0" borderId="0"/>
    <xf numFmtId="43" fontId="5"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0" fontId="6" fillId="0" borderId="0" applyNumberFormat="0" applyFill="0" applyBorder="0" applyAlignment="0" applyProtection="0">
      <alignment vertical="top"/>
      <protection locked="0"/>
    </xf>
    <xf numFmtId="0" fontId="3" fillId="0" borderId="0"/>
    <xf numFmtId="0" fontId="7"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4" fillId="0" borderId="0"/>
    <xf numFmtId="0" fontId="3" fillId="0" borderId="0"/>
    <xf numFmtId="44" fontId="4" fillId="0" borderId="0" applyFont="0" applyFill="0" applyBorder="0" applyAlignment="0" applyProtection="0"/>
    <xf numFmtId="0" fontId="2"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2" fillId="11" borderId="0" applyNumberFormat="0" applyBorder="0" applyAlignment="0" applyProtection="0"/>
    <xf numFmtId="0" fontId="5" fillId="3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2" fillId="15" borderId="0" applyNumberFormat="0" applyBorder="0" applyAlignment="0" applyProtection="0"/>
    <xf numFmtId="0" fontId="5" fillId="36"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2" fillId="19" borderId="0" applyNumberFormat="0" applyBorder="0" applyAlignment="0" applyProtection="0"/>
    <xf numFmtId="0" fontId="5" fillId="37"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2" fillId="23" borderId="0" applyNumberFormat="0" applyBorder="0" applyAlignment="0" applyProtection="0"/>
    <xf numFmtId="0" fontId="5" fillId="3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2" fillId="27" borderId="0" applyNumberFormat="0" applyBorder="0" applyAlignment="0" applyProtection="0"/>
    <xf numFmtId="0" fontId="5" fillId="3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2" fillId="31" borderId="0" applyNumberFormat="0" applyBorder="0" applyAlignment="0" applyProtection="0"/>
    <xf numFmtId="0" fontId="5" fillId="40"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2" fillId="12" borderId="0" applyNumberFormat="0" applyBorder="0" applyAlignment="0" applyProtection="0"/>
    <xf numFmtId="0" fontId="5" fillId="41"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2" fillId="16" borderId="0" applyNumberFormat="0" applyBorder="0" applyAlignment="0" applyProtection="0"/>
    <xf numFmtId="0" fontId="5" fillId="42"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2" fillId="20" borderId="0" applyNumberFormat="0" applyBorder="0" applyAlignment="0" applyProtection="0"/>
    <xf numFmtId="0" fontId="5" fillId="4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2" fillId="24" borderId="0" applyNumberFormat="0" applyBorder="0" applyAlignment="0" applyProtection="0"/>
    <xf numFmtId="0" fontId="5" fillId="3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2" fillId="28" borderId="0" applyNumberFormat="0" applyBorder="0" applyAlignment="0" applyProtection="0"/>
    <xf numFmtId="0" fontId="5" fillId="41"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2" fillId="32" borderId="0" applyNumberFormat="0" applyBorder="0" applyAlignment="0" applyProtection="0"/>
    <xf numFmtId="0" fontId="5" fillId="44" borderId="0" applyNumberFormat="0" applyBorder="0" applyAlignment="0" applyProtection="0"/>
    <xf numFmtId="0" fontId="22" fillId="13"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2" fillId="17"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2" fillId="21"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2" fillId="25"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2" fillId="29"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2" fillId="33"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2" fillId="10"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2" fillId="14"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2" fillId="18"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2" fillId="22"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2" fillId="2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2" fillId="30"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13" fillId="4"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17" fillId="7" borderId="8"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1" fillId="0" borderId="0" applyAlignment="0"/>
    <xf numFmtId="0" fontId="19" fillId="8" borderId="11" applyNumberFormat="0" applyAlignment="0" applyProtection="0"/>
    <xf numFmtId="0" fontId="32" fillId="54" borderId="14" applyNumberFormat="0" applyAlignment="0" applyProtection="0"/>
    <xf numFmtId="0" fontId="32" fillId="54" borderId="14" applyNumberFormat="0" applyAlignment="0" applyProtection="0"/>
    <xf numFmtId="0" fontId="32" fillId="54" borderId="14" applyNumberFormat="0" applyAlignment="0" applyProtection="0"/>
    <xf numFmtId="0" fontId="33" fillId="55" borderId="0" applyAlignment="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0" fontId="21"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65" fontId="37" fillId="0" borderId="0" applyFill="0" applyBorder="0" applyProtection="0"/>
    <xf numFmtId="166" fontId="37" fillId="0" borderId="0" applyFill="0" applyBorder="0" applyProtection="0"/>
    <xf numFmtId="167" fontId="38" fillId="0" borderId="0" applyFill="0" applyBorder="0" applyProtection="0"/>
    <xf numFmtId="168" fontId="38" fillId="0" borderId="0" applyFill="0" applyBorder="0" applyProtection="0"/>
    <xf numFmtId="40" fontId="38" fillId="0" borderId="0" applyFill="0" applyBorder="0" applyProtection="0"/>
    <xf numFmtId="169" fontId="38" fillId="0" borderId="0" applyFill="0" applyBorder="0" applyProtection="0"/>
    <xf numFmtId="0" fontId="38" fillId="0" borderId="0" applyNumberFormat="0" applyFill="0" applyBorder="0" applyProtection="0"/>
    <xf numFmtId="1" fontId="37" fillId="0" borderId="0" applyFill="0" applyBorder="0" applyProtection="0">
      <alignment horizontal="center"/>
    </xf>
    <xf numFmtId="167" fontId="37" fillId="0" borderId="0" applyFill="0" applyBorder="0" applyProtection="0"/>
    <xf numFmtId="0" fontId="39" fillId="0" borderId="0" applyNumberFormat="0" applyFill="0" applyBorder="0" applyProtection="0"/>
    <xf numFmtId="0" fontId="37" fillId="0" borderId="0" applyNumberFormat="0" applyFill="0" applyBorder="0" applyAlignment="0" applyProtection="0"/>
    <xf numFmtId="168" fontId="37" fillId="0" borderId="0" applyFill="0" applyBorder="0" applyProtection="0"/>
    <xf numFmtId="40" fontId="37" fillId="0" borderId="0" applyFill="0" applyBorder="0" applyProtection="0"/>
    <xf numFmtId="0" fontId="12" fillId="3"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169" fontId="37" fillId="0" borderId="0" applyFill="0" applyBorder="0" applyProtection="0"/>
    <xf numFmtId="0" fontId="37" fillId="0" borderId="0" applyNumberFormat="0" applyFill="0" applyBorder="0" applyProtection="0"/>
    <xf numFmtId="170" fontId="37" fillId="0" borderId="0" applyFill="0" applyBorder="0" applyProtection="0">
      <alignment horizontal="right"/>
    </xf>
    <xf numFmtId="0" fontId="9" fillId="0" borderId="5" applyNumberFormat="0" applyFill="0" applyAlignment="0" applyProtection="0"/>
    <xf numFmtId="0" fontId="41" fillId="0" borderId="15" applyNumberFormat="0" applyFill="0" applyAlignment="0" applyProtection="0"/>
    <xf numFmtId="0" fontId="41" fillId="0" borderId="15" applyNumberFormat="0" applyFill="0" applyAlignment="0" applyProtection="0"/>
    <xf numFmtId="0" fontId="41" fillId="0" borderId="15" applyNumberFormat="0" applyFill="0" applyAlignment="0" applyProtection="0"/>
    <xf numFmtId="0" fontId="10" fillId="0" borderId="6" applyNumberFormat="0" applyFill="0" applyAlignment="0" applyProtection="0"/>
    <xf numFmtId="0" fontId="42" fillId="0" borderId="16" applyNumberFormat="0" applyFill="0" applyAlignment="0" applyProtection="0"/>
    <xf numFmtId="0" fontId="42" fillId="0" borderId="16" applyNumberFormat="0" applyFill="0" applyAlignment="0" applyProtection="0"/>
    <xf numFmtId="0" fontId="42" fillId="0" borderId="16" applyNumberFormat="0" applyFill="0" applyAlignment="0" applyProtection="0"/>
    <xf numFmtId="0" fontId="11" fillId="0" borderId="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11"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5" fillId="6" borderId="8"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5" fillId="0" borderId="0" applyAlignment="0"/>
    <xf numFmtId="0" fontId="18" fillId="0" borderId="10"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14" fillId="5" borderId="0" applyNumberFormat="0" applyBorder="0" applyAlignment="0" applyProtection="0"/>
    <xf numFmtId="0" fontId="47" fillId="56" borderId="0" applyNumberFormat="0" applyBorder="0" applyAlignment="0" applyProtection="0"/>
    <xf numFmtId="0" fontId="47" fillId="56" borderId="0" applyNumberFormat="0" applyBorder="0" applyAlignment="0" applyProtection="0"/>
    <xf numFmtId="0" fontId="47" fillId="56" borderId="0" applyNumberFormat="0" applyBorder="0" applyAlignment="0" applyProtection="0"/>
    <xf numFmtId="0" fontId="48" fillId="57" borderId="0" applyAlignment="0"/>
    <xf numFmtId="0" fontId="49" fillId="34" borderId="0" applyAlignment="0"/>
    <xf numFmtId="0" fontId="50" fillId="0" borderId="0" applyAlignment="0"/>
    <xf numFmtId="0" fontId="2" fillId="0" borderId="0"/>
    <xf numFmtId="0" fontId="34" fillId="0" borderId="0"/>
    <xf numFmtId="0" fontId="3" fillId="0" borderId="0"/>
    <xf numFmtId="0" fontId="3" fillId="0" borderId="0"/>
    <xf numFmtId="0" fontId="4" fillId="0" borderId="0"/>
    <xf numFmtId="0" fontId="35"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2" fillId="0" borderId="0"/>
    <xf numFmtId="0" fontId="3" fillId="0" borderId="0"/>
    <xf numFmtId="0" fontId="2" fillId="9" borderId="12" applyNumberFormat="0" applyFont="0" applyAlignment="0" applyProtection="0"/>
    <xf numFmtId="0" fontId="2" fillId="9" borderId="12" applyNumberFormat="0" applyFont="0" applyAlignment="0" applyProtection="0"/>
    <xf numFmtId="0" fontId="2" fillId="9" borderId="12" applyNumberFormat="0" applyFont="0" applyAlignment="0" applyProtection="0"/>
    <xf numFmtId="0" fontId="2" fillId="9" borderId="12"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2" fillId="9" borderId="12"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16" fillId="7" borderId="9"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9" fontId="4" fillId="0" borderId="0" applyFont="0" applyFill="0" applyBorder="0" applyAlignment="0" applyProtection="0"/>
    <xf numFmtId="9" fontId="35" fillId="0" borderId="0" applyFont="0" applyFill="0" applyBorder="0" applyAlignment="0" applyProtection="0"/>
    <xf numFmtId="9" fontId="3" fillId="0" borderId="0" applyFont="0" applyFill="0" applyBorder="0" applyAlignment="0" applyProtection="0"/>
    <xf numFmtId="0" fontId="52" fillId="59" borderId="0" applyAlignment="0"/>
    <xf numFmtId="0" fontId="53" fillId="0" borderId="0" applyAlignment="0"/>
    <xf numFmtId="0" fontId="54" fillId="0" borderId="0" applyAlignment="0"/>
    <xf numFmtId="0" fontId="55" fillId="0" borderId="0" applyAlignment="0"/>
    <xf numFmtId="0" fontId="56" fillId="0" borderId="0" applyAlignment="0"/>
    <xf numFmtId="0" fontId="57" fillId="0" borderId="0" applyAlignment="0"/>
    <xf numFmtId="0" fontId="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0" applyAlignment="0"/>
    <xf numFmtId="0" fontId="55" fillId="0" borderId="0" applyAlignment="0">
      <alignment wrapText="1"/>
    </xf>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20"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44" fontId="2" fillId="0" borderId="0" applyFont="0" applyFill="0" applyBorder="0" applyAlignment="0" applyProtection="0"/>
    <xf numFmtId="0" fontId="1" fillId="0" borderId="0"/>
    <xf numFmtId="9" fontId="2" fillId="0" borderId="0" applyFont="0" applyFill="0" applyBorder="0" applyAlignment="0" applyProtection="0"/>
    <xf numFmtId="0" fontId="82" fillId="0" borderId="0"/>
    <xf numFmtId="44" fontId="82" fillId="0" borderId="0" applyFont="0" applyFill="0" applyBorder="0" applyAlignment="0" applyProtection="0"/>
    <xf numFmtId="43" fontId="82" fillId="0" borderId="0" applyFont="0" applyFill="0" applyBorder="0" applyAlignment="0" applyProtection="0"/>
    <xf numFmtId="9" fontId="82" fillId="0" borderId="0" applyFont="0" applyFill="0" applyBorder="0" applyAlignment="0" applyProtection="0"/>
    <xf numFmtId="0" fontId="84" fillId="0" borderId="0" applyNumberFormat="0" applyFill="0" applyBorder="0" applyAlignment="0" applyProtection="0"/>
    <xf numFmtId="44" fontId="2" fillId="0" borderId="0" applyFont="0" applyFill="0" applyBorder="0" applyAlignment="0" applyProtection="0"/>
  </cellStyleXfs>
  <cellXfs count="211">
    <xf numFmtId="0" fontId="0" fillId="0" borderId="0" xfId="0"/>
    <xf numFmtId="0" fontId="63" fillId="0" borderId="0" xfId="0" applyFont="1"/>
    <xf numFmtId="0" fontId="67" fillId="0" borderId="0" xfId="0" applyFont="1" applyProtection="1">
      <protection locked="0"/>
    </xf>
    <xf numFmtId="0" fontId="63" fillId="0" borderId="0" xfId="0" applyFont="1" applyProtection="1">
      <protection locked="0"/>
    </xf>
    <xf numFmtId="3" fontId="23" fillId="0" borderId="0" xfId="29" applyNumberFormat="1" applyFont="1"/>
    <xf numFmtId="3" fontId="4" fillId="0" borderId="0" xfId="29" applyNumberFormat="1" applyFont="1"/>
    <xf numFmtId="3" fontId="23" fillId="0" borderId="0" xfId="28" applyNumberFormat="1" applyFont="1"/>
    <xf numFmtId="3" fontId="25" fillId="0" borderId="0" xfId="28" applyNumberFormat="1" applyFont="1"/>
    <xf numFmtId="3" fontId="4" fillId="0" borderId="0" xfId="28" applyNumberFormat="1"/>
    <xf numFmtId="3" fontId="26" fillId="0" borderId="0" xfId="28" applyNumberFormat="1" applyFont="1"/>
    <xf numFmtId="3" fontId="23" fillId="0" borderId="22" xfId="28" applyNumberFormat="1" applyFont="1" applyBorder="1"/>
    <xf numFmtId="3" fontId="4" fillId="0" borderId="22" xfId="28" applyNumberFormat="1" applyBorder="1"/>
    <xf numFmtId="3" fontId="23" fillId="0" borderId="22" xfId="28" applyNumberFormat="1" applyFont="1" applyBorder="1" applyAlignment="1">
      <alignment wrapText="1"/>
    </xf>
    <xf numFmtId="3" fontId="26" fillId="0" borderId="22" xfId="28" applyNumberFormat="1" applyFont="1" applyBorder="1"/>
    <xf numFmtId="3" fontId="4" fillId="0" borderId="22" xfId="28" applyNumberFormat="1" applyBorder="1" applyAlignment="1">
      <alignment horizontal="left"/>
    </xf>
    <xf numFmtId="3" fontId="23" fillId="0" borderId="22" xfId="28" applyNumberFormat="1" applyFont="1" applyBorder="1" applyAlignment="1">
      <alignment horizontal="left"/>
    </xf>
    <xf numFmtId="3" fontId="25" fillId="0" borderId="0" xfId="28" applyNumberFormat="1" applyFont="1" applyAlignment="1">
      <alignment horizontal="left"/>
    </xf>
    <xf numFmtId="3" fontId="68" fillId="0" borderId="22" xfId="28" applyNumberFormat="1" applyFont="1" applyBorder="1"/>
    <xf numFmtId="3" fontId="26" fillId="0" borderId="22" xfId="28" applyNumberFormat="1" applyFont="1" applyBorder="1" applyAlignment="1">
      <alignment horizontal="left"/>
    </xf>
    <xf numFmtId="3" fontId="23" fillId="0" borderId="23" xfId="28" applyNumberFormat="1" applyFont="1" applyBorder="1" applyAlignment="1">
      <alignment wrapText="1"/>
    </xf>
    <xf numFmtId="38" fontId="4" fillId="0" borderId="0" xfId="29" applyNumberFormat="1" applyFont="1" applyAlignment="1">
      <alignment horizontal="center"/>
    </xf>
    <xf numFmtId="38" fontId="68" fillId="0" borderId="0" xfId="29" applyNumberFormat="1" applyFont="1" applyAlignment="1">
      <alignment horizontal="center"/>
    </xf>
    <xf numFmtId="38" fontId="23" fillId="0" borderId="0" xfId="28" applyNumberFormat="1" applyFont="1" applyAlignment="1">
      <alignment horizontal="center"/>
    </xf>
    <xf numFmtId="38" fontId="23" fillId="0" borderId="0" xfId="30" applyNumberFormat="1" applyFont="1" applyFill="1" applyAlignment="1">
      <alignment horizontal="center"/>
    </xf>
    <xf numFmtId="38" fontId="23" fillId="0" borderId="22" xfId="28" applyNumberFormat="1" applyFont="1" applyBorder="1" applyAlignment="1">
      <alignment wrapText="1"/>
    </xf>
    <xf numFmtId="38" fontId="23" fillId="0" borderId="22" xfId="28" applyNumberFormat="1" applyFont="1" applyBorder="1" applyAlignment="1">
      <alignment horizontal="center" wrapText="1"/>
    </xf>
    <xf numFmtId="38" fontId="23" fillId="0" borderId="22" xfId="28" applyNumberFormat="1" applyFont="1" applyBorder="1" applyAlignment="1">
      <alignment horizontal="center"/>
    </xf>
    <xf numFmtId="38" fontId="25" fillId="0" borderId="0" xfId="28" applyNumberFormat="1" applyFont="1" applyAlignment="1">
      <alignment horizontal="center"/>
    </xf>
    <xf numFmtId="38" fontId="4" fillId="0" borderId="0" xfId="28" applyNumberFormat="1" applyAlignment="1">
      <alignment horizontal="center"/>
    </xf>
    <xf numFmtId="38" fontId="27" fillId="0" borderId="0" xfId="28" applyNumberFormat="1" applyFont="1" applyAlignment="1">
      <alignment horizontal="center"/>
    </xf>
    <xf numFmtId="38" fontId="24" fillId="0" borderId="0" xfId="28" applyNumberFormat="1" applyFont="1" applyAlignment="1">
      <alignment horizontal="center"/>
    </xf>
    <xf numFmtId="38" fontId="4" fillId="0" borderId="22" xfId="28" applyNumberFormat="1" applyBorder="1" applyAlignment="1">
      <alignment horizontal="center"/>
    </xf>
    <xf numFmtId="38" fontId="4" fillId="2" borderId="22" xfId="28" applyNumberFormat="1" applyFill="1" applyBorder="1" applyAlignment="1" applyProtection="1">
      <alignment horizontal="center"/>
      <protection locked="0"/>
    </xf>
    <xf numFmtId="38" fontId="23" fillId="2" borderId="22" xfId="28" applyNumberFormat="1" applyFont="1" applyFill="1" applyBorder="1" applyAlignment="1" applyProtection="1">
      <alignment horizontal="center"/>
      <protection locked="0"/>
    </xf>
    <xf numFmtId="171" fontId="23" fillId="0" borderId="0" xfId="2" applyNumberFormat="1" applyFont="1"/>
    <xf numFmtId="171" fontId="4" fillId="0" borderId="0" xfId="2" applyNumberFormat="1" applyFont="1"/>
    <xf numFmtId="171" fontId="62" fillId="0" borderId="0" xfId="2" applyNumberFormat="1" applyFont="1"/>
    <xf numFmtId="171" fontId="23" fillId="0" borderId="1" xfId="2" applyNumberFormat="1" applyFont="1" applyBorder="1" applyAlignment="1">
      <alignment horizontal="center"/>
    </xf>
    <xf numFmtId="171" fontId="23" fillId="0" borderId="0" xfId="2" applyNumberFormat="1" applyFont="1" applyAlignment="1">
      <alignment horizontal="center"/>
    </xf>
    <xf numFmtId="171" fontId="4" fillId="0" borderId="2" xfId="2" applyNumberFormat="1" applyFont="1" applyBorder="1" applyAlignment="1">
      <alignment horizontal="center"/>
    </xf>
    <xf numFmtId="171" fontId="4" fillId="0" borderId="0" xfId="2" applyNumberFormat="1" applyFont="1" applyAlignment="1">
      <alignment horizontal="center"/>
    </xf>
    <xf numFmtId="171" fontId="4" fillId="0" borderId="0" xfId="1" applyNumberFormat="1" applyFont="1" applyFill="1" applyBorder="1" applyAlignment="1">
      <alignment horizontal="center"/>
    </xf>
    <xf numFmtId="171" fontId="4" fillId="0" borderId="2" xfId="2" applyNumberFormat="1" applyFont="1" applyBorder="1"/>
    <xf numFmtId="171" fontId="23" fillId="0" borderId="3" xfId="2" applyNumberFormat="1" applyFont="1" applyBorder="1"/>
    <xf numFmtId="171" fontId="23" fillId="0" borderId="3" xfId="1" applyNumberFormat="1" applyFont="1" applyFill="1" applyBorder="1"/>
    <xf numFmtId="171" fontId="23" fillId="0" borderId="0" xfId="1" applyNumberFormat="1" applyFont="1" applyFill="1" applyBorder="1"/>
    <xf numFmtId="171" fontId="62" fillId="0" borderId="0" xfId="1" applyNumberFormat="1" applyFont="1" applyBorder="1"/>
    <xf numFmtId="171" fontId="4" fillId="0" borderId="0" xfId="1" applyNumberFormat="1" applyFont="1"/>
    <xf numFmtId="171" fontId="26" fillId="0" borderId="0" xfId="2" applyNumberFormat="1" applyFont="1"/>
    <xf numFmtId="171" fontId="4" fillId="0" borderId="0" xfId="1" applyNumberFormat="1" applyFont="1" applyFill="1" applyBorder="1"/>
    <xf numFmtId="171" fontId="4" fillId="0" borderId="0" xfId="1" applyNumberFormat="1" applyFont="1" applyBorder="1"/>
    <xf numFmtId="171" fontId="23" fillId="0" borderId="1" xfId="2" applyNumberFormat="1" applyFont="1" applyBorder="1"/>
    <xf numFmtId="171" fontId="23" fillId="0" borderId="2" xfId="2" applyNumberFormat="1" applyFont="1" applyBorder="1"/>
    <xf numFmtId="171" fontId="23" fillId="0" borderId="3" xfId="980" applyNumberFormat="1" applyFont="1" applyFill="1" applyBorder="1"/>
    <xf numFmtId="171" fontId="23" fillId="0" borderId="0" xfId="980" applyNumberFormat="1" applyFont="1" applyFill="1" applyBorder="1"/>
    <xf numFmtId="171" fontId="62" fillId="0" borderId="0" xfId="980" applyNumberFormat="1" applyFont="1" applyBorder="1"/>
    <xf numFmtId="172" fontId="4" fillId="0" borderId="0" xfId="2" applyNumberFormat="1" applyFont="1"/>
    <xf numFmtId="171" fontId="4" fillId="0" borderId="1" xfId="2" applyNumberFormat="1" applyFont="1" applyBorder="1"/>
    <xf numFmtId="171" fontId="4" fillId="0" borderId="3" xfId="980" applyNumberFormat="1" applyFont="1" applyBorder="1"/>
    <xf numFmtId="172" fontId="4" fillId="0" borderId="2" xfId="2" applyNumberFormat="1" applyFont="1" applyBorder="1"/>
    <xf numFmtId="171" fontId="4" fillId="2" borderId="4" xfId="1" applyNumberFormat="1" applyFont="1" applyFill="1" applyBorder="1" applyAlignment="1" applyProtection="1">
      <alignment horizontal="center"/>
      <protection locked="0"/>
    </xf>
    <xf numFmtId="171" fontId="4" fillId="2" borderId="4" xfId="1" applyNumberFormat="1" applyFont="1" applyFill="1" applyBorder="1" applyProtection="1">
      <protection locked="0"/>
    </xf>
    <xf numFmtId="0" fontId="1" fillId="0" borderId="0" xfId="981"/>
    <xf numFmtId="0" fontId="63" fillId="0" borderId="0" xfId="0" applyFont="1" applyAlignment="1">
      <alignment horizontal="center"/>
    </xf>
    <xf numFmtId="0" fontId="66" fillId="0" borderId="0" xfId="0" applyFont="1" applyAlignment="1">
      <alignment horizontal="center"/>
    </xf>
    <xf numFmtId="171" fontId="4" fillId="0" borderId="2" xfId="2" applyNumberFormat="1" applyFont="1" applyBorder="1" applyAlignment="1" applyProtection="1">
      <alignment horizontal="center"/>
      <protection locked="0"/>
    </xf>
    <xf numFmtId="171" fontId="0" fillId="0" borderId="0" xfId="0" applyNumberFormat="1"/>
    <xf numFmtId="171" fontId="74" fillId="0" borderId="0" xfId="0" applyNumberFormat="1" applyFont="1"/>
    <xf numFmtId="171" fontId="75" fillId="0" borderId="25" xfId="0" applyNumberFormat="1" applyFont="1" applyBorder="1"/>
    <xf numFmtId="172" fontId="0" fillId="0" borderId="0" xfId="0" applyNumberFormat="1"/>
    <xf numFmtId="171" fontId="76" fillId="0" borderId="0" xfId="2" applyNumberFormat="1" applyFont="1" applyAlignment="1">
      <alignment horizontal="center"/>
    </xf>
    <xf numFmtId="171" fontId="74" fillId="0" borderId="0" xfId="0" applyNumberFormat="1" applyFont="1" applyAlignment="1">
      <alignment horizontal="center"/>
    </xf>
    <xf numFmtId="172" fontId="74" fillId="0" borderId="0" xfId="0" applyNumberFormat="1" applyFont="1" applyAlignment="1">
      <alignment horizontal="center"/>
    </xf>
    <xf numFmtId="171" fontId="74" fillId="0" borderId="29" xfId="0" applyNumberFormat="1" applyFont="1" applyBorder="1" applyAlignment="1">
      <alignment horizontal="center"/>
    </xf>
    <xf numFmtId="172" fontId="74" fillId="0" borderId="29" xfId="0" applyNumberFormat="1" applyFont="1" applyBorder="1" applyAlignment="1">
      <alignment horizontal="center"/>
    </xf>
    <xf numFmtId="171" fontId="77" fillId="0" borderId="0" xfId="0" applyNumberFormat="1" applyFont="1"/>
    <xf numFmtId="171" fontId="0" fillId="0" borderId="27" xfId="0" applyNumberFormat="1" applyBorder="1"/>
    <xf numFmtId="171" fontId="78" fillId="0" borderId="0" xfId="0" applyNumberFormat="1" applyFont="1"/>
    <xf numFmtId="171" fontId="0" fillId="0" borderId="2" xfId="0" applyNumberFormat="1" applyBorder="1"/>
    <xf numFmtId="171" fontId="0" fillId="0" borderId="30" xfId="0" applyNumberFormat="1" applyBorder="1"/>
    <xf numFmtId="171" fontId="79" fillId="0" borderId="0" xfId="2" applyNumberFormat="1" applyFont="1"/>
    <xf numFmtId="171" fontId="78" fillId="0" borderId="25" xfId="0" applyNumberFormat="1" applyFont="1" applyBorder="1"/>
    <xf numFmtId="171" fontId="80" fillId="0" borderId="0" xfId="0" applyNumberFormat="1" applyFont="1"/>
    <xf numFmtId="171" fontId="0" fillId="0" borderId="31" xfId="0" applyNumberFormat="1" applyBorder="1"/>
    <xf numFmtId="171" fontId="0" fillId="60" borderId="31" xfId="0" applyNumberFormat="1" applyFill="1" applyBorder="1"/>
    <xf numFmtId="174" fontId="0" fillId="0" borderId="0" xfId="1" applyNumberFormat="1" applyFont="1"/>
    <xf numFmtId="0" fontId="2" fillId="0" borderId="0" xfId="983" applyFont="1"/>
    <xf numFmtId="0" fontId="74" fillId="0" borderId="0" xfId="983" applyFont="1"/>
    <xf numFmtId="0" fontId="19" fillId="62" borderId="33" xfId="983" applyFont="1" applyFill="1" applyBorder="1"/>
    <xf numFmtId="0" fontId="20" fillId="63" borderId="33" xfId="983" applyFont="1" applyFill="1" applyBorder="1"/>
    <xf numFmtId="0" fontId="19" fillId="0" borderId="32" xfId="983" applyFont="1" applyBorder="1"/>
    <xf numFmtId="175" fontId="19" fillId="0" borderId="32" xfId="983" applyNumberFormat="1" applyFont="1" applyBorder="1"/>
    <xf numFmtId="38" fontId="19" fillId="0" borderId="32" xfId="983" applyNumberFormat="1" applyFont="1" applyBorder="1"/>
    <xf numFmtId="0" fontId="19" fillId="62" borderId="32" xfId="983" applyFont="1" applyFill="1" applyBorder="1"/>
    <xf numFmtId="0" fontId="2" fillId="63" borderId="32" xfId="983" applyFont="1" applyFill="1" applyBorder="1"/>
    <xf numFmtId="6" fontId="2" fillId="0" borderId="32" xfId="983" applyNumberFormat="1" applyFont="1" applyBorder="1"/>
    <xf numFmtId="175" fontId="2" fillId="0" borderId="32" xfId="983" applyNumberFormat="1" applyFont="1" applyBorder="1"/>
    <xf numFmtId="38" fontId="2" fillId="0" borderId="32" xfId="983" applyNumberFormat="1" applyFont="1" applyBorder="1"/>
    <xf numFmtId="9" fontId="2" fillId="0" borderId="32" xfId="983" applyNumberFormat="1" applyFont="1" applyBorder="1"/>
    <xf numFmtId="6" fontId="2" fillId="63" borderId="32" xfId="983" applyNumberFormat="1" applyFont="1" applyFill="1" applyBorder="1"/>
    <xf numFmtId="6" fontId="2" fillId="0" borderId="0" xfId="983" applyNumberFormat="1" applyFont="1"/>
    <xf numFmtId="0" fontId="19" fillId="64" borderId="32" xfId="983" applyFont="1" applyFill="1" applyBorder="1"/>
    <xf numFmtId="0" fontId="2" fillId="0" borderId="0" xfId="983" applyFont="1" applyAlignment="1">
      <alignment horizontal="center"/>
    </xf>
    <xf numFmtId="4" fontId="83" fillId="0" borderId="0" xfId="983" applyNumberFormat="1" applyFont="1"/>
    <xf numFmtId="174" fontId="2" fillId="0" borderId="0" xfId="983" applyNumberFormat="1" applyFont="1"/>
    <xf numFmtId="0" fontId="20" fillId="0" borderId="0" xfId="983" applyFont="1" applyAlignment="1">
      <alignment horizontal="center"/>
    </xf>
    <xf numFmtId="8" fontId="2" fillId="0" borderId="0" xfId="983" applyNumberFormat="1" applyFont="1"/>
    <xf numFmtId="174" fontId="2" fillId="0" borderId="0" xfId="985" applyNumberFormat="1" applyFont="1" applyFill="1"/>
    <xf numFmtId="175" fontId="19" fillId="64" borderId="32" xfId="983" applyNumberFormat="1" applyFont="1" applyFill="1" applyBorder="1"/>
    <xf numFmtId="175" fontId="2" fillId="63" borderId="32" xfId="983" applyNumberFormat="1" applyFont="1" applyFill="1" applyBorder="1"/>
    <xf numFmtId="38" fontId="19" fillId="64" borderId="32" xfId="983" applyNumberFormat="1" applyFont="1" applyFill="1" applyBorder="1"/>
    <xf numFmtId="38" fontId="2" fillId="63" borderId="32" xfId="983" applyNumberFormat="1" applyFont="1" applyFill="1" applyBorder="1"/>
    <xf numFmtId="9" fontId="2" fillId="63" borderId="32" xfId="983" applyNumberFormat="1" applyFont="1" applyFill="1" applyBorder="1"/>
    <xf numFmtId="0" fontId="19" fillId="62" borderId="0" xfId="983" applyFont="1" applyFill="1"/>
    <xf numFmtId="6" fontId="2" fillId="63" borderId="0" xfId="983" applyNumberFormat="1" applyFont="1" applyFill="1"/>
    <xf numFmtId="9" fontId="2" fillId="0" borderId="0" xfId="986" applyFont="1"/>
    <xf numFmtId="173" fontId="2" fillId="0" borderId="0" xfId="985" applyNumberFormat="1" applyFont="1"/>
    <xf numFmtId="43" fontId="2" fillId="0" borderId="0" xfId="985" applyFont="1"/>
    <xf numFmtId="0" fontId="19" fillId="65" borderId="0" xfId="983" applyFont="1" applyFill="1"/>
    <xf numFmtId="6" fontId="20" fillId="66" borderId="0" xfId="983" applyNumberFormat="1" applyFont="1" applyFill="1"/>
    <xf numFmtId="0" fontId="19" fillId="67" borderId="0" xfId="983" applyFont="1" applyFill="1"/>
    <xf numFmtId="0" fontId="2" fillId="61" borderId="0" xfId="983" applyFont="1" applyFill="1"/>
    <xf numFmtId="0" fontId="20" fillId="0" borderId="0" xfId="983" applyFont="1"/>
    <xf numFmtId="0" fontId="74" fillId="0" borderId="0" xfId="983" applyFont="1" applyAlignment="1">
      <alignment horizontal="center"/>
    </xf>
    <xf numFmtId="0" fontId="83" fillId="0" borderId="0" xfId="983" applyFont="1"/>
    <xf numFmtId="174" fontId="83" fillId="0" borderId="0" xfId="985" applyNumberFormat="1" applyFont="1"/>
    <xf numFmtId="0" fontId="81" fillId="0" borderId="0" xfId="987" quotePrefix="1" applyFont="1" applyFill="1"/>
    <xf numFmtId="43" fontId="2" fillId="0" borderId="0" xfId="983" applyNumberFormat="1" applyFont="1"/>
    <xf numFmtId="0" fontId="2" fillId="68" borderId="0" xfId="983" applyFont="1" applyFill="1"/>
    <xf numFmtId="0" fontId="85" fillId="0" borderId="0" xfId="983" applyFont="1"/>
    <xf numFmtId="0" fontId="82" fillId="0" borderId="0" xfId="983"/>
    <xf numFmtId="174" fontId="0" fillId="0" borderId="0" xfId="985" applyNumberFormat="1" applyFont="1"/>
    <xf numFmtId="174" fontId="82" fillId="0" borderId="0" xfId="983" applyNumberFormat="1"/>
    <xf numFmtId="0" fontId="82" fillId="70" borderId="0" xfId="983" applyFill="1"/>
    <xf numFmtId="174" fontId="0" fillId="70" borderId="0" xfId="985" applyNumberFormat="1" applyFont="1" applyFill="1"/>
    <xf numFmtId="174" fontId="0" fillId="71" borderId="0" xfId="985" applyNumberFormat="1" applyFont="1" applyFill="1"/>
    <xf numFmtId="0" fontId="82" fillId="68" borderId="0" xfId="983" applyFill="1"/>
    <xf numFmtId="174" fontId="0" fillId="68" borderId="0" xfId="985" applyNumberFormat="1" applyFont="1" applyFill="1"/>
    <xf numFmtId="0" fontId="82" fillId="72" borderId="0" xfId="983" applyFill="1"/>
    <xf numFmtId="174" fontId="82" fillId="72" borderId="0" xfId="983" applyNumberFormat="1" applyFill="1"/>
    <xf numFmtId="174" fontId="2" fillId="0" borderId="0" xfId="1" applyNumberFormat="1" applyFont="1" applyFill="1"/>
    <xf numFmtId="9" fontId="86" fillId="0" borderId="0" xfId="986" applyFont="1"/>
    <xf numFmtId="0" fontId="79" fillId="0" borderId="0" xfId="2" applyFont="1"/>
    <xf numFmtId="17" fontId="87" fillId="0" borderId="27" xfId="2" applyNumberFormat="1" applyFont="1" applyBorder="1" applyAlignment="1">
      <alignment horizontal="center"/>
    </xf>
    <xf numFmtId="0" fontId="86" fillId="0" borderId="0" xfId="983" applyFont="1"/>
    <xf numFmtId="0" fontId="87" fillId="0" borderId="0" xfId="2" applyFont="1"/>
    <xf numFmtId="174" fontId="79" fillId="0" borderId="0" xfId="2" applyNumberFormat="1" applyFont="1"/>
    <xf numFmtId="174" fontId="86" fillId="0" borderId="0" xfId="983" applyNumberFormat="1" applyFont="1"/>
    <xf numFmtId="174" fontId="79" fillId="0" borderId="2" xfId="2" applyNumberFormat="1" applyFont="1" applyBorder="1"/>
    <xf numFmtId="0" fontId="87" fillId="0" borderId="3" xfId="2" applyFont="1" applyBorder="1"/>
    <xf numFmtId="0" fontId="88" fillId="0" borderId="0" xfId="2" applyFont="1"/>
    <xf numFmtId="174" fontId="86" fillId="0" borderId="0" xfId="985" applyNumberFormat="1" applyFont="1" applyFill="1"/>
    <xf numFmtId="174" fontId="87" fillId="0" borderId="0" xfId="7" applyNumberFormat="1" applyFont="1"/>
    <xf numFmtId="174" fontId="89" fillId="0" borderId="0" xfId="985" applyNumberFormat="1" applyFont="1" applyFill="1"/>
    <xf numFmtId="174" fontId="89" fillId="0" borderId="0" xfId="983" applyNumberFormat="1" applyFont="1"/>
    <xf numFmtId="9" fontId="89" fillId="0" borderId="0" xfId="986" applyFont="1"/>
    <xf numFmtId="0" fontId="89" fillId="0" borderId="0" xfId="983" applyFont="1"/>
    <xf numFmtId="174" fontId="86" fillId="0" borderId="2" xfId="985" applyNumberFormat="1" applyFont="1" applyFill="1" applyBorder="1"/>
    <xf numFmtId="174" fontId="86" fillId="0" borderId="2" xfId="983" applyNumberFormat="1" applyFont="1" applyBorder="1"/>
    <xf numFmtId="0" fontId="86" fillId="0" borderId="2" xfId="983" applyFont="1" applyBorder="1"/>
    <xf numFmtId="174" fontId="87" fillId="0" borderId="0" xfId="2" applyNumberFormat="1" applyFont="1"/>
    <xf numFmtId="0" fontId="79" fillId="70" borderId="0" xfId="2" applyFont="1" applyFill="1"/>
    <xf numFmtId="174" fontId="79" fillId="70" borderId="0" xfId="2" applyNumberFormat="1" applyFont="1" applyFill="1"/>
    <xf numFmtId="174" fontId="86" fillId="70" borderId="0" xfId="985" applyNumberFormat="1" applyFont="1" applyFill="1"/>
    <xf numFmtId="174" fontId="86" fillId="70" borderId="0" xfId="983" applyNumberFormat="1" applyFont="1" applyFill="1"/>
    <xf numFmtId="9" fontId="86" fillId="70" borderId="0" xfId="986" applyFont="1" applyFill="1"/>
    <xf numFmtId="0" fontId="86" fillId="70" borderId="0" xfId="983" applyFont="1" applyFill="1"/>
    <xf numFmtId="174" fontId="79" fillId="70" borderId="2" xfId="2" applyNumberFormat="1" applyFont="1" applyFill="1" applyBorder="1"/>
    <xf numFmtId="174" fontId="86" fillId="70" borderId="2" xfId="985" applyNumberFormat="1" applyFont="1" applyFill="1" applyBorder="1"/>
    <xf numFmtId="0" fontId="86" fillId="70" borderId="2" xfId="983" applyFont="1" applyFill="1" applyBorder="1"/>
    <xf numFmtId="174" fontId="86" fillId="70" borderId="2" xfId="983" applyNumberFormat="1" applyFont="1" applyFill="1" applyBorder="1"/>
    <xf numFmtId="9" fontId="86" fillId="70" borderId="2" xfId="986" applyFont="1" applyFill="1" applyBorder="1"/>
    <xf numFmtId="174" fontId="87" fillId="0" borderId="2" xfId="2" applyNumberFormat="1" applyFont="1" applyBorder="1"/>
    <xf numFmtId="174" fontId="89" fillId="0" borderId="2" xfId="985" applyNumberFormat="1" applyFont="1" applyFill="1" applyBorder="1"/>
    <xf numFmtId="174" fontId="89" fillId="0" borderId="2" xfId="983" applyNumberFormat="1" applyFont="1" applyBorder="1"/>
    <xf numFmtId="9" fontId="89" fillId="0" borderId="2" xfId="986" applyFont="1" applyBorder="1"/>
    <xf numFmtId="0" fontId="89" fillId="0" borderId="2" xfId="983" applyFont="1" applyBorder="1"/>
    <xf numFmtId="174" fontId="87" fillId="0" borderId="0" xfId="988" applyNumberFormat="1" applyFont="1"/>
    <xf numFmtId="9" fontId="89" fillId="0" borderId="0" xfId="983" applyNumberFormat="1" applyFont="1"/>
    <xf numFmtId="0" fontId="87" fillId="0" borderId="2" xfId="2" applyFont="1" applyBorder="1" applyAlignment="1">
      <alignment horizontal="center" wrapText="1"/>
    </xf>
    <xf numFmtId="174" fontId="89" fillId="0" borderId="2" xfId="985" applyNumberFormat="1" applyFont="1" applyFill="1" applyBorder="1" applyAlignment="1">
      <alignment horizontal="center" wrapText="1"/>
    </xf>
    <xf numFmtId="0" fontId="89" fillId="0" borderId="2" xfId="983" applyFont="1" applyBorder="1" applyAlignment="1">
      <alignment horizontal="center" wrapText="1"/>
    </xf>
    <xf numFmtId="9" fontId="86" fillId="0" borderId="0" xfId="982" applyFont="1"/>
    <xf numFmtId="9" fontId="86" fillId="0" borderId="2" xfId="982" applyFont="1" applyBorder="1"/>
    <xf numFmtId="4" fontId="91" fillId="0" borderId="0" xfId="983" applyNumberFormat="1" applyFont="1"/>
    <xf numFmtId="174" fontId="86" fillId="0" borderId="0" xfId="1" applyNumberFormat="1" applyFont="1" applyBorder="1"/>
    <xf numFmtId="0" fontId="90" fillId="0" borderId="0" xfId="983" applyFont="1"/>
    <xf numFmtId="9" fontId="90" fillId="0" borderId="0" xfId="982" applyFont="1" applyBorder="1"/>
    <xf numFmtId="0" fontId="2" fillId="0" borderId="0" xfId="983" applyFont="1" applyAlignment="1">
      <alignment horizontal="left" wrapText="1"/>
    </xf>
    <xf numFmtId="0" fontId="2" fillId="0" borderId="0" xfId="983" applyFont="1" applyAlignment="1">
      <alignment horizontal="left" vertical="top" wrapText="1"/>
    </xf>
    <xf numFmtId="0" fontId="19" fillId="69" borderId="34" xfId="983" applyFont="1" applyFill="1" applyBorder="1" applyAlignment="1">
      <alignment horizontal="center"/>
    </xf>
    <xf numFmtId="0" fontId="19" fillId="69" borderId="35" xfId="983" applyFont="1" applyFill="1" applyBorder="1" applyAlignment="1">
      <alignment horizontal="center"/>
    </xf>
    <xf numFmtId="0" fontId="19" fillId="69" borderId="36" xfId="983" applyFont="1" applyFill="1" applyBorder="1" applyAlignment="1">
      <alignment horizontal="center"/>
    </xf>
    <xf numFmtId="0" fontId="2" fillId="0" borderId="37" xfId="983" applyFont="1" applyBorder="1" applyAlignment="1">
      <alignment horizontal="left" vertical="top" wrapText="1"/>
    </xf>
    <xf numFmtId="0" fontId="2" fillId="0" borderId="38" xfId="983" applyFont="1" applyBorder="1" applyAlignment="1">
      <alignment horizontal="left" vertical="top" wrapText="1"/>
    </xf>
    <xf numFmtId="0" fontId="2" fillId="0" borderId="39" xfId="983" applyFont="1" applyBorder="1" applyAlignment="1">
      <alignment horizontal="left" vertical="top" wrapText="1"/>
    </xf>
    <xf numFmtId="0" fontId="2" fillId="0" borderId="40" xfId="983" applyFont="1" applyBorder="1" applyAlignment="1">
      <alignment horizontal="left" vertical="top" wrapText="1"/>
    </xf>
    <xf numFmtId="0" fontId="2" fillId="0" borderId="41" xfId="983" applyFont="1" applyBorder="1" applyAlignment="1">
      <alignment horizontal="left" vertical="top" wrapText="1"/>
    </xf>
    <xf numFmtId="0" fontId="2" fillId="0" borderId="42" xfId="983" applyFont="1" applyBorder="1" applyAlignment="1">
      <alignment horizontal="left" vertical="top" wrapText="1"/>
    </xf>
    <xf numFmtId="0" fontId="2" fillId="0" borderId="43" xfId="983" applyFont="1" applyBorder="1" applyAlignment="1">
      <alignment horizontal="left" vertical="top" wrapText="1"/>
    </xf>
    <xf numFmtId="0" fontId="2" fillId="0" borderId="44" xfId="983" applyFont="1" applyBorder="1" applyAlignment="1">
      <alignment horizontal="left" vertical="top" wrapText="1"/>
    </xf>
    <xf numFmtId="0" fontId="72" fillId="0" borderId="0" xfId="0" applyFont="1" applyAlignment="1">
      <alignment horizontal="center"/>
    </xf>
    <xf numFmtId="0" fontId="73" fillId="0" borderId="0" xfId="0" applyFont="1" applyAlignment="1">
      <alignment horizontal="center"/>
    </xf>
    <xf numFmtId="38" fontId="4" fillId="0" borderId="23" xfId="28" applyNumberFormat="1" applyBorder="1" applyAlignment="1">
      <alignment horizontal="center"/>
    </xf>
    <xf numFmtId="38" fontId="4" fillId="0" borderId="24" xfId="28" applyNumberFormat="1" applyBorder="1" applyAlignment="1">
      <alignment horizontal="center"/>
    </xf>
    <xf numFmtId="38" fontId="4" fillId="2" borderId="23" xfId="28" applyNumberFormat="1" applyFill="1" applyBorder="1" applyAlignment="1" applyProtection="1">
      <alignment horizontal="center" vertical="center"/>
      <protection locked="0"/>
    </xf>
    <xf numFmtId="38" fontId="4" fillId="2" borderId="24" xfId="28" applyNumberFormat="1" applyFill="1" applyBorder="1" applyAlignment="1" applyProtection="1">
      <alignment horizontal="center" vertical="center"/>
      <protection locked="0"/>
    </xf>
    <xf numFmtId="171" fontId="23" fillId="0" borderId="2" xfId="2" applyNumberFormat="1" applyFont="1" applyBorder="1" applyAlignment="1">
      <alignment horizontal="center"/>
    </xf>
    <xf numFmtId="171" fontId="74" fillId="0" borderId="26" xfId="0" applyNumberFormat="1" applyFont="1" applyBorder="1" applyAlignment="1">
      <alignment horizontal="center"/>
    </xf>
    <xf numFmtId="171" fontId="74" fillId="0" borderId="27" xfId="0" applyNumberFormat="1" applyFont="1" applyBorder="1" applyAlignment="1">
      <alignment horizontal="center"/>
    </xf>
    <xf numFmtId="171" fontId="74" fillId="0" borderId="28" xfId="0" applyNumberFormat="1" applyFont="1" applyBorder="1" applyAlignment="1">
      <alignment horizontal="center"/>
    </xf>
  </cellXfs>
  <cellStyles count="989">
    <cellStyle name="20% - Accent1 2" xfId="32" xr:uid="{00000000-0005-0000-0000-000000000000}"/>
    <cellStyle name="20% - Accent1 2 2" xfId="33" xr:uid="{00000000-0005-0000-0000-000001000000}"/>
    <cellStyle name="20% - Accent1 2 3" xfId="34" xr:uid="{00000000-0005-0000-0000-000002000000}"/>
    <cellStyle name="20% - Accent1 2 4" xfId="35" xr:uid="{00000000-0005-0000-0000-000003000000}"/>
    <cellStyle name="20% - Accent1 2 5" xfId="36" xr:uid="{00000000-0005-0000-0000-000004000000}"/>
    <cellStyle name="20% - Accent1 3" xfId="37" xr:uid="{00000000-0005-0000-0000-000005000000}"/>
    <cellStyle name="20% - Accent1 4" xfId="38" xr:uid="{00000000-0005-0000-0000-000006000000}"/>
    <cellStyle name="20% - Accent1 5" xfId="39" xr:uid="{00000000-0005-0000-0000-000007000000}"/>
    <cellStyle name="20% - Accent2 2" xfId="40" xr:uid="{00000000-0005-0000-0000-000008000000}"/>
    <cellStyle name="20% - Accent2 2 2" xfId="41" xr:uid="{00000000-0005-0000-0000-000009000000}"/>
    <cellStyle name="20% - Accent2 2 3" xfId="42" xr:uid="{00000000-0005-0000-0000-00000A000000}"/>
    <cellStyle name="20% - Accent2 2 4" xfId="43" xr:uid="{00000000-0005-0000-0000-00000B000000}"/>
    <cellStyle name="20% - Accent2 2 5" xfId="44" xr:uid="{00000000-0005-0000-0000-00000C000000}"/>
    <cellStyle name="20% - Accent2 3" xfId="45" xr:uid="{00000000-0005-0000-0000-00000D000000}"/>
    <cellStyle name="20% - Accent2 4" xfId="46" xr:uid="{00000000-0005-0000-0000-00000E000000}"/>
    <cellStyle name="20% - Accent2 5" xfId="47" xr:uid="{00000000-0005-0000-0000-00000F000000}"/>
    <cellStyle name="20% - Accent3 2" xfId="48" xr:uid="{00000000-0005-0000-0000-000010000000}"/>
    <cellStyle name="20% - Accent3 2 2" xfId="49" xr:uid="{00000000-0005-0000-0000-000011000000}"/>
    <cellStyle name="20% - Accent3 2 3" xfId="50" xr:uid="{00000000-0005-0000-0000-000012000000}"/>
    <cellStyle name="20% - Accent3 2 4" xfId="51" xr:uid="{00000000-0005-0000-0000-000013000000}"/>
    <cellStyle name="20% - Accent3 2 5" xfId="52" xr:uid="{00000000-0005-0000-0000-000014000000}"/>
    <cellStyle name="20% - Accent3 3" xfId="53" xr:uid="{00000000-0005-0000-0000-000015000000}"/>
    <cellStyle name="20% - Accent3 4" xfId="54" xr:uid="{00000000-0005-0000-0000-000016000000}"/>
    <cellStyle name="20% - Accent3 5" xfId="55" xr:uid="{00000000-0005-0000-0000-000017000000}"/>
    <cellStyle name="20% - Accent4 2" xfId="56" xr:uid="{00000000-0005-0000-0000-000018000000}"/>
    <cellStyle name="20% - Accent4 2 2" xfId="57" xr:uid="{00000000-0005-0000-0000-000019000000}"/>
    <cellStyle name="20% - Accent4 2 3" xfId="58" xr:uid="{00000000-0005-0000-0000-00001A000000}"/>
    <cellStyle name="20% - Accent4 2 4" xfId="59" xr:uid="{00000000-0005-0000-0000-00001B000000}"/>
    <cellStyle name="20% - Accent4 2 5" xfId="60" xr:uid="{00000000-0005-0000-0000-00001C000000}"/>
    <cellStyle name="20% - Accent4 3" xfId="61" xr:uid="{00000000-0005-0000-0000-00001D000000}"/>
    <cellStyle name="20% - Accent4 4" xfId="62" xr:uid="{00000000-0005-0000-0000-00001E000000}"/>
    <cellStyle name="20% - Accent4 5" xfId="63" xr:uid="{00000000-0005-0000-0000-00001F000000}"/>
    <cellStyle name="20% - Accent5 2" xfId="64" xr:uid="{00000000-0005-0000-0000-000020000000}"/>
    <cellStyle name="20% - Accent5 2 2" xfId="65" xr:uid="{00000000-0005-0000-0000-000021000000}"/>
    <cellStyle name="20% - Accent5 2 3" xfId="66" xr:uid="{00000000-0005-0000-0000-000022000000}"/>
    <cellStyle name="20% - Accent5 2 4" xfId="67" xr:uid="{00000000-0005-0000-0000-000023000000}"/>
    <cellStyle name="20% - Accent5 2 5" xfId="68" xr:uid="{00000000-0005-0000-0000-000024000000}"/>
    <cellStyle name="20% - Accent5 3" xfId="69" xr:uid="{00000000-0005-0000-0000-000025000000}"/>
    <cellStyle name="20% - Accent5 4" xfId="70" xr:uid="{00000000-0005-0000-0000-000026000000}"/>
    <cellStyle name="20% - Accent5 5" xfId="71" xr:uid="{00000000-0005-0000-0000-000027000000}"/>
    <cellStyle name="20% - Accent6 2" xfId="72" xr:uid="{00000000-0005-0000-0000-000028000000}"/>
    <cellStyle name="20% - Accent6 2 2" xfId="73" xr:uid="{00000000-0005-0000-0000-000029000000}"/>
    <cellStyle name="20% - Accent6 2 3" xfId="74" xr:uid="{00000000-0005-0000-0000-00002A000000}"/>
    <cellStyle name="20% - Accent6 2 4" xfId="75" xr:uid="{00000000-0005-0000-0000-00002B000000}"/>
    <cellStyle name="20% - Accent6 2 5" xfId="76" xr:uid="{00000000-0005-0000-0000-00002C000000}"/>
    <cellStyle name="20% - Accent6 3" xfId="77" xr:uid="{00000000-0005-0000-0000-00002D000000}"/>
    <cellStyle name="20% - Accent6 4" xfId="78" xr:uid="{00000000-0005-0000-0000-00002E000000}"/>
    <cellStyle name="20% - Accent6 5" xfId="79" xr:uid="{00000000-0005-0000-0000-00002F000000}"/>
    <cellStyle name="40% - Accent1 2" xfId="80" xr:uid="{00000000-0005-0000-0000-000030000000}"/>
    <cellStyle name="40% - Accent1 2 2" xfId="81" xr:uid="{00000000-0005-0000-0000-000031000000}"/>
    <cellStyle name="40% - Accent1 2 3" xfId="82" xr:uid="{00000000-0005-0000-0000-000032000000}"/>
    <cellStyle name="40% - Accent1 2 4" xfId="83" xr:uid="{00000000-0005-0000-0000-000033000000}"/>
    <cellStyle name="40% - Accent1 2 5" xfId="84" xr:uid="{00000000-0005-0000-0000-000034000000}"/>
    <cellStyle name="40% - Accent1 3" xfId="85" xr:uid="{00000000-0005-0000-0000-000035000000}"/>
    <cellStyle name="40% - Accent1 4" xfId="86" xr:uid="{00000000-0005-0000-0000-000036000000}"/>
    <cellStyle name="40% - Accent1 5" xfId="87" xr:uid="{00000000-0005-0000-0000-000037000000}"/>
    <cellStyle name="40% - Accent2 2" xfId="88" xr:uid="{00000000-0005-0000-0000-000038000000}"/>
    <cellStyle name="40% - Accent2 2 2" xfId="89" xr:uid="{00000000-0005-0000-0000-000039000000}"/>
    <cellStyle name="40% - Accent2 2 3" xfId="90" xr:uid="{00000000-0005-0000-0000-00003A000000}"/>
    <cellStyle name="40% - Accent2 2 4" xfId="91" xr:uid="{00000000-0005-0000-0000-00003B000000}"/>
    <cellStyle name="40% - Accent2 2 5" xfId="92" xr:uid="{00000000-0005-0000-0000-00003C000000}"/>
    <cellStyle name="40% - Accent2 3" xfId="93" xr:uid="{00000000-0005-0000-0000-00003D000000}"/>
    <cellStyle name="40% - Accent2 4" xfId="94" xr:uid="{00000000-0005-0000-0000-00003E000000}"/>
    <cellStyle name="40% - Accent2 5" xfId="95" xr:uid="{00000000-0005-0000-0000-00003F000000}"/>
    <cellStyle name="40% - Accent3 2" xfId="96" xr:uid="{00000000-0005-0000-0000-000040000000}"/>
    <cellStyle name="40% - Accent3 2 2" xfId="97" xr:uid="{00000000-0005-0000-0000-000041000000}"/>
    <cellStyle name="40% - Accent3 2 3" xfId="98" xr:uid="{00000000-0005-0000-0000-000042000000}"/>
    <cellStyle name="40% - Accent3 2 4" xfId="99" xr:uid="{00000000-0005-0000-0000-000043000000}"/>
    <cellStyle name="40% - Accent3 2 5" xfId="100" xr:uid="{00000000-0005-0000-0000-000044000000}"/>
    <cellStyle name="40% - Accent3 3" xfId="101" xr:uid="{00000000-0005-0000-0000-000045000000}"/>
    <cellStyle name="40% - Accent3 4" xfId="102" xr:uid="{00000000-0005-0000-0000-000046000000}"/>
    <cellStyle name="40% - Accent3 5" xfId="103" xr:uid="{00000000-0005-0000-0000-000047000000}"/>
    <cellStyle name="40% - Accent4 2" xfId="104" xr:uid="{00000000-0005-0000-0000-000048000000}"/>
    <cellStyle name="40% - Accent4 2 2" xfId="105" xr:uid="{00000000-0005-0000-0000-000049000000}"/>
    <cellStyle name="40% - Accent4 2 3" xfId="106" xr:uid="{00000000-0005-0000-0000-00004A000000}"/>
    <cellStyle name="40% - Accent4 2 4" xfId="107" xr:uid="{00000000-0005-0000-0000-00004B000000}"/>
    <cellStyle name="40% - Accent4 2 5" xfId="108" xr:uid="{00000000-0005-0000-0000-00004C000000}"/>
    <cellStyle name="40% - Accent4 3" xfId="109" xr:uid="{00000000-0005-0000-0000-00004D000000}"/>
    <cellStyle name="40% - Accent4 4" xfId="110" xr:uid="{00000000-0005-0000-0000-00004E000000}"/>
    <cellStyle name="40% - Accent4 5" xfId="111" xr:uid="{00000000-0005-0000-0000-00004F000000}"/>
    <cellStyle name="40% - Accent5 2" xfId="112" xr:uid="{00000000-0005-0000-0000-000050000000}"/>
    <cellStyle name="40% - Accent5 2 2" xfId="113" xr:uid="{00000000-0005-0000-0000-000051000000}"/>
    <cellStyle name="40% - Accent5 2 3" xfId="114" xr:uid="{00000000-0005-0000-0000-000052000000}"/>
    <cellStyle name="40% - Accent5 2 4" xfId="115" xr:uid="{00000000-0005-0000-0000-000053000000}"/>
    <cellStyle name="40% - Accent5 2 5" xfId="116" xr:uid="{00000000-0005-0000-0000-000054000000}"/>
    <cellStyle name="40% - Accent5 3" xfId="117" xr:uid="{00000000-0005-0000-0000-000055000000}"/>
    <cellStyle name="40% - Accent5 4" xfId="118" xr:uid="{00000000-0005-0000-0000-000056000000}"/>
    <cellStyle name="40% - Accent5 5" xfId="119" xr:uid="{00000000-0005-0000-0000-000057000000}"/>
    <cellStyle name="40% - Accent6 2" xfId="120" xr:uid="{00000000-0005-0000-0000-000058000000}"/>
    <cellStyle name="40% - Accent6 2 2" xfId="121" xr:uid="{00000000-0005-0000-0000-000059000000}"/>
    <cellStyle name="40% - Accent6 2 3" xfId="122" xr:uid="{00000000-0005-0000-0000-00005A000000}"/>
    <cellStyle name="40% - Accent6 2 4" xfId="123" xr:uid="{00000000-0005-0000-0000-00005B000000}"/>
    <cellStyle name="40% - Accent6 2 5" xfId="124" xr:uid="{00000000-0005-0000-0000-00005C000000}"/>
    <cellStyle name="40% - Accent6 3" xfId="125" xr:uid="{00000000-0005-0000-0000-00005D000000}"/>
    <cellStyle name="40% - Accent6 4" xfId="126" xr:uid="{00000000-0005-0000-0000-00005E000000}"/>
    <cellStyle name="40% - Accent6 5" xfId="127" xr:uid="{00000000-0005-0000-0000-00005F000000}"/>
    <cellStyle name="60% - Accent1 2" xfId="128" xr:uid="{00000000-0005-0000-0000-000060000000}"/>
    <cellStyle name="60% - Accent1 2 2" xfId="129" xr:uid="{00000000-0005-0000-0000-000061000000}"/>
    <cellStyle name="60% - Accent1 3" xfId="130" xr:uid="{00000000-0005-0000-0000-000062000000}"/>
    <cellStyle name="60% - Accent1 4" xfId="131" xr:uid="{00000000-0005-0000-0000-000063000000}"/>
    <cellStyle name="60% - Accent2 2" xfId="132" xr:uid="{00000000-0005-0000-0000-000064000000}"/>
    <cellStyle name="60% - Accent2 2 2" xfId="133" xr:uid="{00000000-0005-0000-0000-000065000000}"/>
    <cellStyle name="60% - Accent2 3" xfId="134" xr:uid="{00000000-0005-0000-0000-000066000000}"/>
    <cellStyle name="60% - Accent2 4" xfId="135" xr:uid="{00000000-0005-0000-0000-000067000000}"/>
    <cellStyle name="60% - Accent3 2" xfId="136" xr:uid="{00000000-0005-0000-0000-000068000000}"/>
    <cellStyle name="60% - Accent3 2 2" xfId="137" xr:uid="{00000000-0005-0000-0000-000069000000}"/>
    <cellStyle name="60% - Accent3 3" xfId="138" xr:uid="{00000000-0005-0000-0000-00006A000000}"/>
    <cellStyle name="60% - Accent3 4" xfId="139" xr:uid="{00000000-0005-0000-0000-00006B000000}"/>
    <cellStyle name="60% - Accent4 2" xfId="140" xr:uid="{00000000-0005-0000-0000-00006C000000}"/>
    <cellStyle name="60% - Accent4 2 2" xfId="141" xr:uid="{00000000-0005-0000-0000-00006D000000}"/>
    <cellStyle name="60% - Accent4 3" xfId="142" xr:uid="{00000000-0005-0000-0000-00006E000000}"/>
    <cellStyle name="60% - Accent4 4" xfId="143" xr:uid="{00000000-0005-0000-0000-00006F000000}"/>
    <cellStyle name="60% - Accent5 2" xfId="144" xr:uid="{00000000-0005-0000-0000-000070000000}"/>
    <cellStyle name="60% - Accent5 2 2" xfId="145" xr:uid="{00000000-0005-0000-0000-000071000000}"/>
    <cellStyle name="60% - Accent5 3" xfId="146" xr:uid="{00000000-0005-0000-0000-000072000000}"/>
    <cellStyle name="60% - Accent5 4" xfId="147" xr:uid="{00000000-0005-0000-0000-000073000000}"/>
    <cellStyle name="60% - Accent6 2" xfId="148" xr:uid="{00000000-0005-0000-0000-000074000000}"/>
    <cellStyle name="60% - Accent6 2 2" xfId="149" xr:uid="{00000000-0005-0000-0000-000075000000}"/>
    <cellStyle name="60% - Accent6 3" xfId="150" xr:uid="{00000000-0005-0000-0000-000076000000}"/>
    <cellStyle name="60% - Accent6 4" xfId="151" xr:uid="{00000000-0005-0000-0000-000077000000}"/>
    <cellStyle name="Accent1 2" xfId="152" xr:uid="{00000000-0005-0000-0000-000078000000}"/>
    <cellStyle name="Accent1 2 2" xfId="153" xr:uid="{00000000-0005-0000-0000-000079000000}"/>
    <cellStyle name="Accent1 3" xfId="154" xr:uid="{00000000-0005-0000-0000-00007A000000}"/>
    <cellStyle name="Accent1 4" xfId="155" xr:uid="{00000000-0005-0000-0000-00007B000000}"/>
    <cellStyle name="Accent2 2" xfId="156" xr:uid="{00000000-0005-0000-0000-00007C000000}"/>
    <cellStyle name="Accent2 2 2" xfId="157" xr:uid="{00000000-0005-0000-0000-00007D000000}"/>
    <cellStyle name="Accent2 3" xfId="158" xr:uid="{00000000-0005-0000-0000-00007E000000}"/>
    <cellStyle name="Accent2 4" xfId="159" xr:uid="{00000000-0005-0000-0000-00007F000000}"/>
    <cellStyle name="Accent3 2" xfId="160" xr:uid="{00000000-0005-0000-0000-000080000000}"/>
    <cellStyle name="Accent3 2 2" xfId="161" xr:uid="{00000000-0005-0000-0000-000081000000}"/>
    <cellStyle name="Accent3 3" xfId="162" xr:uid="{00000000-0005-0000-0000-000082000000}"/>
    <cellStyle name="Accent3 4" xfId="163" xr:uid="{00000000-0005-0000-0000-000083000000}"/>
    <cellStyle name="Accent4 2" xfId="164" xr:uid="{00000000-0005-0000-0000-000084000000}"/>
    <cellStyle name="Accent4 2 2" xfId="165" xr:uid="{00000000-0005-0000-0000-000085000000}"/>
    <cellStyle name="Accent4 3" xfId="166" xr:uid="{00000000-0005-0000-0000-000086000000}"/>
    <cellStyle name="Accent4 4" xfId="167" xr:uid="{00000000-0005-0000-0000-000087000000}"/>
    <cellStyle name="Accent5 2" xfId="168" xr:uid="{00000000-0005-0000-0000-000088000000}"/>
    <cellStyle name="Accent5 2 2" xfId="169" xr:uid="{00000000-0005-0000-0000-000089000000}"/>
    <cellStyle name="Accent5 3" xfId="170" xr:uid="{00000000-0005-0000-0000-00008A000000}"/>
    <cellStyle name="Accent5 4" xfId="171" xr:uid="{00000000-0005-0000-0000-00008B000000}"/>
    <cellStyle name="Accent6 2" xfId="172" xr:uid="{00000000-0005-0000-0000-00008C000000}"/>
    <cellStyle name="Accent6 2 2" xfId="173" xr:uid="{00000000-0005-0000-0000-00008D000000}"/>
    <cellStyle name="Accent6 3" xfId="174" xr:uid="{00000000-0005-0000-0000-00008E000000}"/>
    <cellStyle name="Accent6 4" xfId="175" xr:uid="{00000000-0005-0000-0000-00008F000000}"/>
    <cellStyle name="Bad 2" xfId="176" xr:uid="{00000000-0005-0000-0000-000090000000}"/>
    <cellStyle name="Bad 2 2" xfId="177" xr:uid="{00000000-0005-0000-0000-000091000000}"/>
    <cellStyle name="Bad 3" xfId="178" xr:uid="{00000000-0005-0000-0000-000092000000}"/>
    <cellStyle name="Bad 4" xfId="179" xr:uid="{00000000-0005-0000-0000-000093000000}"/>
    <cellStyle name="Calculation 2" xfId="180" xr:uid="{00000000-0005-0000-0000-000094000000}"/>
    <cellStyle name="Calculation 2 2" xfId="181" xr:uid="{00000000-0005-0000-0000-000095000000}"/>
    <cellStyle name="Calculation 3" xfId="182" xr:uid="{00000000-0005-0000-0000-000096000000}"/>
    <cellStyle name="Calculation 3 10" xfId="183" xr:uid="{00000000-0005-0000-0000-000097000000}"/>
    <cellStyle name="Calculation 3 10 2" xfId="184" xr:uid="{00000000-0005-0000-0000-000098000000}"/>
    <cellStyle name="Calculation 3 11" xfId="185" xr:uid="{00000000-0005-0000-0000-000099000000}"/>
    <cellStyle name="Calculation 3 2" xfId="186" xr:uid="{00000000-0005-0000-0000-00009A000000}"/>
    <cellStyle name="Calculation 3 2 10" xfId="187" xr:uid="{00000000-0005-0000-0000-00009B000000}"/>
    <cellStyle name="Calculation 3 2 2" xfId="188" xr:uid="{00000000-0005-0000-0000-00009C000000}"/>
    <cellStyle name="Calculation 3 2 2 2" xfId="189" xr:uid="{00000000-0005-0000-0000-00009D000000}"/>
    <cellStyle name="Calculation 3 2 2 2 2" xfId="190" xr:uid="{00000000-0005-0000-0000-00009E000000}"/>
    <cellStyle name="Calculation 3 2 2 3" xfId="191" xr:uid="{00000000-0005-0000-0000-00009F000000}"/>
    <cellStyle name="Calculation 3 2 3" xfId="192" xr:uid="{00000000-0005-0000-0000-0000A0000000}"/>
    <cellStyle name="Calculation 3 2 3 2" xfId="193" xr:uid="{00000000-0005-0000-0000-0000A1000000}"/>
    <cellStyle name="Calculation 3 2 3 2 2" xfId="194" xr:uid="{00000000-0005-0000-0000-0000A2000000}"/>
    <cellStyle name="Calculation 3 2 3 3" xfId="195" xr:uid="{00000000-0005-0000-0000-0000A3000000}"/>
    <cellStyle name="Calculation 3 2 4" xfId="196" xr:uid="{00000000-0005-0000-0000-0000A4000000}"/>
    <cellStyle name="Calculation 3 2 4 2" xfId="197" xr:uid="{00000000-0005-0000-0000-0000A5000000}"/>
    <cellStyle name="Calculation 3 2 4 2 2" xfId="198" xr:uid="{00000000-0005-0000-0000-0000A6000000}"/>
    <cellStyle name="Calculation 3 2 4 3" xfId="199" xr:uid="{00000000-0005-0000-0000-0000A7000000}"/>
    <cellStyle name="Calculation 3 2 5" xfId="200" xr:uid="{00000000-0005-0000-0000-0000A8000000}"/>
    <cellStyle name="Calculation 3 2 5 2" xfId="201" xr:uid="{00000000-0005-0000-0000-0000A9000000}"/>
    <cellStyle name="Calculation 3 2 5 2 2" xfId="202" xr:uid="{00000000-0005-0000-0000-0000AA000000}"/>
    <cellStyle name="Calculation 3 2 5 3" xfId="203" xr:uid="{00000000-0005-0000-0000-0000AB000000}"/>
    <cellStyle name="Calculation 3 2 6" xfId="204" xr:uid="{00000000-0005-0000-0000-0000AC000000}"/>
    <cellStyle name="Calculation 3 2 6 2" xfId="205" xr:uid="{00000000-0005-0000-0000-0000AD000000}"/>
    <cellStyle name="Calculation 3 2 6 2 2" xfId="206" xr:uid="{00000000-0005-0000-0000-0000AE000000}"/>
    <cellStyle name="Calculation 3 2 6 3" xfId="207" xr:uid="{00000000-0005-0000-0000-0000AF000000}"/>
    <cellStyle name="Calculation 3 2 7" xfId="208" xr:uid="{00000000-0005-0000-0000-0000B0000000}"/>
    <cellStyle name="Calculation 3 2 7 2" xfId="209" xr:uid="{00000000-0005-0000-0000-0000B1000000}"/>
    <cellStyle name="Calculation 3 2 7 2 2" xfId="210" xr:uid="{00000000-0005-0000-0000-0000B2000000}"/>
    <cellStyle name="Calculation 3 2 7 3" xfId="211" xr:uid="{00000000-0005-0000-0000-0000B3000000}"/>
    <cellStyle name="Calculation 3 2 8" xfId="212" xr:uid="{00000000-0005-0000-0000-0000B4000000}"/>
    <cellStyle name="Calculation 3 2 8 2" xfId="213" xr:uid="{00000000-0005-0000-0000-0000B5000000}"/>
    <cellStyle name="Calculation 3 2 8 2 2" xfId="214" xr:uid="{00000000-0005-0000-0000-0000B6000000}"/>
    <cellStyle name="Calculation 3 2 8 3" xfId="215" xr:uid="{00000000-0005-0000-0000-0000B7000000}"/>
    <cellStyle name="Calculation 3 2 9" xfId="216" xr:uid="{00000000-0005-0000-0000-0000B8000000}"/>
    <cellStyle name="Calculation 3 2 9 2" xfId="217" xr:uid="{00000000-0005-0000-0000-0000B9000000}"/>
    <cellStyle name="Calculation 3 3" xfId="218" xr:uid="{00000000-0005-0000-0000-0000BA000000}"/>
    <cellStyle name="Calculation 3 3 2" xfId="219" xr:uid="{00000000-0005-0000-0000-0000BB000000}"/>
    <cellStyle name="Calculation 3 3 2 2" xfId="220" xr:uid="{00000000-0005-0000-0000-0000BC000000}"/>
    <cellStyle name="Calculation 3 3 3" xfId="221" xr:uid="{00000000-0005-0000-0000-0000BD000000}"/>
    <cellStyle name="Calculation 3 4" xfId="222" xr:uid="{00000000-0005-0000-0000-0000BE000000}"/>
    <cellStyle name="Calculation 3 4 2" xfId="223" xr:uid="{00000000-0005-0000-0000-0000BF000000}"/>
    <cellStyle name="Calculation 3 4 2 2" xfId="224" xr:uid="{00000000-0005-0000-0000-0000C0000000}"/>
    <cellStyle name="Calculation 3 4 3" xfId="225" xr:uid="{00000000-0005-0000-0000-0000C1000000}"/>
    <cellStyle name="Calculation 3 5" xfId="226" xr:uid="{00000000-0005-0000-0000-0000C2000000}"/>
    <cellStyle name="Calculation 3 5 2" xfId="227" xr:uid="{00000000-0005-0000-0000-0000C3000000}"/>
    <cellStyle name="Calculation 3 5 2 2" xfId="228" xr:uid="{00000000-0005-0000-0000-0000C4000000}"/>
    <cellStyle name="Calculation 3 5 3" xfId="229" xr:uid="{00000000-0005-0000-0000-0000C5000000}"/>
    <cellStyle name="Calculation 3 6" xfId="230" xr:uid="{00000000-0005-0000-0000-0000C6000000}"/>
    <cellStyle name="Calculation 3 6 2" xfId="231" xr:uid="{00000000-0005-0000-0000-0000C7000000}"/>
    <cellStyle name="Calculation 3 6 2 2" xfId="232" xr:uid="{00000000-0005-0000-0000-0000C8000000}"/>
    <cellStyle name="Calculation 3 6 3" xfId="233" xr:uid="{00000000-0005-0000-0000-0000C9000000}"/>
    <cellStyle name="Calculation 3 7" xfId="234" xr:uid="{00000000-0005-0000-0000-0000CA000000}"/>
    <cellStyle name="Calculation 3 7 2" xfId="235" xr:uid="{00000000-0005-0000-0000-0000CB000000}"/>
    <cellStyle name="Calculation 3 7 2 2" xfId="236" xr:uid="{00000000-0005-0000-0000-0000CC000000}"/>
    <cellStyle name="Calculation 3 7 3" xfId="237" xr:uid="{00000000-0005-0000-0000-0000CD000000}"/>
    <cellStyle name="Calculation 3 8" xfId="238" xr:uid="{00000000-0005-0000-0000-0000CE000000}"/>
    <cellStyle name="Calculation 3 8 2" xfId="239" xr:uid="{00000000-0005-0000-0000-0000CF000000}"/>
    <cellStyle name="Calculation 3 8 2 2" xfId="240" xr:uid="{00000000-0005-0000-0000-0000D0000000}"/>
    <cellStyle name="Calculation 3 8 3" xfId="241" xr:uid="{00000000-0005-0000-0000-0000D1000000}"/>
    <cellStyle name="Calculation 3 9" xfId="242" xr:uid="{00000000-0005-0000-0000-0000D2000000}"/>
    <cellStyle name="Calculation 3 9 2" xfId="243" xr:uid="{00000000-0005-0000-0000-0000D3000000}"/>
    <cellStyle name="Calculation 3 9 2 2" xfId="244" xr:uid="{00000000-0005-0000-0000-0000D4000000}"/>
    <cellStyle name="Calculation 3 9 3" xfId="245" xr:uid="{00000000-0005-0000-0000-0000D5000000}"/>
    <cellStyle name="Calculation 4" xfId="246" xr:uid="{00000000-0005-0000-0000-0000D6000000}"/>
    <cellStyle name="Calculation 4 10" xfId="247" xr:uid="{00000000-0005-0000-0000-0000D7000000}"/>
    <cellStyle name="Calculation 4 10 2" xfId="248" xr:uid="{00000000-0005-0000-0000-0000D8000000}"/>
    <cellStyle name="Calculation 4 11" xfId="249" xr:uid="{00000000-0005-0000-0000-0000D9000000}"/>
    <cellStyle name="Calculation 4 2" xfId="250" xr:uid="{00000000-0005-0000-0000-0000DA000000}"/>
    <cellStyle name="Calculation 4 2 10" xfId="251" xr:uid="{00000000-0005-0000-0000-0000DB000000}"/>
    <cellStyle name="Calculation 4 2 2" xfId="252" xr:uid="{00000000-0005-0000-0000-0000DC000000}"/>
    <cellStyle name="Calculation 4 2 2 2" xfId="253" xr:uid="{00000000-0005-0000-0000-0000DD000000}"/>
    <cellStyle name="Calculation 4 2 2 2 2" xfId="254" xr:uid="{00000000-0005-0000-0000-0000DE000000}"/>
    <cellStyle name="Calculation 4 2 2 3" xfId="255" xr:uid="{00000000-0005-0000-0000-0000DF000000}"/>
    <cellStyle name="Calculation 4 2 3" xfId="256" xr:uid="{00000000-0005-0000-0000-0000E0000000}"/>
    <cellStyle name="Calculation 4 2 3 2" xfId="257" xr:uid="{00000000-0005-0000-0000-0000E1000000}"/>
    <cellStyle name="Calculation 4 2 3 2 2" xfId="258" xr:uid="{00000000-0005-0000-0000-0000E2000000}"/>
    <cellStyle name="Calculation 4 2 3 3" xfId="259" xr:uid="{00000000-0005-0000-0000-0000E3000000}"/>
    <cellStyle name="Calculation 4 2 4" xfId="260" xr:uid="{00000000-0005-0000-0000-0000E4000000}"/>
    <cellStyle name="Calculation 4 2 4 2" xfId="261" xr:uid="{00000000-0005-0000-0000-0000E5000000}"/>
    <cellStyle name="Calculation 4 2 4 2 2" xfId="262" xr:uid="{00000000-0005-0000-0000-0000E6000000}"/>
    <cellStyle name="Calculation 4 2 4 3" xfId="263" xr:uid="{00000000-0005-0000-0000-0000E7000000}"/>
    <cellStyle name="Calculation 4 2 5" xfId="264" xr:uid="{00000000-0005-0000-0000-0000E8000000}"/>
    <cellStyle name="Calculation 4 2 5 2" xfId="265" xr:uid="{00000000-0005-0000-0000-0000E9000000}"/>
    <cellStyle name="Calculation 4 2 5 2 2" xfId="266" xr:uid="{00000000-0005-0000-0000-0000EA000000}"/>
    <cellStyle name="Calculation 4 2 5 3" xfId="267" xr:uid="{00000000-0005-0000-0000-0000EB000000}"/>
    <cellStyle name="Calculation 4 2 6" xfId="268" xr:uid="{00000000-0005-0000-0000-0000EC000000}"/>
    <cellStyle name="Calculation 4 2 6 2" xfId="269" xr:uid="{00000000-0005-0000-0000-0000ED000000}"/>
    <cellStyle name="Calculation 4 2 6 2 2" xfId="270" xr:uid="{00000000-0005-0000-0000-0000EE000000}"/>
    <cellStyle name="Calculation 4 2 6 3" xfId="271" xr:uid="{00000000-0005-0000-0000-0000EF000000}"/>
    <cellStyle name="Calculation 4 2 7" xfId="272" xr:uid="{00000000-0005-0000-0000-0000F0000000}"/>
    <cellStyle name="Calculation 4 2 7 2" xfId="273" xr:uid="{00000000-0005-0000-0000-0000F1000000}"/>
    <cellStyle name="Calculation 4 2 7 2 2" xfId="274" xr:uid="{00000000-0005-0000-0000-0000F2000000}"/>
    <cellStyle name="Calculation 4 2 7 3" xfId="275" xr:uid="{00000000-0005-0000-0000-0000F3000000}"/>
    <cellStyle name="Calculation 4 2 8" xfId="276" xr:uid="{00000000-0005-0000-0000-0000F4000000}"/>
    <cellStyle name="Calculation 4 2 8 2" xfId="277" xr:uid="{00000000-0005-0000-0000-0000F5000000}"/>
    <cellStyle name="Calculation 4 2 8 2 2" xfId="278" xr:uid="{00000000-0005-0000-0000-0000F6000000}"/>
    <cellStyle name="Calculation 4 2 8 3" xfId="279" xr:uid="{00000000-0005-0000-0000-0000F7000000}"/>
    <cellStyle name="Calculation 4 2 9" xfId="280" xr:uid="{00000000-0005-0000-0000-0000F8000000}"/>
    <cellStyle name="Calculation 4 2 9 2" xfId="281" xr:uid="{00000000-0005-0000-0000-0000F9000000}"/>
    <cellStyle name="Calculation 4 3" xfId="282" xr:uid="{00000000-0005-0000-0000-0000FA000000}"/>
    <cellStyle name="Calculation 4 3 2" xfId="283" xr:uid="{00000000-0005-0000-0000-0000FB000000}"/>
    <cellStyle name="Calculation 4 3 2 2" xfId="284" xr:uid="{00000000-0005-0000-0000-0000FC000000}"/>
    <cellStyle name="Calculation 4 3 3" xfId="285" xr:uid="{00000000-0005-0000-0000-0000FD000000}"/>
    <cellStyle name="Calculation 4 4" xfId="286" xr:uid="{00000000-0005-0000-0000-0000FE000000}"/>
    <cellStyle name="Calculation 4 4 2" xfId="287" xr:uid="{00000000-0005-0000-0000-0000FF000000}"/>
    <cellStyle name="Calculation 4 4 2 2" xfId="288" xr:uid="{00000000-0005-0000-0000-000000010000}"/>
    <cellStyle name="Calculation 4 4 3" xfId="289" xr:uid="{00000000-0005-0000-0000-000001010000}"/>
    <cellStyle name="Calculation 4 5" xfId="290" xr:uid="{00000000-0005-0000-0000-000002010000}"/>
    <cellStyle name="Calculation 4 5 2" xfId="291" xr:uid="{00000000-0005-0000-0000-000003010000}"/>
    <cellStyle name="Calculation 4 5 2 2" xfId="292" xr:uid="{00000000-0005-0000-0000-000004010000}"/>
    <cellStyle name="Calculation 4 5 3" xfId="293" xr:uid="{00000000-0005-0000-0000-000005010000}"/>
    <cellStyle name="Calculation 4 6" xfId="294" xr:uid="{00000000-0005-0000-0000-000006010000}"/>
    <cellStyle name="Calculation 4 6 2" xfId="295" xr:uid="{00000000-0005-0000-0000-000007010000}"/>
    <cellStyle name="Calculation 4 6 2 2" xfId="296" xr:uid="{00000000-0005-0000-0000-000008010000}"/>
    <cellStyle name="Calculation 4 6 3" xfId="297" xr:uid="{00000000-0005-0000-0000-000009010000}"/>
    <cellStyle name="Calculation 4 7" xfId="298" xr:uid="{00000000-0005-0000-0000-00000A010000}"/>
    <cellStyle name="Calculation 4 7 2" xfId="299" xr:uid="{00000000-0005-0000-0000-00000B010000}"/>
    <cellStyle name="Calculation 4 7 2 2" xfId="300" xr:uid="{00000000-0005-0000-0000-00000C010000}"/>
    <cellStyle name="Calculation 4 7 3" xfId="301" xr:uid="{00000000-0005-0000-0000-00000D010000}"/>
    <cellStyle name="Calculation 4 8" xfId="302" xr:uid="{00000000-0005-0000-0000-00000E010000}"/>
    <cellStyle name="Calculation 4 8 2" xfId="303" xr:uid="{00000000-0005-0000-0000-00000F010000}"/>
    <cellStyle name="Calculation 4 8 2 2" xfId="304" xr:uid="{00000000-0005-0000-0000-000010010000}"/>
    <cellStyle name="Calculation 4 8 3" xfId="305" xr:uid="{00000000-0005-0000-0000-000011010000}"/>
    <cellStyle name="Calculation 4 9" xfId="306" xr:uid="{00000000-0005-0000-0000-000012010000}"/>
    <cellStyle name="Calculation 4 9 2" xfId="307" xr:uid="{00000000-0005-0000-0000-000013010000}"/>
    <cellStyle name="Calculation 4 9 2 2" xfId="308" xr:uid="{00000000-0005-0000-0000-000014010000}"/>
    <cellStyle name="Calculation 4 9 3" xfId="309" xr:uid="{00000000-0005-0000-0000-000015010000}"/>
    <cellStyle name="ChartingText" xfId="310" xr:uid="{00000000-0005-0000-0000-000016010000}"/>
    <cellStyle name="Check Cell 2" xfId="311" xr:uid="{00000000-0005-0000-0000-000017010000}"/>
    <cellStyle name="Check Cell 2 2" xfId="312" xr:uid="{00000000-0005-0000-0000-000018010000}"/>
    <cellStyle name="Check Cell 3" xfId="313" xr:uid="{00000000-0005-0000-0000-000019010000}"/>
    <cellStyle name="Check Cell 4" xfId="314" xr:uid="{00000000-0005-0000-0000-00001A010000}"/>
    <cellStyle name="ColumnHeaderNormal" xfId="315" xr:uid="{00000000-0005-0000-0000-00001B010000}"/>
    <cellStyle name="Comma" xfId="1" builtinId="3"/>
    <cellStyle name="Comma 16" xfId="316" xr:uid="{00000000-0005-0000-0000-00001D010000}"/>
    <cellStyle name="Comma 2" xfId="3" xr:uid="{00000000-0005-0000-0000-00001E010000}"/>
    <cellStyle name="Comma 2 2" xfId="4" xr:uid="{00000000-0005-0000-0000-00001F010000}"/>
    <cellStyle name="Comma 2 2 2" xfId="317" xr:uid="{00000000-0005-0000-0000-000020010000}"/>
    <cellStyle name="Comma 2 2 2 2" xfId="318" xr:uid="{00000000-0005-0000-0000-000021010000}"/>
    <cellStyle name="Comma 2 2 2 3" xfId="319" xr:uid="{00000000-0005-0000-0000-000022010000}"/>
    <cellStyle name="Comma 2 3" xfId="320" xr:uid="{00000000-0005-0000-0000-000023010000}"/>
    <cellStyle name="Comma 2 4" xfId="321" xr:uid="{00000000-0005-0000-0000-000024010000}"/>
    <cellStyle name="Comma 2 5" xfId="322" xr:uid="{00000000-0005-0000-0000-000025010000}"/>
    <cellStyle name="Comma 3" xfId="5" xr:uid="{00000000-0005-0000-0000-000026010000}"/>
    <cellStyle name="Comma 3 2" xfId="6" xr:uid="{00000000-0005-0000-0000-000027010000}"/>
    <cellStyle name="Comma 4" xfId="7" xr:uid="{00000000-0005-0000-0000-000028010000}"/>
    <cellStyle name="Comma 4 2" xfId="323" xr:uid="{00000000-0005-0000-0000-000029010000}"/>
    <cellStyle name="Comma 4 2 2" xfId="324" xr:uid="{00000000-0005-0000-0000-00002A010000}"/>
    <cellStyle name="Comma 4 3" xfId="325" xr:uid="{00000000-0005-0000-0000-00002B010000}"/>
    <cellStyle name="Comma 4 4" xfId="326" xr:uid="{00000000-0005-0000-0000-00002C010000}"/>
    <cellStyle name="Comma 5" xfId="8" xr:uid="{00000000-0005-0000-0000-00002D010000}"/>
    <cellStyle name="Comma 5 2" xfId="327" xr:uid="{00000000-0005-0000-0000-00002E010000}"/>
    <cellStyle name="Comma 5 3" xfId="9" xr:uid="{00000000-0005-0000-0000-00002F010000}"/>
    <cellStyle name="Comma 6" xfId="10" xr:uid="{00000000-0005-0000-0000-000030010000}"/>
    <cellStyle name="Comma 6 2" xfId="328" xr:uid="{00000000-0005-0000-0000-000031010000}"/>
    <cellStyle name="Comma 7" xfId="11" xr:uid="{00000000-0005-0000-0000-000032010000}"/>
    <cellStyle name="Comma 7 2" xfId="329" xr:uid="{00000000-0005-0000-0000-000033010000}"/>
    <cellStyle name="Comma 8" xfId="330" xr:uid="{00000000-0005-0000-0000-000034010000}"/>
    <cellStyle name="Comma 9" xfId="985" xr:uid="{9E8BB75A-E64A-8B48-BA3A-35565EDDFE88}"/>
    <cellStyle name="Currency" xfId="980" builtinId="4"/>
    <cellStyle name="Currency 2" xfId="12" xr:uid="{00000000-0005-0000-0000-000036010000}"/>
    <cellStyle name="Currency 2 2" xfId="30" xr:uid="{00000000-0005-0000-0000-000037010000}"/>
    <cellStyle name="Currency 2 2 2" xfId="331" xr:uid="{00000000-0005-0000-0000-000038010000}"/>
    <cellStyle name="Currency 2 2 2 2" xfId="332" xr:uid="{00000000-0005-0000-0000-000039010000}"/>
    <cellStyle name="Currency 2 2 2 3" xfId="333" xr:uid="{00000000-0005-0000-0000-00003A010000}"/>
    <cellStyle name="Currency 2 3" xfId="334" xr:uid="{00000000-0005-0000-0000-00003B010000}"/>
    <cellStyle name="Currency 2 4" xfId="988" xr:uid="{D5E9E75E-4723-1348-8E29-EEFD45FFB487}"/>
    <cellStyle name="Currency 3" xfId="13" xr:uid="{00000000-0005-0000-0000-00003C010000}"/>
    <cellStyle name="Currency 3 2" xfId="335" xr:uid="{00000000-0005-0000-0000-00003D010000}"/>
    <cellStyle name="Currency 3 2 2" xfId="336" xr:uid="{00000000-0005-0000-0000-00003E010000}"/>
    <cellStyle name="Currency 3 3" xfId="337" xr:uid="{00000000-0005-0000-0000-00003F010000}"/>
    <cellStyle name="Currency 3 4" xfId="338" xr:uid="{00000000-0005-0000-0000-000040010000}"/>
    <cellStyle name="Currency 4" xfId="339" xr:uid="{00000000-0005-0000-0000-000041010000}"/>
    <cellStyle name="Currency 5" xfId="340" xr:uid="{00000000-0005-0000-0000-000042010000}"/>
    <cellStyle name="Currency 6" xfId="984" xr:uid="{AFC1E7A1-D362-AB40-9C8A-A81196056F99}"/>
    <cellStyle name="Explanatory Text 2" xfId="341" xr:uid="{00000000-0005-0000-0000-000043010000}"/>
    <cellStyle name="Explanatory Text 2 2" xfId="342" xr:uid="{00000000-0005-0000-0000-000044010000}"/>
    <cellStyle name="Explanatory Text 3" xfId="343" xr:uid="{00000000-0005-0000-0000-000045010000}"/>
    <cellStyle name="Explanatory Text 4" xfId="344" xr:uid="{00000000-0005-0000-0000-000046010000}"/>
    <cellStyle name="g4Num" xfId="345" xr:uid="{00000000-0005-0000-0000-000047010000}"/>
    <cellStyle name="g4Percent" xfId="346" xr:uid="{00000000-0005-0000-0000-000048010000}"/>
    <cellStyle name="gAsDays" xfId="347" xr:uid="{00000000-0005-0000-0000-000049010000}"/>
    <cellStyle name="gAsMultiple" xfId="348" xr:uid="{00000000-0005-0000-0000-00004A010000}"/>
    <cellStyle name="gAsNum" xfId="349" xr:uid="{00000000-0005-0000-0000-00004B010000}"/>
    <cellStyle name="gAsPercent" xfId="350" xr:uid="{00000000-0005-0000-0000-00004C010000}"/>
    <cellStyle name="gAsText" xfId="351" xr:uid="{00000000-0005-0000-0000-00004D010000}"/>
    <cellStyle name="gColumnTop" xfId="352" xr:uid="{00000000-0005-0000-0000-00004E010000}"/>
    <cellStyle name="gDays" xfId="353" xr:uid="{00000000-0005-0000-0000-00004F010000}"/>
    <cellStyle name="gHeading" xfId="354" xr:uid="{00000000-0005-0000-0000-000050010000}"/>
    <cellStyle name="gLastStep" xfId="355" xr:uid="{00000000-0005-0000-0000-000051010000}"/>
    <cellStyle name="gMultiple" xfId="356" xr:uid="{00000000-0005-0000-0000-000052010000}"/>
    <cellStyle name="gNum" xfId="357" xr:uid="{00000000-0005-0000-0000-000053010000}"/>
    <cellStyle name="Good 2" xfId="358" xr:uid="{00000000-0005-0000-0000-000054010000}"/>
    <cellStyle name="Good 2 2" xfId="359" xr:uid="{00000000-0005-0000-0000-000055010000}"/>
    <cellStyle name="Good 3" xfId="360" xr:uid="{00000000-0005-0000-0000-000056010000}"/>
    <cellStyle name="Good 4" xfId="361" xr:uid="{00000000-0005-0000-0000-000057010000}"/>
    <cellStyle name="gPercent" xfId="362" xr:uid="{00000000-0005-0000-0000-000058010000}"/>
    <cellStyle name="gText" xfId="363" xr:uid="{00000000-0005-0000-0000-000059010000}"/>
    <cellStyle name="gUSD" xfId="364" xr:uid="{00000000-0005-0000-0000-00005A010000}"/>
    <cellStyle name="Heading 1 2" xfId="365" xr:uid="{00000000-0005-0000-0000-00005B010000}"/>
    <cellStyle name="Heading 1 2 2" xfId="366" xr:uid="{00000000-0005-0000-0000-00005C010000}"/>
    <cellStyle name="Heading 1 3" xfId="367" xr:uid="{00000000-0005-0000-0000-00005D010000}"/>
    <cellStyle name="Heading 1 4" xfId="368" xr:uid="{00000000-0005-0000-0000-00005E010000}"/>
    <cellStyle name="Heading 2 2" xfId="369" xr:uid="{00000000-0005-0000-0000-00005F010000}"/>
    <cellStyle name="Heading 2 2 2" xfId="370" xr:uid="{00000000-0005-0000-0000-000060010000}"/>
    <cellStyle name="Heading 2 3" xfId="371" xr:uid="{00000000-0005-0000-0000-000061010000}"/>
    <cellStyle name="Heading 2 4" xfId="372" xr:uid="{00000000-0005-0000-0000-000062010000}"/>
    <cellStyle name="Heading 3 2" xfId="373" xr:uid="{00000000-0005-0000-0000-000063010000}"/>
    <cellStyle name="Heading 3 2 2" xfId="374" xr:uid="{00000000-0005-0000-0000-000064010000}"/>
    <cellStyle name="Heading 3 3" xfId="375" xr:uid="{00000000-0005-0000-0000-000065010000}"/>
    <cellStyle name="Heading 3 3 2" xfId="376" xr:uid="{00000000-0005-0000-0000-000066010000}"/>
    <cellStyle name="Heading 3 3 3" xfId="377" xr:uid="{00000000-0005-0000-0000-000067010000}"/>
    <cellStyle name="Heading 3 3 4" xfId="378" xr:uid="{00000000-0005-0000-0000-000068010000}"/>
    <cellStyle name="Heading 3 4" xfId="379" xr:uid="{00000000-0005-0000-0000-000069010000}"/>
    <cellStyle name="Heading 3 4 2" xfId="380" xr:uid="{00000000-0005-0000-0000-00006A010000}"/>
    <cellStyle name="Heading 3 4 3" xfId="381" xr:uid="{00000000-0005-0000-0000-00006B010000}"/>
    <cellStyle name="Heading 3 4 4" xfId="382" xr:uid="{00000000-0005-0000-0000-00006C010000}"/>
    <cellStyle name="Heading 4 2" xfId="383" xr:uid="{00000000-0005-0000-0000-00006D010000}"/>
    <cellStyle name="Heading 4 2 2" xfId="384" xr:uid="{00000000-0005-0000-0000-00006E010000}"/>
    <cellStyle name="Heading 4 3" xfId="385" xr:uid="{00000000-0005-0000-0000-00006F010000}"/>
    <cellStyle name="Heading 4 4" xfId="386" xr:uid="{00000000-0005-0000-0000-000070010000}"/>
    <cellStyle name="Hyperlink 2" xfId="14" xr:uid="{00000000-0005-0000-0000-000071010000}"/>
    <cellStyle name="Hyperlink 3" xfId="987" xr:uid="{FBED8EF3-1959-154B-8936-39E674BA9386}"/>
    <cellStyle name="Input 2" xfId="387" xr:uid="{00000000-0005-0000-0000-000072010000}"/>
    <cellStyle name="Input 2 2" xfId="388" xr:uid="{00000000-0005-0000-0000-000073010000}"/>
    <cellStyle name="Input 3" xfId="389" xr:uid="{00000000-0005-0000-0000-000074010000}"/>
    <cellStyle name="Input 3 10" xfId="390" xr:uid="{00000000-0005-0000-0000-000075010000}"/>
    <cellStyle name="Input 3 10 2" xfId="391" xr:uid="{00000000-0005-0000-0000-000076010000}"/>
    <cellStyle name="Input 3 11" xfId="392" xr:uid="{00000000-0005-0000-0000-000077010000}"/>
    <cellStyle name="Input 3 2" xfId="393" xr:uid="{00000000-0005-0000-0000-000078010000}"/>
    <cellStyle name="Input 3 2 10" xfId="394" xr:uid="{00000000-0005-0000-0000-000079010000}"/>
    <cellStyle name="Input 3 2 2" xfId="395" xr:uid="{00000000-0005-0000-0000-00007A010000}"/>
    <cellStyle name="Input 3 2 2 2" xfId="396" xr:uid="{00000000-0005-0000-0000-00007B010000}"/>
    <cellStyle name="Input 3 2 2 2 2" xfId="397" xr:uid="{00000000-0005-0000-0000-00007C010000}"/>
    <cellStyle name="Input 3 2 2 3" xfId="398" xr:uid="{00000000-0005-0000-0000-00007D010000}"/>
    <cellStyle name="Input 3 2 3" xfId="399" xr:uid="{00000000-0005-0000-0000-00007E010000}"/>
    <cellStyle name="Input 3 2 3 2" xfId="400" xr:uid="{00000000-0005-0000-0000-00007F010000}"/>
    <cellStyle name="Input 3 2 3 2 2" xfId="401" xr:uid="{00000000-0005-0000-0000-000080010000}"/>
    <cellStyle name="Input 3 2 3 3" xfId="402" xr:uid="{00000000-0005-0000-0000-000081010000}"/>
    <cellStyle name="Input 3 2 4" xfId="403" xr:uid="{00000000-0005-0000-0000-000082010000}"/>
    <cellStyle name="Input 3 2 4 2" xfId="404" xr:uid="{00000000-0005-0000-0000-000083010000}"/>
    <cellStyle name="Input 3 2 4 2 2" xfId="405" xr:uid="{00000000-0005-0000-0000-000084010000}"/>
    <cellStyle name="Input 3 2 4 3" xfId="406" xr:uid="{00000000-0005-0000-0000-000085010000}"/>
    <cellStyle name="Input 3 2 5" xfId="407" xr:uid="{00000000-0005-0000-0000-000086010000}"/>
    <cellStyle name="Input 3 2 5 2" xfId="408" xr:uid="{00000000-0005-0000-0000-000087010000}"/>
    <cellStyle name="Input 3 2 5 2 2" xfId="409" xr:uid="{00000000-0005-0000-0000-000088010000}"/>
    <cellStyle name="Input 3 2 5 3" xfId="410" xr:uid="{00000000-0005-0000-0000-000089010000}"/>
    <cellStyle name="Input 3 2 6" xfId="411" xr:uid="{00000000-0005-0000-0000-00008A010000}"/>
    <cellStyle name="Input 3 2 6 2" xfId="412" xr:uid="{00000000-0005-0000-0000-00008B010000}"/>
    <cellStyle name="Input 3 2 6 2 2" xfId="413" xr:uid="{00000000-0005-0000-0000-00008C010000}"/>
    <cellStyle name="Input 3 2 6 3" xfId="414" xr:uid="{00000000-0005-0000-0000-00008D010000}"/>
    <cellStyle name="Input 3 2 7" xfId="415" xr:uid="{00000000-0005-0000-0000-00008E010000}"/>
    <cellStyle name="Input 3 2 7 2" xfId="416" xr:uid="{00000000-0005-0000-0000-00008F010000}"/>
    <cellStyle name="Input 3 2 7 2 2" xfId="417" xr:uid="{00000000-0005-0000-0000-000090010000}"/>
    <cellStyle name="Input 3 2 7 3" xfId="418" xr:uid="{00000000-0005-0000-0000-000091010000}"/>
    <cellStyle name="Input 3 2 8" xfId="419" xr:uid="{00000000-0005-0000-0000-000092010000}"/>
    <cellStyle name="Input 3 2 8 2" xfId="420" xr:uid="{00000000-0005-0000-0000-000093010000}"/>
    <cellStyle name="Input 3 2 8 2 2" xfId="421" xr:uid="{00000000-0005-0000-0000-000094010000}"/>
    <cellStyle name="Input 3 2 8 3" xfId="422" xr:uid="{00000000-0005-0000-0000-000095010000}"/>
    <cellStyle name="Input 3 2 9" xfId="423" xr:uid="{00000000-0005-0000-0000-000096010000}"/>
    <cellStyle name="Input 3 2 9 2" xfId="424" xr:uid="{00000000-0005-0000-0000-000097010000}"/>
    <cellStyle name="Input 3 3" xfId="425" xr:uid="{00000000-0005-0000-0000-000098010000}"/>
    <cellStyle name="Input 3 3 2" xfId="426" xr:uid="{00000000-0005-0000-0000-000099010000}"/>
    <cellStyle name="Input 3 3 2 2" xfId="427" xr:uid="{00000000-0005-0000-0000-00009A010000}"/>
    <cellStyle name="Input 3 3 3" xfId="428" xr:uid="{00000000-0005-0000-0000-00009B010000}"/>
    <cellStyle name="Input 3 4" xfId="429" xr:uid="{00000000-0005-0000-0000-00009C010000}"/>
    <cellStyle name="Input 3 4 2" xfId="430" xr:uid="{00000000-0005-0000-0000-00009D010000}"/>
    <cellStyle name="Input 3 4 2 2" xfId="431" xr:uid="{00000000-0005-0000-0000-00009E010000}"/>
    <cellStyle name="Input 3 4 3" xfId="432" xr:uid="{00000000-0005-0000-0000-00009F010000}"/>
    <cellStyle name="Input 3 5" xfId="433" xr:uid="{00000000-0005-0000-0000-0000A0010000}"/>
    <cellStyle name="Input 3 5 2" xfId="434" xr:uid="{00000000-0005-0000-0000-0000A1010000}"/>
    <cellStyle name="Input 3 5 2 2" xfId="435" xr:uid="{00000000-0005-0000-0000-0000A2010000}"/>
    <cellStyle name="Input 3 5 3" xfId="436" xr:uid="{00000000-0005-0000-0000-0000A3010000}"/>
    <cellStyle name="Input 3 6" xfId="437" xr:uid="{00000000-0005-0000-0000-0000A4010000}"/>
    <cellStyle name="Input 3 6 2" xfId="438" xr:uid="{00000000-0005-0000-0000-0000A5010000}"/>
    <cellStyle name="Input 3 6 2 2" xfId="439" xr:uid="{00000000-0005-0000-0000-0000A6010000}"/>
    <cellStyle name="Input 3 6 3" xfId="440" xr:uid="{00000000-0005-0000-0000-0000A7010000}"/>
    <cellStyle name="Input 3 7" xfId="441" xr:uid="{00000000-0005-0000-0000-0000A8010000}"/>
    <cellStyle name="Input 3 7 2" xfId="442" xr:uid="{00000000-0005-0000-0000-0000A9010000}"/>
    <cellStyle name="Input 3 7 2 2" xfId="443" xr:uid="{00000000-0005-0000-0000-0000AA010000}"/>
    <cellStyle name="Input 3 7 3" xfId="444" xr:uid="{00000000-0005-0000-0000-0000AB010000}"/>
    <cellStyle name="Input 3 8" xfId="445" xr:uid="{00000000-0005-0000-0000-0000AC010000}"/>
    <cellStyle name="Input 3 8 2" xfId="446" xr:uid="{00000000-0005-0000-0000-0000AD010000}"/>
    <cellStyle name="Input 3 8 2 2" xfId="447" xr:uid="{00000000-0005-0000-0000-0000AE010000}"/>
    <cellStyle name="Input 3 8 3" xfId="448" xr:uid="{00000000-0005-0000-0000-0000AF010000}"/>
    <cellStyle name="Input 3 9" xfId="449" xr:uid="{00000000-0005-0000-0000-0000B0010000}"/>
    <cellStyle name="Input 3 9 2" xfId="450" xr:uid="{00000000-0005-0000-0000-0000B1010000}"/>
    <cellStyle name="Input 3 9 2 2" xfId="451" xr:uid="{00000000-0005-0000-0000-0000B2010000}"/>
    <cellStyle name="Input 3 9 3" xfId="452" xr:uid="{00000000-0005-0000-0000-0000B3010000}"/>
    <cellStyle name="Input 4" xfId="453" xr:uid="{00000000-0005-0000-0000-0000B4010000}"/>
    <cellStyle name="Input 4 10" xfId="454" xr:uid="{00000000-0005-0000-0000-0000B5010000}"/>
    <cellStyle name="Input 4 10 2" xfId="455" xr:uid="{00000000-0005-0000-0000-0000B6010000}"/>
    <cellStyle name="Input 4 11" xfId="456" xr:uid="{00000000-0005-0000-0000-0000B7010000}"/>
    <cellStyle name="Input 4 2" xfId="457" xr:uid="{00000000-0005-0000-0000-0000B8010000}"/>
    <cellStyle name="Input 4 2 10" xfId="458" xr:uid="{00000000-0005-0000-0000-0000B9010000}"/>
    <cellStyle name="Input 4 2 2" xfId="459" xr:uid="{00000000-0005-0000-0000-0000BA010000}"/>
    <cellStyle name="Input 4 2 2 2" xfId="460" xr:uid="{00000000-0005-0000-0000-0000BB010000}"/>
    <cellStyle name="Input 4 2 2 2 2" xfId="461" xr:uid="{00000000-0005-0000-0000-0000BC010000}"/>
    <cellStyle name="Input 4 2 2 3" xfId="462" xr:uid="{00000000-0005-0000-0000-0000BD010000}"/>
    <cellStyle name="Input 4 2 3" xfId="463" xr:uid="{00000000-0005-0000-0000-0000BE010000}"/>
    <cellStyle name="Input 4 2 3 2" xfId="464" xr:uid="{00000000-0005-0000-0000-0000BF010000}"/>
    <cellStyle name="Input 4 2 3 2 2" xfId="465" xr:uid="{00000000-0005-0000-0000-0000C0010000}"/>
    <cellStyle name="Input 4 2 3 3" xfId="466" xr:uid="{00000000-0005-0000-0000-0000C1010000}"/>
    <cellStyle name="Input 4 2 4" xfId="467" xr:uid="{00000000-0005-0000-0000-0000C2010000}"/>
    <cellStyle name="Input 4 2 4 2" xfId="468" xr:uid="{00000000-0005-0000-0000-0000C3010000}"/>
    <cellStyle name="Input 4 2 4 2 2" xfId="469" xr:uid="{00000000-0005-0000-0000-0000C4010000}"/>
    <cellStyle name="Input 4 2 4 3" xfId="470" xr:uid="{00000000-0005-0000-0000-0000C5010000}"/>
    <cellStyle name="Input 4 2 5" xfId="471" xr:uid="{00000000-0005-0000-0000-0000C6010000}"/>
    <cellStyle name="Input 4 2 5 2" xfId="472" xr:uid="{00000000-0005-0000-0000-0000C7010000}"/>
    <cellStyle name="Input 4 2 5 2 2" xfId="473" xr:uid="{00000000-0005-0000-0000-0000C8010000}"/>
    <cellStyle name="Input 4 2 5 3" xfId="474" xr:uid="{00000000-0005-0000-0000-0000C9010000}"/>
    <cellStyle name="Input 4 2 6" xfId="475" xr:uid="{00000000-0005-0000-0000-0000CA010000}"/>
    <cellStyle name="Input 4 2 6 2" xfId="476" xr:uid="{00000000-0005-0000-0000-0000CB010000}"/>
    <cellStyle name="Input 4 2 6 2 2" xfId="477" xr:uid="{00000000-0005-0000-0000-0000CC010000}"/>
    <cellStyle name="Input 4 2 6 3" xfId="478" xr:uid="{00000000-0005-0000-0000-0000CD010000}"/>
    <cellStyle name="Input 4 2 7" xfId="479" xr:uid="{00000000-0005-0000-0000-0000CE010000}"/>
    <cellStyle name="Input 4 2 7 2" xfId="480" xr:uid="{00000000-0005-0000-0000-0000CF010000}"/>
    <cellStyle name="Input 4 2 7 2 2" xfId="481" xr:uid="{00000000-0005-0000-0000-0000D0010000}"/>
    <cellStyle name="Input 4 2 7 3" xfId="482" xr:uid="{00000000-0005-0000-0000-0000D1010000}"/>
    <cellStyle name="Input 4 2 8" xfId="483" xr:uid="{00000000-0005-0000-0000-0000D2010000}"/>
    <cellStyle name="Input 4 2 8 2" xfId="484" xr:uid="{00000000-0005-0000-0000-0000D3010000}"/>
    <cellStyle name="Input 4 2 8 2 2" xfId="485" xr:uid="{00000000-0005-0000-0000-0000D4010000}"/>
    <cellStyle name="Input 4 2 8 3" xfId="486" xr:uid="{00000000-0005-0000-0000-0000D5010000}"/>
    <cellStyle name="Input 4 2 9" xfId="487" xr:uid="{00000000-0005-0000-0000-0000D6010000}"/>
    <cellStyle name="Input 4 2 9 2" xfId="488" xr:uid="{00000000-0005-0000-0000-0000D7010000}"/>
    <cellStyle name="Input 4 3" xfId="489" xr:uid="{00000000-0005-0000-0000-0000D8010000}"/>
    <cellStyle name="Input 4 3 2" xfId="490" xr:uid="{00000000-0005-0000-0000-0000D9010000}"/>
    <cellStyle name="Input 4 3 2 2" xfId="491" xr:uid="{00000000-0005-0000-0000-0000DA010000}"/>
    <cellStyle name="Input 4 3 3" xfId="492" xr:uid="{00000000-0005-0000-0000-0000DB010000}"/>
    <cellStyle name="Input 4 4" xfId="493" xr:uid="{00000000-0005-0000-0000-0000DC010000}"/>
    <cellStyle name="Input 4 4 2" xfId="494" xr:uid="{00000000-0005-0000-0000-0000DD010000}"/>
    <cellStyle name="Input 4 4 2 2" xfId="495" xr:uid="{00000000-0005-0000-0000-0000DE010000}"/>
    <cellStyle name="Input 4 4 3" xfId="496" xr:uid="{00000000-0005-0000-0000-0000DF010000}"/>
    <cellStyle name="Input 4 5" xfId="497" xr:uid="{00000000-0005-0000-0000-0000E0010000}"/>
    <cellStyle name="Input 4 5 2" xfId="498" xr:uid="{00000000-0005-0000-0000-0000E1010000}"/>
    <cellStyle name="Input 4 5 2 2" xfId="499" xr:uid="{00000000-0005-0000-0000-0000E2010000}"/>
    <cellStyle name="Input 4 5 3" xfId="500" xr:uid="{00000000-0005-0000-0000-0000E3010000}"/>
    <cellStyle name="Input 4 6" xfId="501" xr:uid="{00000000-0005-0000-0000-0000E4010000}"/>
    <cellStyle name="Input 4 6 2" xfId="502" xr:uid="{00000000-0005-0000-0000-0000E5010000}"/>
    <cellStyle name="Input 4 6 2 2" xfId="503" xr:uid="{00000000-0005-0000-0000-0000E6010000}"/>
    <cellStyle name="Input 4 6 3" xfId="504" xr:uid="{00000000-0005-0000-0000-0000E7010000}"/>
    <cellStyle name="Input 4 7" xfId="505" xr:uid="{00000000-0005-0000-0000-0000E8010000}"/>
    <cellStyle name="Input 4 7 2" xfId="506" xr:uid="{00000000-0005-0000-0000-0000E9010000}"/>
    <cellStyle name="Input 4 7 2 2" xfId="507" xr:uid="{00000000-0005-0000-0000-0000EA010000}"/>
    <cellStyle name="Input 4 7 3" xfId="508" xr:uid="{00000000-0005-0000-0000-0000EB010000}"/>
    <cellStyle name="Input 4 8" xfId="509" xr:uid="{00000000-0005-0000-0000-0000EC010000}"/>
    <cellStyle name="Input 4 8 2" xfId="510" xr:uid="{00000000-0005-0000-0000-0000ED010000}"/>
    <cellStyle name="Input 4 8 2 2" xfId="511" xr:uid="{00000000-0005-0000-0000-0000EE010000}"/>
    <cellStyle name="Input 4 8 3" xfId="512" xr:uid="{00000000-0005-0000-0000-0000EF010000}"/>
    <cellStyle name="Input 4 9" xfId="513" xr:uid="{00000000-0005-0000-0000-0000F0010000}"/>
    <cellStyle name="Input 4 9 2" xfId="514" xr:uid="{00000000-0005-0000-0000-0000F1010000}"/>
    <cellStyle name="Input 4 9 2 2" xfId="515" xr:uid="{00000000-0005-0000-0000-0000F2010000}"/>
    <cellStyle name="Input 4 9 3" xfId="516" xr:uid="{00000000-0005-0000-0000-0000F3010000}"/>
    <cellStyle name="Invisible" xfId="517" xr:uid="{00000000-0005-0000-0000-0000F4010000}"/>
    <cellStyle name="Linked Cell 2" xfId="518" xr:uid="{00000000-0005-0000-0000-0000F5010000}"/>
    <cellStyle name="Linked Cell 2 2" xfId="519" xr:uid="{00000000-0005-0000-0000-0000F6010000}"/>
    <cellStyle name="Linked Cell 3" xfId="520" xr:uid="{00000000-0005-0000-0000-0000F7010000}"/>
    <cellStyle name="Linked Cell 4" xfId="521" xr:uid="{00000000-0005-0000-0000-0000F8010000}"/>
    <cellStyle name="Neutral 2" xfId="522" xr:uid="{00000000-0005-0000-0000-0000F9010000}"/>
    <cellStyle name="Neutral 2 2" xfId="523" xr:uid="{00000000-0005-0000-0000-0000FA010000}"/>
    <cellStyle name="Neutral 3" xfId="524" xr:uid="{00000000-0005-0000-0000-0000FB010000}"/>
    <cellStyle name="Neutral 4" xfId="525" xr:uid="{00000000-0005-0000-0000-0000FC010000}"/>
    <cellStyle name="NewColumnHeaderNormal" xfId="526" xr:uid="{00000000-0005-0000-0000-0000FD010000}"/>
    <cellStyle name="NewSectionHeaderNormal" xfId="527" xr:uid="{00000000-0005-0000-0000-0000FE010000}"/>
    <cellStyle name="NewTitleNormal" xfId="528" xr:uid="{00000000-0005-0000-0000-0000FF010000}"/>
    <cellStyle name="Normal" xfId="0" builtinId="0"/>
    <cellStyle name="Normal 10" xfId="529" xr:uid="{00000000-0005-0000-0000-000001020000}"/>
    <cellStyle name="Normal 11" xfId="530" xr:uid="{00000000-0005-0000-0000-000002020000}"/>
    <cellStyle name="Normal 12" xfId="981" xr:uid="{15EE7CDA-BD74-F144-A340-955BB06BFCCA}"/>
    <cellStyle name="Normal 13" xfId="983" xr:uid="{52496A51-6DFD-684F-927A-62480A9363E6}"/>
    <cellStyle name="Normal 2" xfId="15" xr:uid="{00000000-0005-0000-0000-000003020000}"/>
    <cellStyle name="Normal 2 2" xfId="16" xr:uid="{00000000-0005-0000-0000-000004020000}"/>
    <cellStyle name="Normal 2 2 2" xfId="28" xr:uid="{00000000-0005-0000-0000-000005020000}"/>
    <cellStyle name="Normal 2 2 2 2" xfId="29" xr:uid="{00000000-0005-0000-0000-000006020000}"/>
    <cellStyle name="Normal 2 2 2 3" xfId="531" xr:uid="{00000000-0005-0000-0000-000007020000}"/>
    <cellStyle name="Normal 2 3" xfId="532" xr:uid="{00000000-0005-0000-0000-000008020000}"/>
    <cellStyle name="Normal 2 4" xfId="533" xr:uid="{00000000-0005-0000-0000-000009020000}"/>
    <cellStyle name="Normal 2 5" xfId="534" xr:uid="{00000000-0005-0000-0000-00000A020000}"/>
    <cellStyle name="Normal 3" xfId="17" xr:uid="{00000000-0005-0000-0000-00000B020000}"/>
    <cellStyle name="Normal 3 2" xfId="535" xr:uid="{00000000-0005-0000-0000-00000C020000}"/>
    <cellStyle name="Normal 3 2 2" xfId="536" xr:uid="{00000000-0005-0000-0000-00000D020000}"/>
    <cellStyle name="Normal 3 2 2 2" xfId="537" xr:uid="{00000000-0005-0000-0000-00000E020000}"/>
    <cellStyle name="Normal 3 2 2 3" xfId="538" xr:uid="{00000000-0005-0000-0000-00000F020000}"/>
    <cellStyle name="Normal 3 3" xfId="539" xr:uid="{00000000-0005-0000-0000-000010020000}"/>
    <cellStyle name="Normal 4" xfId="18" xr:uid="{00000000-0005-0000-0000-000011020000}"/>
    <cellStyle name="Normal 4 2" xfId="19" xr:uid="{00000000-0005-0000-0000-000012020000}"/>
    <cellStyle name="Normal 4 2 2" xfId="540" xr:uid="{00000000-0005-0000-0000-000013020000}"/>
    <cellStyle name="Normal 4 2 3" xfId="541" xr:uid="{00000000-0005-0000-0000-000014020000}"/>
    <cellStyle name="Normal 5" xfId="20" xr:uid="{00000000-0005-0000-0000-000015020000}"/>
    <cellStyle name="Normal 5 2" xfId="31" xr:uid="{00000000-0005-0000-0000-000016020000}"/>
    <cellStyle name="Normal 5 2 2" xfId="542" xr:uid="{00000000-0005-0000-0000-000017020000}"/>
    <cellStyle name="Normal 5 2 3" xfId="543" xr:uid="{00000000-0005-0000-0000-000018020000}"/>
    <cellStyle name="Normal 5 2 4" xfId="544" xr:uid="{00000000-0005-0000-0000-000019020000}"/>
    <cellStyle name="Normal 5 3" xfId="545" xr:uid="{00000000-0005-0000-0000-00001A020000}"/>
    <cellStyle name="Normal 5 3 2" xfId="546" xr:uid="{00000000-0005-0000-0000-00001B020000}"/>
    <cellStyle name="Normal 5 3 3" xfId="547" xr:uid="{00000000-0005-0000-0000-00001C020000}"/>
    <cellStyle name="Normal 5 3 4" xfId="548" xr:uid="{00000000-0005-0000-0000-00001D020000}"/>
    <cellStyle name="Normal 5 4" xfId="549" xr:uid="{00000000-0005-0000-0000-00001E020000}"/>
    <cellStyle name="Normal 5 4 2" xfId="550" xr:uid="{00000000-0005-0000-0000-00001F020000}"/>
    <cellStyle name="Normal 5 4 3" xfId="551" xr:uid="{00000000-0005-0000-0000-000020020000}"/>
    <cellStyle name="Normal 5 4 4" xfId="552" xr:uid="{00000000-0005-0000-0000-000021020000}"/>
    <cellStyle name="Normal 5 5" xfId="553" xr:uid="{00000000-0005-0000-0000-000022020000}"/>
    <cellStyle name="Normal 5 6" xfId="554" xr:uid="{00000000-0005-0000-0000-000023020000}"/>
    <cellStyle name="Normal 5 7" xfId="555" xr:uid="{00000000-0005-0000-0000-000024020000}"/>
    <cellStyle name="Normal 6" xfId="21" xr:uid="{00000000-0005-0000-0000-000025020000}"/>
    <cellStyle name="Normal 6 2" xfId="22" xr:uid="{00000000-0005-0000-0000-000026020000}"/>
    <cellStyle name="Normal 7" xfId="23" xr:uid="{00000000-0005-0000-0000-000027020000}"/>
    <cellStyle name="Normal 7 2" xfId="556" xr:uid="{00000000-0005-0000-0000-000028020000}"/>
    <cellStyle name="Normal 7 3" xfId="557" xr:uid="{00000000-0005-0000-0000-000029020000}"/>
    <cellStyle name="Normal 7 4" xfId="558" xr:uid="{00000000-0005-0000-0000-00002A020000}"/>
    <cellStyle name="Normal 7 5" xfId="559" xr:uid="{00000000-0005-0000-0000-00002B020000}"/>
    <cellStyle name="Normal 8" xfId="560" xr:uid="{00000000-0005-0000-0000-00002C020000}"/>
    <cellStyle name="Normal 8 2" xfId="561" xr:uid="{00000000-0005-0000-0000-00002D020000}"/>
    <cellStyle name="Normal 8 2 2" xfId="562" xr:uid="{00000000-0005-0000-0000-00002E020000}"/>
    <cellStyle name="Normal 8 2 2 2" xfId="563" xr:uid="{00000000-0005-0000-0000-00002F020000}"/>
    <cellStyle name="Normal 8 2 3" xfId="564" xr:uid="{00000000-0005-0000-0000-000030020000}"/>
    <cellStyle name="Normal 8 3" xfId="565" xr:uid="{00000000-0005-0000-0000-000031020000}"/>
    <cellStyle name="Normal 9" xfId="566" xr:uid="{00000000-0005-0000-0000-000032020000}"/>
    <cellStyle name="Normal 9 2" xfId="567" xr:uid="{00000000-0005-0000-0000-000033020000}"/>
    <cellStyle name="Normal_PSCB financials reporting template" xfId="2" xr:uid="{00000000-0005-0000-0000-000034020000}"/>
    <cellStyle name="Note 2" xfId="568" xr:uid="{00000000-0005-0000-0000-000035020000}"/>
    <cellStyle name="Note 2 2" xfId="569" xr:uid="{00000000-0005-0000-0000-000036020000}"/>
    <cellStyle name="Note 2 3" xfId="570" xr:uid="{00000000-0005-0000-0000-000037020000}"/>
    <cellStyle name="Note 2 4" xfId="571" xr:uid="{00000000-0005-0000-0000-000038020000}"/>
    <cellStyle name="Note 2 5" xfId="572" xr:uid="{00000000-0005-0000-0000-000039020000}"/>
    <cellStyle name="Note 3" xfId="573" xr:uid="{00000000-0005-0000-0000-00003A020000}"/>
    <cellStyle name="Note 3 10" xfId="574" xr:uid="{00000000-0005-0000-0000-00003B020000}"/>
    <cellStyle name="Note 3 10 2" xfId="575" xr:uid="{00000000-0005-0000-0000-00003C020000}"/>
    <cellStyle name="Note 3 11" xfId="576" xr:uid="{00000000-0005-0000-0000-00003D020000}"/>
    <cellStyle name="Note 3 2" xfId="577" xr:uid="{00000000-0005-0000-0000-00003E020000}"/>
    <cellStyle name="Note 3 2 10" xfId="578" xr:uid="{00000000-0005-0000-0000-00003F020000}"/>
    <cellStyle name="Note 3 2 2" xfId="579" xr:uid="{00000000-0005-0000-0000-000040020000}"/>
    <cellStyle name="Note 3 2 2 2" xfId="580" xr:uid="{00000000-0005-0000-0000-000041020000}"/>
    <cellStyle name="Note 3 2 2 2 2" xfId="581" xr:uid="{00000000-0005-0000-0000-000042020000}"/>
    <cellStyle name="Note 3 2 2 3" xfId="582" xr:uid="{00000000-0005-0000-0000-000043020000}"/>
    <cellStyle name="Note 3 2 3" xfId="583" xr:uid="{00000000-0005-0000-0000-000044020000}"/>
    <cellStyle name="Note 3 2 3 2" xfId="584" xr:uid="{00000000-0005-0000-0000-000045020000}"/>
    <cellStyle name="Note 3 2 3 2 2" xfId="585" xr:uid="{00000000-0005-0000-0000-000046020000}"/>
    <cellStyle name="Note 3 2 3 3" xfId="586" xr:uid="{00000000-0005-0000-0000-000047020000}"/>
    <cellStyle name="Note 3 2 4" xfId="587" xr:uid="{00000000-0005-0000-0000-000048020000}"/>
    <cellStyle name="Note 3 2 4 2" xfId="588" xr:uid="{00000000-0005-0000-0000-000049020000}"/>
    <cellStyle name="Note 3 2 4 2 2" xfId="589" xr:uid="{00000000-0005-0000-0000-00004A020000}"/>
    <cellStyle name="Note 3 2 4 3" xfId="590" xr:uid="{00000000-0005-0000-0000-00004B020000}"/>
    <cellStyle name="Note 3 2 5" xfId="591" xr:uid="{00000000-0005-0000-0000-00004C020000}"/>
    <cellStyle name="Note 3 2 5 2" xfId="592" xr:uid="{00000000-0005-0000-0000-00004D020000}"/>
    <cellStyle name="Note 3 2 5 2 2" xfId="593" xr:uid="{00000000-0005-0000-0000-00004E020000}"/>
    <cellStyle name="Note 3 2 5 3" xfId="594" xr:uid="{00000000-0005-0000-0000-00004F020000}"/>
    <cellStyle name="Note 3 2 6" xfId="595" xr:uid="{00000000-0005-0000-0000-000050020000}"/>
    <cellStyle name="Note 3 2 6 2" xfId="596" xr:uid="{00000000-0005-0000-0000-000051020000}"/>
    <cellStyle name="Note 3 2 6 2 2" xfId="597" xr:uid="{00000000-0005-0000-0000-000052020000}"/>
    <cellStyle name="Note 3 2 6 3" xfId="598" xr:uid="{00000000-0005-0000-0000-000053020000}"/>
    <cellStyle name="Note 3 2 7" xfId="599" xr:uid="{00000000-0005-0000-0000-000054020000}"/>
    <cellStyle name="Note 3 2 7 2" xfId="600" xr:uid="{00000000-0005-0000-0000-000055020000}"/>
    <cellStyle name="Note 3 2 7 2 2" xfId="601" xr:uid="{00000000-0005-0000-0000-000056020000}"/>
    <cellStyle name="Note 3 2 7 3" xfId="602" xr:uid="{00000000-0005-0000-0000-000057020000}"/>
    <cellStyle name="Note 3 2 8" xfId="603" xr:uid="{00000000-0005-0000-0000-000058020000}"/>
    <cellStyle name="Note 3 2 8 2" xfId="604" xr:uid="{00000000-0005-0000-0000-000059020000}"/>
    <cellStyle name="Note 3 2 8 2 2" xfId="605" xr:uid="{00000000-0005-0000-0000-00005A020000}"/>
    <cellStyle name="Note 3 2 8 3" xfId="606" xr:uid="{00000000-0005-0000-0000-00005B020000}"/>
    <cellStyle name="Note 3 2 9" xfId="607" xr:uid="{00000000-0005-0000-0000-00005C020000}"/>
    <cellStyle name="Note 3 2 9 2" xfId="608" xr:uid="{00000000-0005-0000-0000-00005D020000}"/>
    <cellStyle name="Note 3 3" xfId="609" xr:uid="{00000000-0005-0000-0000-00005E020000}"/>
    <cellStyle name="Note 3 3 2" xfId="610" xr:uid="{00000000-0005-0000-0000-00005F020000}"/>
    <cellStyle name="Note 3 3 2 2" xfId="611" xr:uid="{00000000-0005-0000-0000-000060020000}"/>
    <cellStyle name="Note 3 3 3" xfId="612" xr:uid="{00000000-0005-0000-0000-000061020000}"/>
    <cellStyle name="Note 3 4" xfId="613" xr:uid="{00000000-0005-0000-0000-000062020000}"/>
    <cellStyle name="Note 3 4 2" xfId="614" xr:uid="{00000000-0005-0000-0000-000063020000}"/>
    <cellStyle name="Note 3 4 2 2" xfId="615" xr:uid="{00000000-0005-0000-0000-000064020000}"/>
    <cellStyle name="Note 3 4 3" xfId="616" xr:uid="{00000000-0005-0000-0000-000065020000}"/>
    <cellStyle name="Note 3 5" xfId="617" xr:uid="{00000000-0005-0000-0000-000066020000}"/>
    <cellStyle name="Note 3 5 2" xfId="618" xr:uid="{00000000-0005-0000-0000-000067020000}"/>
    <cellStyle name="Note 3 5 2 2" xfId="619" xr:uid="{00000000-0005-0000-0000-000068020000}"/>
    <cellStyle name="Note 3 5 3" xfId="620" xr:uid="{00000000-0005-0000-0000-000069020000}"/>
    <cellStyle name="Note 3 6" xfId="621" xr:uid="{00000000-0005-0000-0000-00006A020000}"/>
    <cellStyle name="Note 3 6 2" xfId="622" xr:uid="{00000000-0005-0000-0000-00006B020000}"/>
    <cellStyle name="Note 3 6 2 2" xfId="623" xr:uid="{00000000-0005-0000-0000-00006C020000}"/>
    <cellStyle name="Note 3 6 3" xfId="624" xr:uid="{00000000-0005-0000-0000-00006D020000}"/>
    <cellStyle name="Note 3 7" xfId="625" xr:uid="{00000000-0005-0000-0000-00006E020000}"/>
    <cellStyle name="Note 3 7 2" xfId="626" xr:uid="{00000000-0005-0000-0000-00006F020000}"/>
    <cellStyle name="Note 3 7 2 2" xfId="627" xr:uid="{00000000-0005-0000-0000-000070020000}"/>
    <cellStyle name="Note 3 7 3" xfId="628" xr:uid="{00000000-0005-0000-0000-000071020000}"/>
    <cellStyle name="Note 3 8" xfId="629" xr:uid="{00000000-0005-0000-0000-000072020000}"/>
    <cellStyle name="Note 3 8 2" xfId="630" xr:uid="{00000000-0005-0000-0000-000073020000}"/>
    <cellStyle name="Note 3 8 2 2" xfId="631" xr:uid="{00000000-0005-0000-0000-000074020000}"/>
    <cellStyle name="Note 3 8 3" xfId="632" xr:uid="{00000000-0005-0000-0000-000075020000}"/>
    <cellStyle name="Note 3 9" xfId="633" xr:uid="{00000000-0005-0000-0000-000076020000}"/>
    <cellStyle name="Note 3 9 2" xfId="634" xr:uid="{00000000-0005-0000-0000-000077020000}"/>
    <cellStyle name="Note 3 9 2 2" xfId="635" xr:uid="{00000000-0005-0000-0000-000078020000}"/>
    <cellStyle name="Note 3 9 3" xfId="636" xr:uid="{00000000-0005-0000-0000-000079020000}"/>
    <cellStyle name="Note 4" xfId="637" xr:uid="{00000000-0005-0000-0000-00007A020000}"/>
    <cellStyle name="Note 5" xfId="638" xr:uid="{00000000-0005-0000-0000-00007B020000}"/>
    <cellStyle name="Note 5 10" xfId="639" xr:uid="{00000000-0005-0000-0000-00007C020000}"/>
    <cellStyle name="Note 5 10 2" xfId="640" xr:uid="{00000000-0005-0000-0000-00007D020000}"/>
    <cellStyle name="Note 5 11" xfId="641" xr:uid="{00000000-0005-0000-0000-00007E020000}"/>
    <cellStyle name="Note 5 2" xfId="642" xr:uid="{00000000-0005-0000-0000-00007F020000}"/>
    <cellStyle name="Note 5 2 10" xfId="643" xr:uid="{00000000-0005-0000-0000-000080020000}"/>
    <cellStyle name="Note 5 2 2" xfId="644" xr:uid="{00000000-0005-0000-0000-000081020000}"/>
    <cellStyle name="Note 5 2 2 2" xfId="645" xr:uid="{00000000-0005-0000-0000-000082020000}"/>
    <cellStyle name="Note 5 2 2 2 2" xfId="646" xr:uid="{00000000-0005-0000-0000-000083020000}"/>
    <cellStyle name="Note 5 2 2 3" xfId="647" xr:uid="{00000000-0005-0000-0000-000084020000}"/>
    <cellStyle name="Note 5 2 3" xfId="648" xr:uid="{00000000-0005-0000-0000-000085020000}"/>
    <cellStyle name="Note 5 2 3 2" xfId="649" xr:uid="{00000000-0005-0000-0000-000086020000}"/>
    <cellStyle name="Note 5 2 3 2 2" xfId="650" xr:uid="{00000000-0005-0000-0000-000087020000}"/>
    <cellStyle name="Note 5 2 3 3" xfId="651" xr:uid="{00000000-0005-0000-0000-000088020000}"/>
    <cellStyle name="Note 5 2 4" xfId="652" xr:uid="{00000000-0005-0000-0000-000089020000}"/>
    <cellStyle name="Note 5 2 4 2" xfId="653" xr:uid="{00000000-0005-0000-0000-00008A020000}"/>
    <cellStyle name="Note 5 2 4 2 2" xfId="654" xr:uid="{00000000-0005-0000-0000-00008B020000}"/>
    <cellStyle name="Note 5 2 4 3" xfId="655" xr:uid="{00000000-0005-0000-0000-00008C020000}"/>
    <cellStyle name="Note 5 2 5" xfId="656" xr:uid="{00000000-0005-0000-0000-00008D020000}"/>
    <cellStyle name="Note 5 2 5 2" xfId="657" xr:uid="{00000000-0005-0000-0000-00008E020000}"/>
    <cellStyle name="Note 5 2 5 2 2" xfId="658" xr:uid="{00000000-0005-0000-0000-00008F020000}"/>
    <cellStyle name="Note 5 2 5 3" xfId="659" xr:uid="{00000000-0005-0000-0000-000090020000}"/>
    <cellStyle name="Note 5 2 6" xfId="660" xr:uid="{00000000-0005-0000-0000-000091020000}"/>
    <cellStyle name="Note 5 2 6 2" xfId="661" xr:uid="{00000000-0005-0000-0000-000092020000}"/>
    <cellStyle name="Note 5 2 6 2 2" xfId="662" xr:uid="{00000000-0005-0000-0000-000093020000}"/>
    <cellStyle name="Note 5 2 6 3" xfId="663" xr:uid="{00000000-0005-0000-0000-000094020000}"/>
    <cellStyle name="Note 5 2 7" xfId="664" xr:uid="{00000000-0005-0000-0000-000095020000}"/>
    <cellStyle name="Note 5 2 7 2" xfId="665" xr:uid="{00000000-0005-0000-0000-000096020000}"/>
    <cellStyle name="Note 5 2 7 2 2" xfId="666" xr:uid="{00000000-0005-0000-0000-000097020000}"/>
    <cellStyle name="Note 5 2 7 3" xfId="667" xr:uid="{00000000-0005-0000-0000-000098020000}"/>
    <cellStyle name="Note 5 2 8" xfId="668" xr:uid="{00000000-0005-0000-0000-000099020000}"/>
    <cellStyle name="Note 5 2 8 2" xfId="669" xr:uid="{00000000-0005-0000-0000-00009A020000}"/>
    <cellStyle name="Note 5 2 8 2 2" xfId="670" xr:uid="{00000000-0005-0000-0000-00009B020000}"/>
    <cellStyle name="Note 5 2 8 3" xfId="671" xr:uid="{00000000-0005-0000-0000-00009C020000}"/>
    <cellStyle name="Note 5 2 9" xfId="672" xr:uid="{00000000-0005-0000-0000-00009D020000}"/>
    <cellStyle name="Note 5 2 9 2" xfId="673" xr:uid="{00000000-0005-0000-0000-00009E020000}"/>
    <cellStyle name="Note 5 3" xfId="674" xr:uid="{00000000-0005-0000-0000-00009F020000}"/>
    <cellStyle name="Note 5 3 2" xfId="675" xr:uid="{00000000-0005-0000-0000-0000A0020000}"/>
    <cellStyle name="Note 5 3 2 2" xfId="676" xr:uid="{00000000-0005-0000-0000-0000A1020000}"/>
    <cellStyle name="Note 5 3 3" xfId="677" xr:uid="{00000000-0005-0000-0000-0000A2020000}"/>
    <cellStyle name="Note 5 4" xfId="678" xr:uid="{00000000-0005-0000-0000-0000A3020000}"/>
    <cellStyle name="Note 5 4 2" xfId="679" xr:uid="{00000000-0005-0000-0000-0000A4020000}"/>
    <cellStyle name="Note 5 4 2 2" xfId="680" xr:uid="{00000000-0005-0000-0000-0000A5020000}"/>
    <cellStyle name="Note 5 4 3" xfId="681" xr:uid="{00000000-0005-0000-0000-0000A6020000}"/>
    <cellStyle name="Note 5 5" xfId="682" xr:uid="{00000000-0005-0000-0000-0000A7020000}"/>
    <cellStyle name="Note 5 5 2" xfId="683" xr:uid="{00000000-0005-0000-0000-0000A8020000}"/>
    <cellStyle name="Note 5 5 2 2" xfId="684" xr:uid="{00000000-0005-0000-0000-0000A9020000}"/>
    <cellStyle name="Note 5 5 3" xfId="685" xr:uid="{00000000-0005-0000-0000-0000AA020000}"/>
    <cellStyle name="Note 5 6" xfId="686" xr:uid="{00000000-0005-0000-0000-0000AB020000}"/>
    <cellStyle name="Note 5 6 2" xfId="687" xr:uid="{00000000-0005-0000-0000-0000AC020000}"/>
    <cellStyle name="Note 5 6 2 2" xfId="688" xr:uid="{00000000-0005-0000-0000-0000AD020000}"/>
    <cellStyle name="Note 5 6 3" xfId="689" xr:uid="{00000000-0005-0000-0000-0000AE020000}"/>
    <cellStyle name="Note 5 7" xfId="690" xr:uid="{00000000-0005-0000-0000-0000AF020000}"/>
    <cellStyle name="Note 5 7 2" xfId="691" xr:uid="{00000000-0005-0000-0000-0000B0020000}"/>
    <cellStyle name="Note 5 7 2 2" xfId="692" xr:uid="{00000000-0005-0000-0000-0000B1020000}"/>
    <cellStyle name="Note 5 7 3" xfId="693" xr:uid="{00000000-0005-0000-0000-0000B2020000}"/>
    <cellStyle name="Note 5 8" xfId="694" xr:uid="{00000000-0005-0000-0000-0000B3020000}"/>
    <cellStyle name="Note 5 8 2" xfId="695" xr:uid="{00000000-0005-0000-0000-0000B4020000}"/>
    <cellStyle name="Note 5 8 2 2" xfId="696" xr:uid="{00000000-0005-0000-0000-0000B5020000}"/>
    <cellStyle name="Note 5 8 3" xfId="697" xr:uid="{00000000-0005-0000-0000-0000B6020000}"/>
    <cellStyle name="Note 5 9" xfId="698" xr:uid="{00000000-0005-0000-0000-0000B7020000}"/>
    <cellStyle name="Note 5 9 2" xfId="699" xr:uid="{00000000-0005-0000-0000-0000B8020000}"/>
    <cellStyle name="Note 5 9 2 2" xfId="700" xr:uid="{00000000-0005-0000-0000-0000B9020000}"/>
    <cellStyle name="Note 5 9 3" xfId="701" xr:uid="{00000000-0005-0000-0000-0000BA020000}"/>
    <cellStyle name="Output 2" xfId="702" xr:uid="{00000000-0005-0000-0000-0000BB020000}"/>
    <cellStyle name="Output 2 2" xfId="703" xr:uid="{00000000-0005-0000-0000-0000BC020000}"/>
    <cellStyle name="Output 3" xfId="704" xr:uid="{00000000-0005-0000-0000-0000BD020000}"/>
    <cellStyle name="Output 3 10" xfId="705" xr:uid="{00000000-0005-0000-0000-0000BE020000}"/>
    <cellStyle name="Output 3 10 2" xfId="706" xr:uid="{00000000-0005-0000-0000-0000BF020000}"/>
    <cellStyle name="Output 3 11" xfId="707" xr:uid="{00000000-0005-0000-0000-0000C0020000}"/>
    <cellStyle name="Output 3 2" xfId="708" xr:uid="{00000000-0005-0000-0000-0000C1020000}"/>
    <cellStyle name="Output 3 2 10" xfId="709" xr:uid="{00000000-0005-0000-0000-0000C2020000}"/>
    <cellStyle name="Output 3 2 2" xfId="710" xr:uid="{00000000-0005-0000-0000-0000C3020000}"/>
    <cellStyle name="Output 3 2 2 2" xfId="711" xr:uid="{00000000-0005-0000-0000-0000C4020000}"/>
    <cellStyle name="Output 3 2 2 2 2" xfId="712" xr:uid="{00000000-0005-0000-0000-0000C5020000}"/>
    <cellStyle name="Output 3 2 2 3" xfId="713" xr:uid="{00000000-0005-0000-0000-0000C6020000}"/>
    <cellStyle name="Output 3 2 3" xfId="714" xr:uid="{00000000-0005-0000-0000-0000C7020000}"/>
    <cellStyle name="Output 3 2 3 2" xfId="715" xr:uid="{00000000-0005-0000-0000-0000C8020000}"/>
    <cellStyle name="Output 3 2 3 2 2" xfId="716" xr:uid="{00000000-0005-0000-0000-0000C9020000}"/>
    <cellStyle name="Output 3 2 3 3" xfId="717" xr:uid="{00000000-0005-0000-0000-0000CA020000}"/>
    <cellStyle name="Output 3 2 4" xfId="718" xr:uid="{00000000-0005-0000-0000-0000CB020000}"/>
    <cellStyle name="Output 3 2 4 2" xfId="719" xr:uid="{00000000-0005-0000-0000-0000CC020000}"/>
    <cellStyle name="Output 3 2 4 2 2" xfId="720" xr:uid="{00000000-0005-0000-0000-0000CD020000}"/>
    <cellStyle name="Output 3 2 4 3" xfId="721" xr:uid="{00000000-0005-0000-0000-0000CE020000}"/>
    <cellStyle name="Output 3 2 5" xfId="722" xr:uid="{00000000-0005-0000-0000-0000CF020000}"/>
    <cellStyle name="Output 3 2 5 2" xfId="723" xr:uid="{00000000-0005-0000-0000-0000D0020000}"/>
    <cellStyle name="Output 3 2 5 2 2" xfId="724" xr:uid="{00000000-0005-0000-0000-0000D1020000}"/>
    <cellStyle name="Output 3 2 5 3" xfId="725" xr:uid="{00000000-0005-0000-0000-0000D2020000}"/>
    <cellStyle name="Output 3 2 6" xfId="726" xr:uid="{00000000-0005-0000-0000-0000D3020000}"/>
    <cellStyle name="Output 3 2 6 2" xfId="727" xr:uid="{00000000-0005-0000-0000-0000D4020000}"/>
    <cellStyle name="Output 3 2 6 2 2" xfId="728" xr:uid="{00000000-0005-0000-0000-0000D5020000}"/>
    <cellStyle name="Output 3 2 6 3" xfId="729" xr:uid="{00000000-0005-0000-0000-0000D6020000}"/>
    <cellStyle name="Output 3 2 7" xfId="730" xr:uid="{00000000-0005-0000-0000-0000D7020000}"/>
    <cellStyle name="Output 3 2 7 2" xfId="731" xr:uid="{00000000-0005-0000-0000-0000D8020000}"/>
    <cellStyle name="Output 3 2 7 2 2" xfId="732" xr:uid="{00000000-0005-0000-0000-0000D9020000}"/>
    <cellStyle name="Output 3 2 7 3" xfId="733" xr:uid="{00000000-0005-0000-0000-0000DA020000}"/>
    <cellStyle name="Output 3 2 8" xfId="734" xr:uid="{00000000-0005-0000-0000-0000DB020000}"/>
    <cellStyle name="Output 3 2 8 2" xfId="735" xr:uid="{00000000-0005-0000-0000-0000DC020000}"/>
    <cellStyle name="Output 3 2 8 2 2" xfId="736" xr:uid="{00000000-0005-0000-0000-0000DD020000}"/>
    <cellStyle name="Output 3 2 8 3" xfId="737" xr:uid="{00000000-0005-0000-0000-0000DE020000}"/>
    <cellStyle name="Output 3 2 9" xfId="738" xr:uid="{00000000-0005-0000-0000-0000DF020000}"/>
    <cellStyle name="Output 3 2 9 2" xfId="739" xr:uid="{00000000-0005-0000-0000-0000E0020000}"/>
    <cellStyle name="Output 3 3" xfId="740" xr:uid="{00000000-0005-0000-0000-0000E1020000}"/>
    <cellStyle name="Output 3 3 2" xfId="741" xr:uid="{00000000-0005-0000-0000-0000E2020000}"/>
    <cellStyle name="Output 3 3 2 2" xfId="742" xr:uid="{00000000-0005-0000-0000-0000E3020000}"/>
    <cellStyle name="Output 3 3 3" xfId="743" xr:uid="{00000000-0005-0000-0000-0000E4020000}"/>
    <cellStyle name="Output 3 4" xfId="744" xr:uid="{00000000-0005-0000-0000-0000E5020000}"/>
    <cellStyle name="Output 3 4 2" xfId="745" xr:uid="{00000000-0005-0000-0000-0000E6020000}"/>
    <cellStyle name="Output 3 4 2 2" xfId="746" xr:uid="{00000000-0005-0000-0000-0000E7020000}"/>
    <cellStyle name="Output 3 4 3" xfId="747" xr:uid="{00000000-0005-0000-0000-0000E8020000}"/>
    <cellStyle name="Output 3 5" xfId="748" xr:uid="{00000000-0005-0000-0000-0000E9020000}"/>
    <cellStyle name="Output 3 5 2" xfId="749" xr:uid="{00000000-0005-0000-0000-0000EA020000}"/>
    <cellStyle name="Output 3 5 2 2" xfId="750" xr:uid="{00000000-0005-0000-0000-0000EB020000}"/>
    <cellStyle name="Output 3 5 3" xfId="751" xr:uid="{00000000-0005-0000-0000-0000EC020000}"/>
    <cellStyle name="Output 3 6" xfId="752" xr:uid="{00000000-0005-0000-0000-0000ED020000}"/>
    <cellStyle name="Output 3 6 2" xfId="753" xr:uid="{00000000-0005-0000-0000-0000EE020000}"/>
    <cellStyle name="Output 3 6 2 2" xfId="754" xr:uid="{00000000-0005-0000-0000-0000EF020000}"/>
    <cellStyle name="Output 3 6 3" xfId="755" xr:uid="{00000000-0005-0000-0000-0000F0020000}"/>
    <cellStyle name="Output 3 7" xfId="756" xr:uid="{00000000-0005-0000-0000-0000F1020000}"/>
    <cellStyle name="Output 3 7 2" xfId="757" xr:uid="{00000000-0005-0000-0000-0000F2020000}"/>
    <cellStyle name="Output 3 7 2 2" xfId="758" xr:uid="{00000000-0005-0000-0000-0000F3020000}"/>
    <cellStyle name="Output 3 7 3" xfId="759" xr:uid="{00000000-0005-0000-0000-0000F4020000}"/>
    <cellStyle name="Output 3 8" xfId="760" xr:uid="{00000000-0005-0000-0000-0000F5020000}"/>
    <cellStyle name="Output 3 8 2" xfId="761" xr:uid="{00000000-0005-0000-0000-0000F6020000}"/>
    <cellStyle name="Output 3 8 2 2" xfId="762" xr:uid="{00000000-0005-0000-0000-0000F7020000}"/>
    <cellStyle name="Output 3 8 3" xfId="763" xr:uid="{00000000-0005-0000-0000-0000F8020000}"/>
    <cellStyle name="Output 3 9" xfId="764" xr:uid="{00000000-0005-0000-0000-0000F9020000}"/>
    <cellStyle name="Output 3 9 2" xfId="765" xr:uid="{00000000-0005-0000-0000-0000FA020000}"/>
    <cellStyle name="Output 3 9 2 2" xfId="766" xr:uid="{00000000-0005-0000-0000-0000FB020000}"/>
    <cellStyle name="Output 3 9 3" xfId="767" xr:uid="{00000000-0005-0000-0000-0000FC020000}"/>
    <cellStyle name="Output 4" xfId="768" xr:uid="{00000000-0005-0000-0000-0000FD020000}"/>
    <cellStyle name="Output 4 10" xfId="769" xr:uid="{00000000-0005-0000-0000-0000FE020000}"/>
    <cellStyle name="Output 4 10 2" xfId="770" xr:uid="{00000000-0005-0000-0000-0000FF020000}"/>
    <cellStyle name="Output 4 11" xfId="771" xr:uid="{00000000-0005-0000-0000-000000030000}"/>
    <cellStyle name="Output 4 2" xfId="772" xr:uid="{00000000-0005-0000-0000-000001030000}"/>
    <cellStyle name="Output 4 2 10" xfId="773" xr:uid="{00000000-0005-0000-0000-000002030000}"/>
    <cellStyle name="Output 4 2 2" xfId="774" xr:uid="{00000000-0005-0000-0000-000003030000}"/>
    <cellStyle name="Output 4 2 2 2" xfId="775" xr:uid="{00000000-0005-0000-0000-000004030000}"/>
    <cellStyle name="Output 4 2 2 2 2" xfId="776" xr:uid="{00000000-0005-0000-0000-000005030000}"/>
    <cellStyle name="Output 4 2 2 3" xfId="777" xr:uid="{00000000-0005-0000-0000-000006030000}"/>
    <cellStyle name="Output 4 2 3" xfId="778" xr:uid="{00000000-0005-0000-0000-000007030000}"/>
    <cellStyle name="Output 4 2 3 2" xfId="779" xr:uid="{00000000-0005-0000-0000-000008030000}"/>
    <cellStyle name="Output 4 2 3 2 2" xfId="780" xr:uid="{00000000-0005-0000-0000-000009030000}"/>
    <cellStyle name="Output 4 2 3 3" xfId="781" xr:uid="{00000000-0005-0000-0000-00000A030000}"/>
    <cellStyle name="Output 4 2 4" xfId="782" xr:uid="{00000000-0005-0000-0000-00000B030000}"/>
    <cellStyle name="Output 4 2 4 2" xfId="783" xr:uid="{00000000-0005-0000-0000-00000C030000}"/>
    <cellStyle name="Output 4 2 4 2 2" xfId="784" xr:uid="{00000000-0005-0000-0000-00000D030000}"/>
    <cellStyle name="Output 4 2 4 3" xfId="785" xr:uid="{00000000-0005-0000-0000-00000E030000}"/>
    <cellStyle name="Output 4 2 5" xfId="786" xr:uid="{00000000-0005-0000-0000-00000F030000}"/>
    <cellStyle name="Output 4 2 5 2" xfId="787" xr:uid="{00000000-0005-0000-0000-000010030000}"/>
    <cellStyle name="Output 4 2 5 2 2" xfId="788" xr:uid="{00000000-0005-0000-0000-000011030000}"/>
    <cellStyle name="Output 4 2 5 3" xfId="789" xr:uid="{00000000-0005-0000-0000-000012030000}"/>
    <cellStyle name="Output 4 2 6" xfId="790" xr:uid="{00000000-0005-0000-0000-000013030000}"/>
    <cellStyle name="Output 4 2 6 2" xfId="791" xr:uid="{00000000-0005-0000-0000-000014030000}"/>
    <cellStyle name="Output 4 2 6 2 2" xfId="792" xr:uid="{00000000-0005-0000-0000-000015030000}"/>
    <cellStyle name="Output 4 2 6 3" xfId="793" xr:uid="{00000000-0005-0000-0000-000016030000}"/>
    <cellStyle name="Output 4 2 7" xfId="794" xr:uid="{00000000-0005-0000-0000-000017030000}"/>
    <cellStyle name="Output 4 2 7 2" xfId="795" xr:uid="{00000000-0005-0000-0000-000018030000}"/>
    <cellStyle name="Output 4 2 7 2 2" xfId="796" xr:uid="{00000000-0005-0000-0000-000019030000}"/>
    <cellStyle name="Output 4 2 7 3" xfId="797" xr:uid="{00000000-0005-0000-0000-00001A030000}"/>
    <cellStyle name="Output 4 2 8" xfId="798" xr:uid="{00000000-0005-0000-0000-00001B030000}"/>
    <cellStyle name="Output 4 2 8 2" xfId="799" xr:uid="{00000000-0005-0000-0000-00001C030000}"/>
    <cellStyle name="Output 4 2 8 2 2" xfId="800" xr:uid="{00000000-0005-0000-0000-00001D030000}"/>
    <cellStyle name="Output 4 2 8 3" xfId="801" xr:uid="{00000000-0005-0000-0000-00001E030000}"/>
    <cellStyle name="Output 4 2 9" xfId="802" xr:uid="{00000000-0005-0000-0000-00001F030000}"/>
    <cellStyle name="Output 4 2 9 2" xfId="803" xr:uid="{00000000-0005-0000-0000-000020030000}"/>
    <cellStyle name="Output 4 3" xfId="804" xr:uid="{00000000-0005-0000-0000-000021030000}"/>
    <cellStyle name="Output 4 3 2" xfId="805" xr:uid="{00000000-0005-0000-0000-000022030000}"/>
    <cellStyle name="Output 4 3 2 2" xfId="806" xr:uid="{00000000-0005-0000-0000-000023030000}"/>
    <cellStyle name="Output 4 3 3" xfId="807" xr:uid="{00000000-0005-0000-0000-000024030000}"/>
    <cellStyle name="Output 4 4" xfId="808" xr:uid="{00000000-0005-0000-0000-000025030000}"/>
    <cellStyle name="Output 4 4 2" xfId="809" xr:uid="{00000000-0005-0000-0000-000026030000}"/>
    <cellStyle name="Output 4 4 2 2" xfId="810" xr:uid="{00000000-0005-0000-0000-000027030000}"/>
    <cellStyle name="Output 4 4 3" xfId="811" xr:uid="{00000000-0005-0000-0000-000028030000}"/>
    <cellStyle name="Output 4 5" xfId="812" xr:uid="{00000000-0005-0000-0000-000029030000}"/>
    <cellStyle name="Output 4 5 2" xfId="813" xr:uid="{00000000-0005-0000-0000-00002A030000}"/>
    <cellStyle name="Output 4 5 2 2" xfId="814" xr:uid="{00000000-0005-0000-0000-00002B030000}"/>
    <cellStyle name="Output 4 5 3" xfId="815" xr:uid="{00000000-0005-0000-0000-00002C030000}"/>
    <cellStyle name="Output 4 6" xfId="816" xr:uid="{00000000-0005-0000-0000-00002D030000}"/>
    <cellStyle name="Output 4 6 2" xfId="817" xr:uid="{00000000-0005-0000-0000-00002E030000}"/>
    <cellStyle name="Output 4 6 2 2" xfId="818" xr:uid="{00000000-0005-0000-0000-00002F030000}"/>
    <cellStyle name="Output 4 6 3" xfId="819" xr:uid="{00000000-0005-0000-0000-000030030000}"/>
    <cellStyle name="Output 4 7" xfId="820" xr:uid="{00000000-0005-0000-0000-000031030000}"/>
    <cellStyle name="Output 4 7 2" xfId="821" xr:uid="{00000000-0005-0000-0000-000032030000}"/>
    <cellStyle name="Output 4 7 2 2" xfId="822" xr:uid="{00000000-0005-0000-0000-000033030000}"/>
    <cellStyle name="Output 4 7 3" xfId="823" xr:uid="{00000000-0005-0000-0000-000034030000}"/>
    <cellStyle name="Output 4 8" xfId="824" xr:uid="{00000000-0005-0000-0000-000035030000}"/>
    <cellStyle name="Output 4 8 2" xfId="825" xr:uid="{00000000-0005-0000-0000-000036030000}"/>
    <cellStyle name="Output 4 8 2 2" xfId="826" xr:uid="{00000000-0005-0000-0000-000037030000}"/>
    <cellStyle name="Output 4 8 3" xfId="827" xr:uid="{00000000-0005-0000-0000-000038030000}"/>
    <cellStyle name="Output 4 9" xfId="828" xr:uid="{00000000-0005-0000-0000-000039030000}"/>
    <cellStyle name="Output 4 9 2" xfId="829" xr:uid="{00000000-0005-0000-0000-00003A030000}"/>
    <cellStyle name="Output 4 9 2 2" xfId="830" xr:uid="{00000000-0005-0000-0000-00003B030000}"/>
    <cellStyle name="Output 4 9 3" xfId="831" xr:uid="{00000000-0005-0000-0000-00003C030000}"/>
    <cellStyle name="Percent" xfId="982" builtinId="5"/>
    <cellStyle name="Percent 2" xfId="24" xr:uid="{00000000-0005-0000-0000-00003D030000}"/>
    <cellStyle name="Percent 2 2" xfId="832" xr:uid="{00000000-0005-0000-0000-00003E030000}"/>
    <cellStyle name="Percent 2 3" xfId="833" xr:uid="{00000000-0005-0000-0000-00003F030000}"/>
    <cellStyle name="Percent 3" xfId="25" xr:uid="{00000000-0005-0000-0000-000040030000}"/>
    <cellStyle name="Percent 3 2" xfId="834" xr:uid="{00000000-0005-0000-0000-000041030000}"/>
    <cellStyle name="Percent 4" xfId="26" xr:uid="{00000000-0005-0000-0000-000042030000}"/>
    <cellStyle name="Percent 5" xfId="27" xr:uid="{00000000-0005-0000-0000-000043030000}"/>
    <cellStyle name="Percent 6" xfId="986" xr:uid="{4E7C719A-E8A4-5E4F-B338-94BFF9A18189}"/>
    <cellStyle name="SectionHeaderNormal" xfId="835" xr:uid="{00000000-0005-0000-0000-000044030000}"/>
    <cellStyle name="SubScript" xfId="836" xr:uid="{00000000-0005-0000-0000-000045030000}"/>
    <cellStyle name="SuperScript" xfId="837" xr:uid="{00000000-0005-0000-0000-000046030000}"/>
    <cellStyle name="TextBold" xfId="838" xr:uid="{00000000-0005-0000-0000-000047030000}"/>
    <cellStyle name="TextItalic" xfId="839" xr:uid="{00000000-0005-0000-0000-000048030000}"/>
    <cellStyle name="TextNormal" xfId="840" xr:uid="{00000000-0005-0000-0000-000049030000}"/>
    <cellStyle name="Title 2" xfId="841" xr:uid="{00000000-0005-0000-0000-00004A030000}"/>
    <cellStyle name="Title 2 2" xfId="842" xr:uid="{00000000-0005-0000-0000-00004B030000}"/>
    <cellStyle name="Title 3" xfId="843" xr:uid="{00000000-0005-0000-0000-00004C030000}"/>
    <cellStyle name="Title 4" xfId="844" xr:uid="{00000000-0005-0000-0000-00004D030000}"/>
    <cellStyle name="TitleNormal" xfId="845" xr:uid="{00000000-0005-0000-0000-00004E030000}"/>
    <cellStyle name="Total 2" xfId="846" xr:uid="{00000000-0005-0000-0000-00004F030000}"/>
    <cellStyle name="Total 2 2" xfId="847" xr:uid="{00000000-0005-0000-0000-000050030000}"/>
    <cellStyle name="Total 3" xfId="848" xr:uid="{00000000-0005-0000-0000-000051030000}"/>
    <cellStyle name="Total 3 10" xfId="849" xr:uid="{00000000-0005-0000-0000-000052030000}"/>
    <cellStyle name="Total 3 10 2" xfId="850" xr:uid="{00000000-0005-0000-0000-000053030000}"/>
    <cellStyle name="Total 3 11" xfId="851" xr:uid="{00000000-0005-0000-0000-000054030000}"/>
    <cellStyle name="Total 3 2" xfId="852" xr:uid="{00000000-0005-0000-0000-000055030000}"/>
    <cellStyle name="Total 3 2 10" xfId="853" xr:uid="{00000000-0005-0000-0000-000056030000}"/>
    <cellStyle name="Total 3 2 2" xfId="854" xr:uid="{00000000-0005-0000-0000-000057030000}"/>
    <cellStyle name="Total 3 2 2 2" xfId="855" xr:uid="{00000000-0005-0000-0000-000058030000}"/>
    <cellStyle name="Total 3 2 2 2 2" xfId="856" xr:uid="{00000000-0005-0000-0000-000059030000}"/>
    <cellStyle name="Total 3 2 2 3" xfId="857" xr:uid="{00000000-0005-0000-0000-00005A030000}"/>
    <cellStyle name="Total 3 2 3" xfId="858" xr:uid="{00000000-0005-0000-0000-00005B030000}"/>
    <cellStyle name="Total 3 2 3 2" xfId="859" xr:uid="{00000000-0005-0000-0000-00005C030000}"/>
    <cellStyle name="Total 3 2 3 2 2" xfId="860" xr:uid="{00000000-0005-0000-0000-00005D030000}"/>
    <cellStyle name="Total 3 2 3 3" xfId="861" xr:uid="{00000000-0005-0000-0000-00005E030000}"/>
    <cellStyle name="Total 3 2 4" xfId="862" xr:uid="{00000000-0005-0000-0000-00005F030000}"/>
    <cellStyle name="Total 3 2 4 2" xfId="863" xr:uid="{00000000-0005-0000-0000-000060030000}"/>
    <cellStyle name="Total 3 2 4 2 2" xfId="864" xr:uid="{00000000-0005-0000-0000-000061030000}"/>
    <cellStyle name="Total 3 2 4 3" xfId="865" xr:uid="{00000000-0005-0000-0000-000062030000}"/>
    <cellStyle name="Total 3 2 5" xfId="866" xr:uid="{00000000-0005-0000-0000-000063030000}"/>
    <cellStyle name="Total 3 2 5 2" xfId="867" xr:uid="{00000000-0005-0000-0000-000064030000}"/>
    <cellStyle name="Total 3 2 5 2 2" xfId="868" xr:uid="{00000000-0005-0000-0000-000065030000}"/>
    <cellStyle name="Total 3 2 5 3" xfId="869" xr:uid="{00000000-0005-0000-0000-000066030000}"/>
    <cellStyle name="Total 3 2 6" xfId="870" xr:uid="{00000000-0005-0000-0000-000067030000}"/>
    <cellStyle name="Total 3 2 6 2" xfId="871" xr:uid="{00000000-0005-0000-0000-000068030000}"/>
    <cellStyle name="Total 3 2 6 2 2" xfId="872" xr:uid="{00000000-0005-0000-0000-000069030000}"/>
    <cellStyle name="Total 3 2 6 3" xfId="873" xr:uid="{00000000-0005-0000-0000-00006A030000}"/>
    <cellStyle name="Total 3 2 7" xfId="874" xr:uid="{00000000-0005-0000-0000-00006B030000}"/>
    <cellStyle name="Total 3 2 7 2" xfId="875" xr:uid="{00000000-0005-0000-0000-00006C030000}"/>
    <cellStyle name="Total 3 2 7 2 2" xfId="876" xr:uid="{00000000-0005-0000-0000-00006D030000}"/>
    <cellStyle name="Total 3 2 7 3" xfId="877" xr:uid="{00000000-0005-0000-0000-00006E030000}"/>
    <cellStyle name="Total 3 2 8" xfId="878" xr:uid="{00000000-0005-0000-0000-00006F030000}"/>
    <cellStyle name="Total 3 2 8 2" xfId="879" xr:uid="{00000000-0005-0000-0000-000070030000}"/>
    <cellStyle name="Total 3 2 8 2 2" xfId="880" xr:uid="{00000000-0005-0000-0000-000071030000}"/>
    <cellStyle name="Total 3 2 8 3" xfId="881" xr:uid="{00000000-0005-0000-0000-000072030000}"/>
    <cellStyle name="Total 3 2 9" xfId="882" xr:uid="{00000000-0005-0000-0000-000073030000}"/>
    <cellStyle name="Total 3 2 9 2" xfId="883" xr:uid="{00000000-0005-0000-0000-000074030000}"/>
    <cellStyle name="Total 3 3" xfId="884" xr:uid="{00000000-0005-0000-0000-000075030000}"/>
    <cellStyle name="Total 3 3 2" xfId="885" xr:uid="{00000000-0005-0000-0000-000076030000}"/>
    <cellStyle name="Total 3 3 2 2" xfId="886" xr:uid="{00000000-0005-0000-0000-000077030000}"/>
    <cellStyle name="Total 3 3 3" xfId="887" xr:uid="{00000000-0005-0000-0000-000078030000}"/>
    <cellStyle name="Total 3 4" xfId="888" xr:uid="{00000000-0005-0000-0000-000079030000}"/>
    <cellStyle name="Total 3 4 2" xfId="889" xr:uid="{00000000-0005-0000-0000-00007A030000}"/>
    <cellStyle name="Total 3 4 2 2" xfId="890" xr:uid="{00000000-0005-0000-0000-00007B030000}"/>
    <cellStyle name="Total 3 4 3" xfId="891" xr:uid="{00000000-0005-0000-0000-00007C030000}"/>
    <cellStyle name="Total 3 5" xfId="892" xr:uid="{00000000-0005-0000-0000-00007D030000}"/>
    <cellStyle name="Total 3 5 2" xfId="893" xr:uid="{00000000-0005-0000-0000-00007E030000}"/>
    <cellStyle name="Total 3 5 2 2" xfId="894" xr:uid="{00000000-0005-0000-0000-00007F030000}"/>
    <cellStyle name="Total 3 5 3" xfId="895" xr:uid="{00000000-0005-0000-0000-000080030000}"/>
    <cellStyle name="Total 3 6" xfId="896" xr:uid="{00000000-0005-0000-0000-000081030000}"/>
    <cellStyle name="Total 3 6 2" xfId="897" xr:uid="{00000000-0005-0000-0000-000082030000}"/>
    <cellStyle name="Total 3 6 2 2" xfId="898" xr:uid="{00000000-0005-0000-0000-000083030000}"/>
    <cellStyle name="Total 3 6 3" xfId="899" xr:uid="{00000000-0005-0000-0000-000084030000}"/>
    <cellStyle name="Total 3 7" xfId="900" xr:uid="{00000000-0005-0000-0000-000085030000}"/>
    <cellStyle name="Total 3 7 2" xfId="901" xr:uid="{00000000-0005-0000-0000-000086030000}"/>
    <cellStyle name="Total 3 7 2 2" xfId="902" xr:uid="{00000000-0005-0000-0000-000087030000}"/>
    <cellStyle name="Total 3 7 3" xfId="903" xr:uid="{00000000-0005-0000-0000-000088030000}"/>
    <cellStyle name="Total 3 8" xfId="904" xr:uid="{00000000-0005-0000-0000-000089030000}"/>
    <cellStyle name="Total 3 8 2" xfId="905" xr:uid="{00000000-0005-0000-0000-00008A030000}"/>
    <cellStyle name="Total 3 8 2 2" xfId="906" xr:uid="{00000000-0005-0000-0000-00008B030000}"/>
    <cellStyle name="Total 3 8 3" xfId="907" xr:uid="{00000000-0005-0000-0000-00008C030000}"/>
    <cellStyle name="Total 3 9" xfId="908" xr:uid="{00000000-0005-0000-0000-00008D030000}"/>
    <cellStyle name="Total 3 9 2" xfId="909" xr:uid="{00000000-0005-0000-0000-00008E030000}"/>
    <cellStyle name="Total 3 9 2 2" xfId="910" xr:uid="{00000000-0005-0000-0000-00008F030000}"/>
    <cellStyle name="Total 3 9 3" xfId="911" xr:uid="{00000000-0005-0000-0000-000090030000}"/>
    <cellStyle name="Total 4" xfId="912" xr:uid="{00000000-0005-0000-0000-000091030000}"/>
    <cellStyle name="Total 4 10" xfId="913" xr:uid="{00000000-0005-0000-0000-000092030000}"/>
    <cellStyle name="Total 4 10 2" xfId="914" xr:uid="{00000000-0005-0000-0000-000093030000}"/>
    <cellStyle name="Total 4 11" xfId="915" xr:uid="{00000000-0005-0000-0000-000094030000}"/>
    <cellStyle name="Total 4 2" xfId="916" xr:uid="{00000000-0005-0000-0000-000095030000}"/>
    <cellStyle name="Total 4 2 10" xfId="917" xr:uid="{00000000-0005-0000-0000-000096030000}"/>
    <cellStyle name="Total 4 2 2" xfId="918" xr:uid="{00000000-0005-0000-0000-000097030000}"/>
    <cellStyle name="Total 4 2 2 2" xfId="919" xr:uid="{00000000-0005-0000-0000-000098030000}"/>
    <cellStyle name="Total 4 2 2 2 2" xfId="920" xr:uid="{00000000-0005-0000-0000-000099030000}"/>
    <cellStyle name="Total 4 2 2 3" xfId="921" xr:uid="{00000000-0005-0000-0000-00009A030000}"/>
    <cellStyle name="Total 4 2 3" xfId="922" xr:uid="{00000000-0005-0000-0000-00009B030000}"/>
    <cellStyle name="Total 4 2 3 2" xfId="923" xr:uid="{00000000-0005-0000-0000-00009C030000}"/>
    <cellStyle name="Total 4 2 3 2 2" xfId="924" xr:uid="{00000000-0005-0000-0000-00009D030000}"/>
    <cellStyle name="Total 4 2 3 3" xfId="925" xr:uid="{00000000-0005-0000-0000-00009E030000}"/>
    <cellStyle name="Total 4 2 4" xfId="926" xr:uid="{00000000-0005-0000-0000-00009F030000}"/>
    <cellStyle name="Total 4 2 4 2" xfId="927" xr:uid="{00000000-0005-0000-0000-0000A0030000}"/>
    <cellStyle name="Total 4 2 4 2 2" xfId="928" xr:uid="{00000000-0005-0000-0000-0000A1030000}"/>
    <cellStyle name="Total 4 2 4 3" xfId="929" xr:uid="{00000000-0005-0000-0000-0000A2030000}"/>
    <cellStyle name="Total 4 2 5" xfId="930" xr:uid="{00000000-0005-0000-0000-0000A3030000}"/>
    <cellStyle name="Total 4 2 5 2" xfId="931" xr:uid="{00000000-0005-0000-0000-0000A4030000}"/>
    <cellStyle name="Total 4 2 5 2 2" xfId="932" xr:uid="{00000000-0005-0000-0000-0000A5030000}"/>
    <cellStyle name="Total 4 2 5 3" xfId="933" xr:uid="{00000000-0005-0000-0000-0000A6030000}"/>
    <cellStyle name="Total 4 2 6" xfId="934" xr:uid="{00000000-0005-0000-0000-0000A7030000}"/>
    <cellStyle name="Total 4 2 6 2" xfId="935" xr:uid="{00000000-0005-0000-0000-0000A8030000}"/>
    <cellStyle name="Total 4 2 6 2 2" xfId="936" xr:uid="{00000000-0005-0000-0000-0000A9030000}"/>
    <cellStyle name="Total 4 2 6 3" xfId="937" xr:uid="{00000000-0005-0000-0000-0000AA030000}"/>
    <cellStyle name="Total 4 2 7" xfId="938" xr:uid="{00000000-0005-0000-0000-0000AB030000}"/>
    <cellStyle name="Total 4 2 7 2" xfId="939" xr:uid="{00000000-0005-0000-0000-0000AC030000}"/>
    <cellStyle name="Total 4 2 7 2 2" xfId="940" xr:uid="{00000000-0005-0000-0000-0000AD030000}"/>
    <cellStyle name="Total 4 2 7 3" xfId="941" xr:uid="{00000000-0005-0000-0000-0000AE030000}"/>
    <cellStyle name="Total 4 2 8" xfId="942" xr:uid="{00000000-0005-0000-0000-0000AF030000}"/>
    <cellStyle name="Total 4 2 8 2" xfId="943" xr:uid="{00000000-0005-0000-0000-0000B0030000}"/>
    <cellStyle name="Total 4 2 8 2 2" xfId="944" xr:uid="{00000000-0005-0000-0000-0000B1030000}"/>
    <cellStyle name="Total 4 2 8 3" xfId="945" xr:uid="{00000000-0005-0000-0000-0000B2030000}"/>
    <cellStyle name="Total 4 2 9" xfId="946" xr:uid="{00000000-0005-0000-0000-0000B3030000}"/>
    <cellStyle name="Total 4 2 9 2" xfId="947" xr:uid="{00000000-0005-0000-0000-0000B4030000}"/>
    <cellStyle name="Total 4 3" xfId="948" xr:uid="{00000000-0005-0000-0000-0000B5030000}"/>
    <cellStyle name="Total 4 3 2" xfId="949" xr:uid="{00000000-0005-0000-0000-0000B6030000}"/>
    <cellStyle name="Total 4 3 2 2" xfId="950" xr:uid="{00000000-0005-0000-0000-0000B7030000}"/>
    <cellStyle name="Total 4 3 3" xfId="951" xr:uid="{00000000-0005-0000-0000-0000B8030000}"/>
    <cellStyle name="Total 4 4" xfId="952" xr:uid="{00000000-0005-0000-0000-0000B9030000}"/>
    <cellStyle name="Total 4 4 2" xfId="953" xr:uid="{00000000-0005-0000-0000-0000BA030000}"/>
    <cellStyle name="Total 4 4 2 2" xfId="954" xr:uid="{00000000-0005-0000-0000-0000BB030000}"/>
    <cellStyle name="Total 4 4 3" xfId="955" xr:uid="{00000000-0005-0000-0000-0000BC030000}"/>
    <cellStyle name="Total 4 5" xfId="956" xr:uid="{00000000-0005-0000-0000-0000BD030000}"/>
    <cellStyle name="Total 4 5 2" xfId="957" xr:uid="{00000000-0005-0000-0000-0000BE030000}"/>
    <cellStyle name="Total 4 5 2 2" xfId="958" xr:uid="{00000000-0005-0000-0000-0000BF030000}"/>
    <cellStyle name="Total 4 5 3" xfId="959" xr:uid="{00000000-0005-0000-0000-0000C0030000}"/>
    <cellStyle name="Total 4 6" xfId="960" xr:uid="{00000000-0005-0000-0000-0000C1030000}"/>
    <cellStyle name="Total 4 6 2" xfId="961" xr:uid="{00000000-0005-0000-0000-0000C2030000}"/>
    <cellStyle name="Total 4 6 2 2" xfId="962" xr:uid="{00000000-0005-0000-0000-0000C3030000}"/>
    <cellStyle name="Total 4 6 3" xfId="963" xr:uid="{00000000-0005-0000-0000-0000C4030000}"/>
    <cellStyle name="Total 4 7" xfId="964" xr:uid="{00000000-0005-0000-0000-0000C5030000}"/>
    <cellStyle name="Total 4 7 2" xfId="965" xr:uid="{00000000-0005-0000-0000-0000C6030000}"/>
    <cellStyle name="Total 4 7 2 2" xfId="966" xr:uid="{00000000-0005-0000-0000-0000C7030000}"/>
    <cellStyle name="Total 4 7 3" xfId="967" xr:uid="{00000000-0005-0000-0000-0000C8030000}"/>
    <cellStyle name="Total 4 8" xfId="968" xr:uid="{00000000-0005-0000-0000-0000C9030000}"/>
    <cellStyle name="Total 4 8 2" xfId="969" xr:uid="{00000000-0005-0000-0000-0000CA030000}"/>
    <cellStyle name="Total 4 8 2 2" xfId="970" xr:uid="{00000000-0005-0000-0000-0000CB030000}"/>
    <cellStyle name="Total 4 8 3" xfId="971" xr:uid="{00000000-0005-0000-0000-0000CC030000}"/>
    <cellStyle name="Total 4 9" xfId="972" xr:uid="{00000000-0005-0000-0000-0000CD030000}"/>
    <cellStyle name="Total 4 9 2" xfId="973" xr:uid="{00000000-0005-0000-0000-0000CE030000}"/>
    <cellStyle name="Total 4 9 2 2" xfId="974" xr:uid="{00000000-0005-0000-0000-0000CF030000}"/>
    <cellStyle name="Total 4 9 3" xfId="975" xr:uid="{00000000-0005-0000-0000-0000D0030000}"/>
    <cellStyle name="Warning Text 2" xfId="976" xr:uid="{00000000-0005-0000-0000-0000D1030000}"/>
    <cellStyle name="Warning Text 2 2" xfId="977" xr:uid="{00000000-0005-0000-0000-0000D2030000}"/>
    <cellStyle name="Warning Text 3" xfId="978" xr:uid="{00000000-0005-0000-0000-0000D3030000}"/>
    <cellStyle name="Warning Text 4" xfId="979" xr:uid="{00000000-0005-0000-0000-0000D4030000}"/>
  </cellStyles>
  <dxfs count="45">
    <dxf>
      <fill>
        <patternFill>
          <bgColor rgb="FFFFFF00"/>
        </patternFill>
      </fill>
    </dxf>
    <dxf>
      <font>
        <b/>
        <i val="0"/>
        <color theme="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4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0</xdr:colOff>
      <xdr:row>6</xdr:row>
      <xdr:rowOff>0</xdr:rowOff>
    </xdr:from>
    <xdr:ext cx="304800" cy="304800"/>
    <xdr:sp macro="" textlink="">
      <xdr:nvSpPr>
        <xdr:cNvPr id="5" name="AutoShape 8" descr="Image result for dc pcsb">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tima/Desktop/FY22%20Capital%20Village_Budget%20v.25%20-%20FINA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undoverde.basecamphq.com/Documents%20and%20Settings/Bob/Local%20Settings/Temporary%20Internet%20Files/Content.IE5/B96OLA4D/Mundo%20Verde%201.8%20-%20sendou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wjones.DCPUBLICCHARTER/AppData/Local/Microsoft/Windows/Temporary%20Internet%20Files/Content.IE5/D30380PT/Achievement%20Prep%20-%20FY15%20Financial%20Model%20-%20150115.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ample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shortcut-targets-by-id/12rE4ioNPnUArpIUJ4-rAGLyq6ZRoA8pb/Capital%20Village/Budget/Budget/FY22/Final%20Version/PCSB%20Upload/BudgetShee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2"/>
      <sheetName val="Dashboard"/>
      <sheetName val="FAR"/>
      <sheetName val="Report"/>
      <sheetName val="ERROR"/>
      <sheetName val="DP"/>
      <sheetName val="COMP"/>
      <sheetName val="POP"/>
      <sheetName val="PPF Inputs"/>
      <sheetName val="Rev-Loc"/>
      <sheetName val="NCLB,IDEA"/>
      <sheetName val="Rev-Fed"/>
      <sheetName val="Rev-Oth"/>
      <sheetName val="STAFF"/>
      <sheetName val="Exp-Per"/>
      <sheetName val="VENDORS"/>
      <sheetName val="Exp-Occ"/>
      <sheetName val="Exp-Stu"/>
      <sheetName val="Exp-Ofc"/>
      <sheetName val="Exp-BS"/>
      <sheetName val="DEP"/>
      <sheetName val="Loan1"/>
      <sheetName val="Rent1"/>
      <sheetName val="CapLease1"/>
      <sheetName val="IS1"/>
      <sheetName val="BS1"/>
      <sheetName val="CY1"/>
      <sheetName val="ReportPVT"/>
      <sheetName val="Data"/>
      <sheetName val="DATABS"/>
      <sheetName val="Templates"/>
      <sheetName val="SETUP"/>
      <sheetName val="Charts"/>
      <sheetName val="Accounts"/>
      <sheetName val="Calendarization"/>
      <sheetName val="CompsChart"/>
      <sheetName val="Blacklist"/>
      <sheetName val="Icons"/>
      <sheetName val="Log"/>
      <sheetName val="Timer"/>
    </sheetNames>
    <sheetDataSet>
      <sheetData sheetId="0"/>
      <sheetData sheetId="1"/>
      <sheetData sheetId="2"/>
      <sheetData sheetId="3"/>
      <sheetData sheetId="4"/>
      <sheetData sheetId="5"/>
      <sheetData sheetId="6"/>
      <sheetData sheetId="7">
        <row r="86">
          <cell r="H86">
            <v>0</v>
          </cell>
          <cell r="I86">
            <v>0</v>
          </cell>
          <cell r="J86">
            <v>0</v>
          </cell>
          <cell r="K86">
            <v>39.19</v>
          </cell>
          <cell r="L86">
            <v>72.06</v>
          </cell>
          <cell r="M86">
            <v>39.840000000000003</v>
          </cell>
          <cell r="N86">
            <v>39.840000000000003</v>
          </cell>
          <cell r="O86">
            <v>39.840000000000003</v>
          </cell>
          <cell r="P86">
            <v>39.840000000000003</v>
          </cell>
          <cell r="Q86">
            <v>39.840000000000003</v>
          </cell>
          <cell r="R86">
            <v>39.840000000000003</v>
          </cell>
          <cell r="S86">
            <v>39.840000000000003</v>
          </cell>
          <cell r="T86">
            <v>39.840000000000003</v>
          </cell>
          <cell r="U86">
            <v>39.840000000000003</v>
          </cell>
          <cell r="V86">
            <v>39.840000000000003</v>
          </cell>
          <cell r="W86">
            <v>39.840000000000003</v>
          </cell>
          <cell r="X86">
            <v>39.840000000000003</v>
          </cell>
          <cell r="Y86">
            <v>39.840000000000003</v>
          </cell>
          <cell r="Z86">
            <v>39.840000000000003</v>
          </cell>
          <cell r="AA86">
            <v>39.840000000000003</v>
          </cell>
          <cell r="AB86">
            <v>39.840000000000003</v>
          </cell>
          <cell r="AC86">
            <v>39.840000000000003</v>
          </cell>
          <cell r="AD86">
            <v>39.840000000000003</v>
          </cell>
          <cell r="AE86">
            <v>39.840000000000003</v>
          </cell>
          <cell r="AF86">
            <v>39.840000000000003</v>
          </cell>
          <cell r="AG86">
            <v>39.840000000000003</v>
          </cell>
          <cell r="AH86">
            <v>39.840000000000003</v>
          </cell>
          <cell r="AI86">
            <v>39.840000000000003</v>
          </cell>
          <cell r="AJ86">
            <v>39.840000000000003</v>
          </cell>
          <cell r="AK86">
            <v>39.840000000000003</v>
          </cell>
          <cell r="AL86">
            <v>39.840000000000003</v>
          </cell>
          <cell r="AM86">
            <v>39.840000000000003</v>
          </cell>
          <cell r="AN86">
            <v>39.840000000000003</v>
          </cell>
          <cell r="AO86">
            <v>39.840000000000003</v>
          </cell>
          <cell r="AP86">
            <v>39.840000000000003</v>
          </cell>
          <cell r="AQ86">
            <v>39.840000000000003</v>
          </cell>
          <cell r="AR86">
            <v>39.840000000000003</v>
          </cell>
          <cell r="AS86">
            <v>39.840000000000003</v>
          </cell>
          <cell r="AT86">
            <v>39.840000000000003</v>
          </cell>
          <cell r="AU86">
            <v>39.840000000000003</v>
          </cell>
          <cell r="AV86">
            <v>39.840000000000003</v>
          </cell>
          <cell r="AW86">
            <v>39.840000000000003</v>
          </cell>
          <cell r="AX86">
            <v>39.840000000000003</v>
          </cell>
          <cell r="AY86">
            <v>39.840000000000003</v>
          </cell>
          <cell r="AZ86">
            <v>39.840000000000003</v>
          </cell>
        </row>
        <row r="104">
          <cell r="K104">
            <v>3</v>
          </cell>
          <cell r="L104">
            <v>8</v>
          </cell>
          <cell r="M104">
            <v>9</v>
          </cell>
          <cell r="N104">
            <v>9</v>
          </cell>
          <cell r="O104">
            <v>9</v>
          </cell>
          <cell r="P104">
            <v>9</v>
          </cell>
          <cell r="Q104">
            <v>9</v>
          </cell>
          <cell r="R104">
            <v>9</v>
          </cell>
          <cell r="S104">
            <v>9</v>
          </cell>
          <cell r="T104">
            <v>9</v>
          </cell>
          <cell r="U104">
            <v>9</v>
          </cell>
          <cell r="V104">
            <v>9</v>
          </cell>
          <cell r="W104">
            <v>9</v>
          </cell>
          <cell r="X104">
            <v>9</v>
          </cell>
          <cell r="Y104">
            <v>9</v>
          </cell>
          <cell r="Z104">
            <v>9</v>
          </cell>
          <cell r="AA104">
            <v>9</v>
          </cell>
          <cell r="AB104">
            <v>9</v>
          </cell>
          <cell r="AC104">
            <v>9</v>
          </cell>
          <cell r="AD104">
            <v>9</v>
          </cell>
          <cell r="AE104">
            <v>9</v>
          </cell>
          <cell r="AF104">
            <v>9</v>
          </cell>
          <cell r="AG104">
            <v>9</v>
          </cell>
          <cell r="AH104">
            <v>9</v>
          </cell>
          <cell r="AI104">
            <v>9</v>
          </cell>
          <cell r="AJ104">
            <v>9</v>
          </cell>
          <cell r="AK104">
            <v>9</v>
          </cell>
          <cell r="AL104">
            <v>9</v>
          </cell>
          <cell r="AM104">
            <v>9</v>
          </cell>
          <cell r="AN104">
            <v>9</v>
          </cell>
          <cell r="AO104">
            <v>9</v>
          </cell>
          <cell r="AP104">
            <v>9</v>
          </cell>
          <cell r="AQ104">
            <v>9</v>
          </cell>
          <cell r="AR104">
            <v>9</v>
          </cell>
          <cell r="AS104">
            <v>9</v>
          </cell>
          <cell r="AT104">
            <v>9</v>
          </cell>
          <cell r="AU104">
            <v>9</v>
          </cell>
          <cell r="AV104">
            <v>9</v>
          </cell>
          <cell r="AW104">
            <v>9</v>
          </cell>
          <cell r="AX104">
            <v>9</v>
          </cell>
          <cell r="AY104">
            <v>9</v>
          </cell>
          <cell r="AZ104">
            <v>9</v>
          </cell>
        </row>
        <row r="119">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row>
      </sheetData>
      <sheetData sheetId="8"/>
      <sheetData sheetId="9"/>
      <sheetData sheetId="10"/>
      <sheetData sheetId="11"/>
      <sheetData sheetId="12"/>
      <sheetData sheetId="13"/>
      <sheetData sheetId="14">
        <row r="9">
          <cell r="L9">
            <v>1.02</v>
          </cell>
        </row>
        <row r="10">
          <cell r="L10">
            <v>1.02</v>
          </cell>
          <cell r="M10">
            <v>1.02</v>
          </cell>
          <cell r="N10">
            <v>1.02</v>
          </cell>
          <cell r="O10">
            <v>1.02</v>
          </cell>
          <cell r="P10">
            <v>1.02</v>
          </cell>
          <cell r="Q10">
            <v>1.02</v>
          </cell>
          <cell r="R10">
            <v>1.02</v>
          </cell>
          <cell r="S10">
            <v>1.02</v>
          </cell>
          <cell r="T10">
            <v>1.02</v>
          </cell>
          <cell r="U10">
            <v>1.02</v>
          </cell>
          <cell r="V10">
            <v>1.02</v>
          </cell>
          <cell r="W10">
            <v>1.02</v>
          </cell>
          <cell r="X10">
            <v>1.02</v>
          </cell>
          <cell r="Y10">
            <v>1.02</v>
          </cell>
          <cell r="Z10">
            <v>1.02</v>
          </cell>
          <cell r="AA10">
            <v>1.02</v>
          </cell>
          <cell r="AB10">
            <v>1.02</v>
          </cell>
          <cell r="AC10">
            <v>1.02</v>
          </cell>
          <cell r="AD10">
            <v>1.02</v>
          </cell>
          <cell r="AE10">
            <v>1.02</v>
          </cell>
          <cell r="AF10">
            <v>1.02</v>
          </cell>
          <cell r="AG10">
            <v>1.02</v>
          </cell>
          <cell r="AH10">
            <v>1.02</v>
          </cell>
          <cell r="AI10">
            <v>1.02</v>
          </cell>
          <cell r="AJ10">
            <v>1.02</v>
          </cell>
          <cell r="AK10">
            <v>1.02</v>
          </cell>
          <cell r="AL10">
            <v>1.02</v>
          </cell>
          <cell r="AM10">
            <v>1.02</v>
          </cell>
          <cell r="AN10">
            <v>1.02</v>
          </cell>
          <cell r="AO10">
            <v>1.02</v>
          </cell>
          <cell r="AP10">
            <v>1.02</v>
          </cell>
          <cell r="AQ10">
            <v>1.02</v>
          </cell>
          <cell r="AR10">
            <v>1.02</v>
          </cell>
          <cell r="AS10">
            <v>1.02</v>
          </cell>
          <cell r="AT10">
            <v>1.02</v>
          </cell>
          <cell r="AU10">
            <v>1.02</v>
          </cell>
          <cell r="AV10">
            <v>1.02</v>
          </cell>
          <cell r="AW10">
            <v>1.02</v>
          </cell>
          <cell r="AX10">
            <v>1.02</v>
          </cell>
          <cell r="AY10">
            <v>1.02</v>
          </cell>
          <cell r="AZ10">
            <v>1.02</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7">
          <cell r="D7" t="str">
            <v>Capital Village</v>
          </cell>
        </row>
        <row r="16">
          <cell r="D16">
            <v>1</v>
          </cell>
        </row>
        <row r="19">
          <cell r="H19" t="str">
            <v>SY17-18</v>
          </cell>
          <cell r="I19" t="str">
            <v>Past</v>
          </cell>
        </row>
        <row r="20">
          <cell r="H20" t="str">
            <v>SY18-19</v>
          </cell>
          <cell r="I20" t="str">
            <v>Past</v>
          </cell>
        </row>
        <row r="21">
          <cell r="H21" t="str">
            <v>SY19-20</v>
          </cell>
          <cell r="I21" t="str">
            <v>Past</v>
          </cell>
        </row>
        <row r="22">
          <cell r="H22" t="str">
            <v>SY20-21</v>
          </cell>
          <cell r="I22" t="str">
            <v>Current</v>
          </cell>
        </row>
        <row r="23">
          <cell r="H23" t="str">
            <v>SY21-22</v>
          </cell>
          <cell r="I23" t="str">
            <v>Future</v>
          </cell>
        </row>
        <row r="24">
          <cell r="H24" t="str">
            <v>SY22-23</v>
          </cell>
          <cell r="I24" t="str">
            <v>Future</v>
          </cell>
        </row>
        <row r="25">
          <cell r="H25" t="str">
            <v>SY23-24</v>
          </cell>
          <cell r="I25" t="str">
            <v>Future</v>
          </cell>
        </row>
        <row r="26">
          <cell r="H26" t="str">
            <v>SY24-25</v>
          </cell>
          <cell r="I26" t="str">
            <v>Future</v>
          </cell>
        </row>
        <row r="27">
          <cell r="H27" t="str">
            <v>SY25-26</v>
          </cell>
          <cell r="I27" t="str">
            <v>Future</v>
          </cell>
        </row>
        <row r="28">
          <cell r="H28" t="str">
            <v>SY26-27</v>
          </cell>
          <cell r="I28" t="str">
            <v>Future</v>
          </cell>
        </row>
        <row r="29">
          <cell r="H29" t="str">
            <v>SY27-28</v>
          </cell>
          <cell r="I29" t="str">
            <v>Future</v>
          </cell>
        </row>
        <row r="30">
          <cell r="H30" t="str">
            <v>SY28-29</v>
          </cell>
          <cell r="I30" t="str">
            <v>Future</v>
          </cell>
        </row>
        <row r="31">
          <cell r="H31" t="str">
            <v>SY29-30</v>
          </cell>
          <cell r="I31" t="str">
            <v>Future</v>
          </cell>
        </row>
        <row r="32">
          <cell r="H32" t="str">
            <v>SY30-31</v>
          </cell>
          <cell r="I32" t="str">
            <v>Future</v>
          </cell>
        </row>
        <row r="33">
          <cell r="H33" t="str">
            <v>SY31-32</v>
          </cell>
          <cell r="I33" t="str">
            <v>Future</v>
          </cell>
        </row>
        <row r="34">
          <cell r="H34" t="str">
            <v>SY32-33</v>
          </cell>
          <cell r="I34" t="str">
            <v>Future</v>
          </cell>
        </row>
        <row r="35">
          <cell r="H35" t="str">
            <v>SY33-34</v>
          </cell>
          <cell r="I35" t="str">
            <v>Future</v>
          </cell>
        </row>
        <row r="36">
          <cell r="H36" t="str">
            <v>SY34-35</v>
          </cell>
          <cell r="I36" t="str">
            <v>Future</v>
          </cell>
        </row>
        <row r="37">
          <cell r="H37" t="str">
            <v>SY35-36</v>
          </cell>
          <cell r="I37" t="str">
            <v>Future</v>
          </cell>
        </row>
        <row r="38">
          <cell r="H38" t="str">
            <v>SY36-37</v>
          </cell>
          <cell r="I38" t="str">
            <v>Future</v>
          </cell>
        </row>
        <row r="39">
          <cell r="H39" t="str">
            <v>SY37-38</v>
          </cell>
          <cell r="I39" t="str">
            <v>Future</v>
          </cell>
        </row>
        <row r="40">
          <cell r="H40" t="str">
            <v>SY38-39</v>
          </cell>
          <cell r="I40" t="str">
            <v>Future</v>
          </cell>
        </row>
        <row r="41">
          <cell r="H41" t="str">
            <v>SY39-40</v>
          </cell>
          <cell r="I41" t="str">
            <v>Future</v>
          </cell>
        </row>
        <row r="42">
          <cell r="H42" t="str">
            <v>SY40-41</v>
          </cell>
          <cell r="I42" t="str">
            <v>Future</v>
          </cell>
        </row>
        <row r="43">
          <cell r="H43" t="str">
            <v>SY41-42</v>
          </cell>
          <cell r="I43" t="str">
            <v>Future</v>
          </cell>
        </row>
        <row r="44">
          <cell r="H44" t="str">
            <v>SY42-43</v>
          </cell>
          <cell r="I44" t="str">
            <v>Future</v>
          </cell>
        </row>
        <row r="45">
          <cell r="H45" t="str">
            <v>SY43-44</v>
          </cell>
          <cell r="I45" t="str">
            <v>Future</v>
          </cell>
        </row>
        <row r="46">
          <cell r="H46" t="str">
            <v>SY44-45</v>
          </cell>
          <cell r="I46" t="str">
            <v>Future</v>
          </cell>
        </row>
        <row r="47">
          <cell r="H47" t="str">
            <v>SY45-46</v>
          </cell>
          <cell r="I47" t="str">
            <v>Future</v>
          </cell>
        </row>
        <row r="48">
          <cell r="H48" t="str">
            <v>SY46-47</v>
          </cell>
          <cell r="I48" t="str">
            <v>Future</v>
          </cell>
        </row>
        <row r="49">
          <cell r="H49" t="str">
            <v>SY47-48</v>
          </cell>
          <cell r="I49" t="str">
            <v>Future</v>
          </cell>
        </row>
        <row r="50">
          <cell r="H50" t="str">
            <v>SY48-49</v>
          </cell>
          <cell r="I50" t="str">
            <v>Future</v>
          </cell>
        </row>
        <row r="51">
          <cell r="H51" t="str">
            <v>SY49-50</v>
          </cell>
          <cell r="I51" t="str">
            <v>Future</v>
          </cell>
        </row>
        <row r="52">
          <cell r="H52" t="str">
            <v>SY50-51</v>
          </cell>
          <cell r="I52" t="str">
            <v>Future</v>
          </cell>
        </row>
        <row r="53">
          <cell r="H53" t="str">
            <v>SY51-52</v>
          </cell>
          <cell r="I53" t="str">
            <v>Future</v>
          </cell>
        </row>
        <row r="54">
          <cell r="H54" t="str">
            <v>SY52-53</v>
          </cell>
          <cell r="I54" t="str">
            <v>Future</v>
          </cell>
        </row>
        <row r="55">
          <cell r="H55" t="str">
            <v>SY53-54</v>
          </cell>
          <cell r="I55" t="str">
            <v>Future</v>
          </cell>
        </row>
        <row r="56">
          <cell r="H56" t="str">
            <v>SY54-55</v>
          </cell>
          <cell r="I56" t="str">
            <v>Future</v>
          </cell>
        </row>
        <row r="57">
          <cell r="H57" t="str">
            <v>SY55-56</v>
          </cell>
          <cell r="I57" t="str">
            <v>Future</v>
          </cell>
        </row>
        <row r="58">
          <cell r="H58" t="str">
            <v>SY56-57</v>
          </cell>
          <cell r="I58" t="str">
            <v>Future</v>
          </cell>
        </row>
        <row r="59">
          <cell r="H59" t="str">
            <v>SY57-58</v>
          </cell>
          <cell r="I59" t="str">
            <v>Future</v>
          </cell>
        </row>
        <row r="60">
          <cell r="H60" t="str">
            <v>SY58-59</v>
          </cell>
          <cell r="I60" t="str">
            <v>Future</v>
          </cell>
        </row>
        <row r="61">
          <cell r="H61" t="str">
            <v>SY59-60</v>
          </cell>
          <cell r="I61" t="str">
            <v>Future</v>
          </cell>
        </row>
        <row r="62">
          <cell r="H62" t="str">
            <v>SY60-61</v>
          </cell>
          <cell r="I62" t="str">
            <v>Future</v>
          </cell>
        </row>
        <row r="63">
          <cell r="H63" t="str">
            <v>SY61-62</v>
          </cell>
          <cell r="I63" t="str">
            <v>Future</v>
          </cell>
        </row>
      </sheetData>
      <sheetData sheetId="32"/>
      <sheetData sheetId="33">
        <row r="4">
          <cell r="H4" t="str">
            <v>?</v>
          </cell>
        </row>
        <row r="5">
          <cell r="D5" t="str">
            <v>Act</v>
          </cell>
          <cell r="E5" t="str">
            <v>Description</v>
          </cell>
          <cell r="F5" t="str">
            <v>MapEdOps</v>
          </cell>
          <cell r="G5" t="str">
            <v>MapAuth</v>
          </cell>
          <cell r="H5" t="str">
            <v>MapRecon</v>
          </cell>
          <cell r="I5" t="str">
            <v>MapCashFlow</v>
          </cell>
          <cell r="J5" t="str">
            <v>Function</v>
          </cell>
          <cell r="K5" t="str">
            <v>Object</v>
          </cell>
          <cell r="L5" t="str">
            <v>Fund</v>
          </cell>
          <cell r="M5" t="str">
            <v>Loc</v>
          </cell>
          <cell r="N5" t="str">
            <v>Block Location</v>
          </cell>
          <cell r="O5" t="str">
            <v>Default Block Type</v>
          </cell>
        </row>
        <row r="8">
          <cell r="D8" t="str">
            <v>1000 · Operating</v>
          </cell>
          <cell r="F8" t="str">
            <v>01 Cash and Cash Equivalents</v>
          </cell>
          <cell r="G8" t="str">
            <v>01 Cash and Cash Equivalents</v>
          </cell>
          <cell r="H8" t="str">
            <v>Cash</v>
          </cell>
          <cell r="I8" t="str">
            <v>00 Cash</v>
          </cell>
          <cell r="J8" t="str">
            <v>100 Instruction</v>
          </cell>
          <cell r="K8" t="str">
            <v>100 Object</v>
          </cell>
          <cell r="L8" t="str">
            <v>1 Instruction</v>
          </cell>
          <cell r="M8" t="str">
            <v>Site 1</v>
          </cell>
        </row>
        <row r="9">
          <cell r="D9" t="str">
            <v>1001 · BoA Capital Campaign 2317</v>
          </cell>
          <cell r="F9" t="str">
            <v>01 Cash and Cash Equivalents</v>
          </cell>
          <cell r="G9" t="str">
            <v>01 Cash and Cash Equivalents</v>
          </cell>
          <cell r="H9" t="str">
            <v>Cash</v>
          </cell>
          <cell r="I9" t="str">
            <v>00 Cash</v>
          </cell>
          <cell r="J9" t="str">
            <v>100 Instruction</v>
          </cell>
          <cell r="K9" t="str">
            <v>100 Object</v>
          </cell>
          <cell r="L9" t="str">
            <v>1 Instruction</v>
          </cell>
          <cell r="M9" t="str">
            <v>Site 1</v>
          </cell>
        </row>
        <row r="10">
          <cell r="D10" t="str">
            <v>1002 · PayPal</v>
          </cell>
          <cell r="F10" t="str">
            <v>01 Cash and Cash Equivalents</v>
          </cell>
          <cell r="G10" t="str">
            <v>01 Cash and Cash Equivalents</v>
          </cell>
          <cell r="H10" t="str">
            <v>Cash</v>
          </cell>
          <cell r="I10" t="str">
            <v>00 Cash</v>
          </cell>
          <cell r="J10" t="str">
            <v>100 Instruction</v>
          </cell>
          <cell r="K10" t="str">
            <v>100 Object</v>
          </cell>
          <cell r="L10" t="str">
            <v>1 Instruction</v>
          </cell>
          <cell r="M10" t="str">
            <v>Site 1</v>
          </cell>
        </row>
        <row r="11">
          <cell r="D11" t="str">
            <v>1005 · Revenue-Restricted 6750</v>
          </cell>
          <cell r="F11" t="str">
            <v>01 Cash and Cash Equivalents</v>
          </cell>
          <cell r="G11" t="str">
            <v>01 Cash and Cash Equivalents</v>
          </cell>
          <cell r="H11" t="str">
            <v>Cash</v>
          </cell>
          <cell r="I11" t="str">
            <v>00 Cash</v>
          </cell>
          <cell r="J11" t="str">
            <v>100 Instruction</v>
          </cell>
          <cell r="K11" t="str">
            <v>100 Object</v>
          </cell>
          <cell r="L11" t="str">
            <v>1 Instruction</v>
          </cell>
          <cell r="M11" t="str">
            <v>Site 1</v>
          </cell>
        </row>
        <row r="12">
          <cell r="D12" t="str">
            <v>1010 · Federal grants</v>
          </cell>
          <cell r="F12" t="str">
            <v>01 Cash and Cash Equivalents</v>
          </cell>
          <cell r="G12" t="str">
            <v>01 Cash and Cash Equivalents</v>
          </cell>
          <cell r="H12" t="str">
            <v>Cash</v>
          </cell>
          <cell r="I12" t="str">
            <v>00 Cash</v>
          </cell>
          <cell r="J12" t="str">
            <v>100 Instruction</v>
          </cell>
          <cell r="K12" t="str">
            <v>100 Object</v>
          </cell>
          <cell r="L12" t="str">
            <v>1 Instruction</v>
          </cell>
          <cell r="M12" t="str">
            <v>Site 1</v>
          </cell>
        </row>
        <row r="13">
          <cell r="D13" t="str">
            <v>1030 · Certificate of deposit</v>
          </cell>
          <cell r="F13" t="str">
            <v>01 Cash and Cash Equivalents</v>
          </cell>
          <cell r="G13" t="str">
            <v>01 Cash and Cash Equivalents</v>
          </cell>
          <cell r="H13" t="str">
            <v>Cash</v>
          </cell>
          <cell r="I13" t="str">
            <v>00 Cash</v>
          </cell>
          <cell r="J13" t="str">
            <v>100 Instruction</v>
          </cell>
          <cell r="K13" t="str">
            <v>100 Object</v>
          </cell>
          <cell r="L13" t="str">
            <v>1 Instruction</v>
          </cell>
          <cell r="M13" t="str">
            <v>Site 1</v>
          </cell>
        </row>
        <row r="14">
          <cell r="D14" t="str">
            <v>1020 · Savings</v>
          </cell>
          <cell r="F14" t="str">
            <v>01 Cash and Cash Equivalents</v>
          </cell>
          <cell r="G14" t="str">
            <v>01 Cash and Cash Equivalents</v>
          </cell>
          <cell r="H14" t="str">
            <v>Cash</v>
          </cell>
          <cell r="I14" t="str">
            <v>00 Cash</v>
          </cell>
          <cell r="J14" t="str">
            <v>100 Instruction</v>
          </cell>
          <cell r="K14" t="str">
            <v>100 Object</v>
          </cell>
          <cell r="L14" t="str">
            <v>1 Instruction</v>
          </cell>
          <cell r="M14" t="str">
            <v>Site 1</v>
          </cell>
        </row>
        <row r="15">
          <cell r="D15" t="str">
            <v>1021 · Savings - Operating Reserve</v>
          </cell>
          <cell r="F15" t="str">
            <v>01 Cash and Cash Equivalents</v>
          </cell>
          <cell r="G15" t="str">
            <v>01 Cash and Cash Equivalents</v>
          </cell>
          <cell r="H15" t="str">
            <v>Cash</v>
          </cell>
          <cell r="I15" t="str">
            <v>00 Cash</v>
          </cell>
          <cell r="J15" t="str">
            <v>100 Instruction</v>
          </cell>
          <cell r="K15" t="str">
            <v>100 Object</v>
          </cell>
          <cell r="L15" t="str">
            <v>1 Instruction</v>
          </cell>
          <cell r="M15" t="str">
            <v>Site 1</v>
          </cell>
        </row>
        <row r="16">
          <cell r="D16" t="str">
            <v>1030-61 · Bank of China/New York @2.45%</v>
          </cell>
          <cell r="F16" t="str">
            <v>01 Cash and Cash Equivalents</v>
          </cell>
          <cell r="G16" t="str">
            <v>01 Cash and Cash Equivalents</v>
          </cell>
          <cell r="H16" t="str">
            <v>Cash</v>
          </cell>
          <cell r="I16" t="str">
            <v>00 Cash</v>
          </cell>
          <cell r="J16" t="str">
            <v>100 Instruction</v>
          </cell>
          <cell r="K16" t="str">
            <v>100 Object</v>
          </cell>
          <cell r="L16" t="str">
            <v>1 Instruction</v>
          </cell>
          <cell r="M16" t="str">
            <v>Site 1</v>
          </cell>
        </row>
        <row r="17">
          <cell r="D17" t="str">
            <v>1030-60 · Bank of India NY @2.40%</v>
          </cell>
          <cell r="F17" t="str">
            <v>01 Cash and Cash Equivalents</v>
          </cell>
          <cell r="G17" t="str">
            <v>01 Cash and Cash Equivalents</v>
          </cell>
          <cell r="H17" t="str">
            <v>Cash</v>
          </cell>
          <cell r="I17" t="str">
            <v>00 Cash</v>
          </cell>
          <cell r="J17" t="str">
            <v>100 Instruction</v>
          </cell>
          <cell r="K17" t="str">
            <v>100 Object</v>
          </cell>
          <cell r="L17" t="str">
            <v>1 Instruction</v>
          </cell>
          <cell r="M17" t="str">
            <v>Site 1</v>
          </cell>
        </row>
        <row r="18">
          <cell r="D18" t="str">
            <v>1030-59 · Mizuho Bank USA @2.40%</v>
          </cell>
          <cell r="F18" t="str">
            <v>01 Cash and Cash Equivalents</v>
          </cell>
          <cell r="G18" t="str">
            <v>01 Cash and Cash Equivalents</v>
          </cell>
          <cell r="H18" t="str">
            <v>Cash</v>
          </cell>
          <cell r="I18" t="str">
            <v>00 Cash</v>
          </cell>
          <cell r="J18" t="str">
            <v>100 Instruction</v>
          </cell>
          <cell r="K18" t="str">
            <v>100 Object</v>
          </cell>
          <cell r="L18" t="str">
            <v>1 Instruction</v>
          </cell>
          <cell r="M18" t="str">
            <v>Site 1</v>
          </cell>
        </row>
        <row r="19">
          <cell r="D19" t="str">
            <v>1030-58 · US Bank Natl Assoc @2.40%</v>
          </cell>
          <cell r="F19" t="str">
            <v>01 Cash and Cash Equivalents</v>
          </cell>
          <cell r="G19" t="str">
            <v>01 Cash and Cash Equivalents</v>
          </cell>
          <cell r="H19" t="str">
            <v>Cash</v>
          </cell>
          <cell r="I19" t="str">
            <v>00 Cash</v>
          </cell>
          <cell r="J19" t="str">
            <v>100 Instruction</v>
          </cell>
          <cell r="K19" t="str">
            <v>100 Object</v>
          </cell>
          <cell r="L19" t="str">
            <v>1 Instruction</v>
          </cell>
          <cell r="M19" t="str">
            <v>Site 1</v>
          </cell>
        </row>
        <row r="20">
          <cell r="D20" t="str">
            <v>1030-57 · Treasury Bills Maturity 2/25/20 $247,591.31 @1.375%</v>
          </cell>
          <cell r="F20" t="str">
            <v>01 Cash and Cash Equivalents</v>
          </cell>
          <cell r="G20" t="str">
            <v>01 Cash and Cash Equivalents</v>
          </cell>
          <cell r="H20" t="str">
            <v>Cash</v>
          </cell>
          <cell r="I20" t="str">
            <v>00 Cash</v>
          </cell>
          <cell r="J20" t="str">
            <v>100 Instruction</v>
          </cell>
          <cell r="K20" t="str">
            <v>100 Object</v>
          </cell>
          <cell r="L20" t="str">
            <v>1 Instruction</v>
          </cell>
          <cell r="M20" t="str">
            <v>Site 1</v>
          </cell>
        </row>
        <row r="21">
          <cell r="D21" t="str">
            <v>1030-56 · Safra Natl Bk New York Instl @2.50%</v>
          </cell>
          <cell r="F21" t="str">
            <v>01 Cash and Cash Equivalents</v>
          </cell>
          <cell r="G21" t="str">
            <v>01 Cash and Cash Equivalents</v>
          </cell>
          <cell r="H21" t="str">
            <v>Cash</v>
          </cell>
          <cell r="I21" t="str">
            <v>00 Cash</v>
          </cell>
          <cell r="J21" t="str">
            <v>100 Instruction</v>
          </cell>
          <cell r="K21" t="str">
            <v>100 Object</v>
          </cell>
          <cell r="L21" t="str">
            <v>1 Instruction</v>
          </cell>
          <cell r="M21" t="str">
            <v>Site 1</v>
          </cell>
        </row>
        <row r="22">
          <cell r="D22" t="str">
            <v>1030-55 · Hardin Cnty Bk Savannah Tenn @2.45%</v>
          </cell>
          <cell r="F22" t="str">
            <v>01 Cash and Cash Equivalents</v>
          </cell>
          <cell r="G22" t="str">
            <v>01 Cash and Cash Equivalents</v>
          </cell>
          <cell r="H22" t="str">
            <v>Cash</v>
          </cell>
          <cell r="I22" t="str">
            <v>00 Cash</v>
          </cell>
          <cell r="J22" t="str">
            <v>100 Instruction</v>
          </cell>
          <cell r="K22" t="str">
            <v>100 Object</v>
          </cell>
          <cell r="L22" t="str">
            <v>1 Instruction</v>
          </cell>
          <cell r="M22" t="str">
            <v>Site 1</v>
          </cell>
        </row>
        <row r="23">
          <cell r="D23" t="str">
            <v>1030-54 · Beal BK USA Las Vegas Nev @2.45%</v>
          </cell>
          <cell r="F23" t="str">
            <v>01 Cash and Cash Equivalents</v>
          </cell>
          <cell r="G23" t="str">
            <v>01 Cash and Cash Equivalents</v>
          </cell>
          <cell r="H23" t="str">
            <v>Cash</v>
          </cell>
          <cell r="I23" t="str">
            <v>00 Cash</v>
          </cell>
          <cell r="J23" t="str">
            <v>100 Instruction</v>
          </cell>
          <cell r="K23" t="str">
            <v>100 Object</v>
          </cell>
          <cell r="L23" t="str">
            <v>1 Instruction</v>
          </cell>
          <cell r="M23" t="str">
            <v>Site 1</v>
          </cell>
        </row>
        <row r="24">
          <cell r="D24" t="str">
            <v>1030-53 · Bank Amer NA Charlotte NC @ 2.50%</v>
          </cell>
          <cell r="F24" t="str">
            <v>01 Cash and Cash Equivalents</v>
          </cell>
          <cell r="G24" t="str">
            <v>01 Cash and Cash Equivalents</v>
          </cell>
          <cell r="H24" t="str">
            <v>Cash</v>
          </cell>
          <cell r="I24" t="str">
            <v>00 Cash</v>
          </cell>
          <cell r="J24" t="str">
            <v>100 Instruction</v>
          </cell>
          <cell r="K24" t="str">
            <v>100 Object</v>
          </cell>
          <cell r="L24" t="str">
            <v>1 Instruction</v>
          </cell>
          <cell r="M24" t="str">
            <v>Site 1</v>
          </cell>
        </row>
        <row r="25">
          <cell r="D25" t="str">
            <v>1030-52 · Treasury Bills Maturity 12/5/19 $247,443.41 @2.647%</v>
          </cell>
          <cell r="F25" t="str">
            <v>01 Cash and Cash Equivalents</v>
          </cell>
          <cell r="G25" t="str">
            <v>01 Cash and Cash Equivalents</v>
          </cell>
          <cell r="H25" t="str">
            <v>Cash</v>
          </cell>
          <cell r="I25" t="str">
            <v>00 Cash</v>
          </cell>
          <cell r="J25" t="str">
            <v>100 Instruction</v>
          </cell>
          <cell r="K25" t="str">
            <v>100 Object</v>
          </cell>
          <cell r="L25" t="str">
            <v>1 Instruction</v>
          </cell>
          <cell r="M25" t="str">
            <v>Site 1</v>
          </cell>
        </row>
        <row r="26">
          <cell r="D26" t="str">
            <v>1030-51 · TIAA FSB $248k @2.60%</v>
          </cell>
          <cell r="F26" t="str">
            <v>01 Cash and Cash Equivalents</v>
          </cell>
          <cell r="G26" t="str">
            <v>01 Cash and Cash Equivalents</v>
          </cell>
          <cell r="H26" t="str">
            <v>Cash</v>
          </cell>
          <cell r="I26" t="str">
            <v>00 Cash</v>
          </cell>
          <cell r="J26" t="str">
            <v>100 Instruction</v>
          </cell>
          <cell r="K26" t="str">
            <v>100 Object</v>
          </cell>
          <cell r="L26" t="str">
            <v>1 Instruction</v>
          </cell>
          <cell r="M26" t="str">
            <v>Site 1</v>
          </cell>
        </row>
        <row r="27">
          <cell r="D27" t="str">
            <v>1030-50 · Barclays Bank/Delaware $248k @2.65%</v>
          </cell>
          <cell r="F27" t="str">
            <v>01 Cash and Cash Equivalents</v>
          </cell>
          <cell r="G27" t="str">
            <v>01 Cash and Cash Equivalents</v>
          </cell>
          <cell r="H27" t="str">
            <v>Cash</v>
          </cell>
          <cell r="I27" t="str">
            <v>00 Cash</v>
          </cell>
          <cell r="J27" t="str">
            <v>100 Instruction</v>
          </cell>
          <cell r="K27" t="str">
            <v>100 Object</v>
          </cell>
          <cell r="L27" t="str">
            <v>1 Instruction</v>
          </cell>
          <cell r="M27" t="str">
            <v>Site 1</v>
          </cell>
        </row>
        <row r="28">
          <cell r="D28" t="str">
            <v>1030-49 · MUFG Union Bank NA $248k @2.60%</v>
          </cell>
          <cell r="F28" t="str">
            <v>01 Cash and Cash Equivalents</v>
          </cell>
          <cell r="G28" t="str">
            <v>01 Cash and Cash Equivalents</v>
          </cell>
          <cell r="H28" t="str">
            <v>Cash</v>
          </cell>
          <cell r="I28" t="str">
            <v>00 Cash</v>
          </cell>
          <cell r="J28" t="str">
            <v>100 Instruction</v>
          </cell>
          <cell r="K28" t="str">
            <v>100 Object</v>
          </cell>
          <cell r="L28" t="str">
            <v>1 Instruction</v>
          </cell>
          <cell r="M28" t="str">
            <v>Site 1</v>
          </cell>
        </row>
        <row r="29">
          <cell r="D29" t="str">
            <v>1030-48 · Israel Discount Bk of NY $248k @2.55%</v>
          </cell>
          <cell r="F29" t="str">
            <v>01 Cash and Cash Equivalents</v>
          </cell>
          <cell r="G29" t="str">
            <v>01 Cash and Cash Equivalents</v>
          </cell>
          <cell r="H29" t="str">
            <v>Cash</v>
          </cell>
          <cell r="I29" t="str">
            <v>00 Cash</v>
          </cell>
          <cell r="J29" t="str">
            <v>100 Instruction</v>
          </cell>
          <cell r="K29" t="str">
            <v>100 Object</v>
          </cell>
          <cell r="L29" t="str">
            <v>1 Instruction</v>
          </cell>
          <cell r="M29" t="str">
            <v>Site 1</v>
          </cell>
        </row>
        <row r="30">
          <cell r="D30" t="str">
            <v>1030-47 · New York Community Bank $248k @2.35%</v>
          </cell>
          <cell r="F30" t="str">
            <v>01 Cash and Cash Equivalents</v>
          </cell>
          <cell r="G30" t="str">
            <v>01 Cash and Cash Equivalents</v>
          </cell>
          <cell r="H30" t="str">
            <v>Cash</v>
          </cell>
          <cell r="I30" t="str">
            <v>00 Cash</v>
          </cell>
          <cell r="J30" t="str">
            <v>100 Instruction</v>
          </cell>
          <cell r="K30" t="str">
            <v>100 Object</v>
          </cell>
          <cell r="L30" t="str">
            <v>1 Instruction</v>
          </cell>
          <cell r="M30" t="str">
            <v>Site 1</v>
          </cell>
        </row>
        <row r="31">
          <cell r="D31" t="str">
            <v>1030-46 · BankUnited NA $248k @2.30%</v>
          </cell>
          <cell r="F31" t="str">
            <v>01 Cash and Cash Equivalents</v>
          </cell>
          <cell r="G31" t="str">
            <v>01 Cash and Cash Equivalents</v>
          </cell>
          <cell r="H31" t="str">
            <v>Cash</v>
          </cell>
          <cell r="I31" t="str">
            <v>00 Cash</v>
          </cell>
          <cell r="J31" t="str">
            <v>100 Instruction</v>
          </cell>
          <cell r="K31" t="str">
            <v>100 Object</v>
          </cell>
          <cell r="L31" t="str">
            <v>1 Instruction</v>
          </cell>
          <cell r="M31" t="str">
            <v>Site 1</v>
          </cell>
        </row>
        <row r="32">
          <cell r="D32" t="str">
            <v>1030-45 · State Bank of India $248k @2.35%</v>
          </cell>
          <cell r="F32" t="str">
            <v>01 Cash and Cash Equivalents</v>
          </cell>
          <cell r="G32" t="str">
            <v>01 Cash and Cash Equivalents</v>
          </cell>
          <cell r="H32" t="str">
            <v>Cash</v>
          </cell>
          <cell r="I32" t="str">
            <v>00 Cash</v>
          </cell>
          <cell r="J32" t="str">
            <v>100 Instruction</v>
          </cell>
          <cell r="K32" t="str">
            <v>100 Object</v>
          </cell>
          <cell r="L32" t="str">
            <v>1 Instruction</v>
          </cell>
          <cell r="M32" t="str">
            <v>Site 1</v>
          </cell>
        </row>
        <row r="33">
          <cell r="D33" t="str">
            <v>1030-44 · Treasury Bill Maturity $496k 4/25/2019 @0.00%</v>
          </cell>
          <cell r="F33" t="str">
            <v>01 Cash and Cash Equivalents</v>
          </cell>
          <cell r="G33" t="str">
            <v>01 Cash and Cash Equivalents</v>
          </cell>
          <cell r="H33" t="str">
            <v>Cash</v>
          </cell>
          <cell r="I33" t="str">
            <v>00 Cash</v>
          </cell>
          <cell r="J33" t="str">
            <v>100 Instruction</v>
          </cell>
          <cell r="K33" t="str">
            <v>100 Object</v>
          </cell>
          <cell r="L33" t="str">
            <v>1 Instruction</v>
          </cell>
          <cell r="M33" t="str">
            <v>Site 1</v>
          </cell>
        </row>
        <row r="34">
          <cell r="D34" t="str">
            <v>1030-43 · Banner Bank $248k @2.25%</v>
          </cell>
          <cell r="F34" t="str">
            <v>01 Cash and Cash Equivalents</v>
          </cell>
          <cell r="G34" t="str">
            <v>01 Cash and Cash Equivalents</v>
          </cell>
          <cell r="H34" t="str">
            <v>Cash</v>
          </cell>
          <cell r="I34" t="str">
            <v>00 Cash</v>
          </cell>
          <cell r="J34" t="str">
            <v>100 Instruction</v>
          </cell>
          <cell r="K34" t="str">
            <v>100 Object</v>
          </cell>
          <cell r="L34" t="str">
            <v>1 Instruction</v>
          </cell>
          <cell r="M34" t="str">
            <v>Site 1</v>
          </cell>
        </row>
        <row r="35">
          <cell r="D35" t="str">
            <v>1030-42 · First Foundation Bank $248k @ 2.10%</v>
          </cell>
          <cell r="F35" t="str">
            <v>01 Cash and Cash Equivalents</v>
          </cell>
          <cell r="G35" t="str">
            <v>01 Cash and Cash Equivalents</v>
          </cell>
          <cell r="H35" t="str">
            <v>Cash</v>
          </cell>
          <cell r="I35" t="str">
            <v>00 Cash</v>
          </cell>
          <cell r="J35" t="str">
            <v>100 Instruction</v>
          </cell>
          <cell r="K35" t="str">
            <v>100 Object</v>
          </cell>
          <cell r="L35" t="str">
            <v>1 Instruction</v>
          </cell>
          <cell r="M35" t="str">
            <v>Site 1</v>
          </cell>
        </row>
        <row r="36">
          <cell r="D36" t="str">
            <v>1030-41 · BMO Harris Bank $248k @ 2.15%</v>
          </cell>
          <cell r="F36" t="str">
            <v>01 Cash and Cash Equivalents</v>
          </cell>
          <cell r="G36" t="str">
            <v>01 Cash and Cash Equivalents</v>
          </cell>
          <cell r="H36" t="str">
            <v>Cash</v>
          </cell>
          <cell r="I36" t="str">
            <v>00 Cash</v>
          </cell>
          <cell r="J36" t="str">
            <v>100 Instruction</v>
          </cell>
          <cell r="K36" t="str">
            <v>100 Object</v>
          </cell>
          <cell r="L36" t="str">
            <v>1 Instruction</v>
          </cell>
          <cell r="M36" t="str">
            <v>Site 1</v>
          </cell>
        </row>
        <row r="37">
          <cell r="D37" t="str">
            <v>1030-40 · Morgan Stanley Bank $248k @1.60%</v>
          </cell>
          <cell r="F37" t="str">
            <v>01 Cash and Cash Equivalents</v>
          </cell>
          <cell r="G37" t="str">
            <v>01 Cash and Cash Equivalents</v>
          </cell>
          <cell r="H37" t="str">
            <v>Cash</v>
          </cell>
          <cell r="I37" t="str">
            <v>00 Cash</v>
          </cell>
          <cell r="J37" t="str">
            <v>100 Instruction</v>
          </cell>
          <cell r="K37" t="str">
            <v>100 Object</v>
          </cell>
          <cell r="L37" t="str">
            <v>1 Instruction</v>
          </cell>
          <cell r="M37" t="str">
            <v>Site 1</v>
          </cell>
        </row>
        <row r="38">
          <cell r="D38" t="str">
            <v>1030-39 · Wells Fargo Bank $248k @1.90%</v>
          </cell>
          <cell r="F38" t="str">
            <v>01 Cash and Cash Equivalents</v>
          </cell>
          <cell r="G38" t="str">
            <v>01 Cash and Cash Equivalents</v>
          </cell>
          <cell r="H38" t="str">
            <v>Cash</v>
          </cell>
          <cell r="I38" t="str">
            <v>00 Cash</v>
          </cell>
          <cell r="J38" t="str">
            <v>100 Instruction</v>
          </cell>
          <cell r="K38" t="str">
            <v>100 Object</v>
          </cell>
          <cell r="L38" t="str">
            <v>1 Instruction</v>
          </cell>
          <cell r="M38" t="str">
            <v>Site 1</v>
          </cell>
        </row>
        <row r="39">
          <cell r="D39" t="str">
            <v>1030-38 · Bank HAPOALIM BM $248k @1.85%</v>
          </cell>
          <cell r="F39" t="str">
            <v>01 Cash and Cash Equivalents</v>
          </cell>
          <cell r="G39" t="str">
            <v>01 Cash and Cash Equivalents</v>
          </cell>
          <cell r="H39" t="str">
            <v>Cash</v>
          </cell>
          <cell r="I39" t="str">
            <v>00 Cash</v>
          </cell>
          <cell r="J39" t="str">
            <v>100 Instruction</v>
          </cell>
          <cell r="K39" t="str">
            <v>100 Object</v>
          </cell>
          <cell r="L39" t="str">
            <v>1 Instruction</v>
          </cell>
          <cell r="M39" t="str">
            <v>Site 1</v>
          </cell>
        </row>
        <row r="40">
          <cell r="D40" t="str">
            <v>1030-37 · Bank of California $248k @1.80%</v>
          </cell>
          <cell r="F40" t="str">
            <v>01 Cash and Cash Equivalents</v>
          </cell>
          <cell r="G40" t="str">
            <v>01 Cash and Cash Equivalents</v>
          </cell>
          <cell r="H40" t="str">
            <v>Cash</v>
          </cell>
          <cell r="I40" t="str">
            <v>00 Cash</v>
          </cell>
          <cell r="J40" t="str">
            <v>100 Instruction</v>
          </cell>
          <cell r="K40" t="str">
            <v>100 Object</v>
          </cell>
          <cell r="L40" t="str">
            <v>1 Instruction</v>
          </cell>
          <cell r="M40" t="str">
            <v>Site 1</v>
          </cell>
        </row>
        <row r="41">
          <cell r="D41" t="str">
            <v>1030-36 · Bank LEUMI USA $248k @1.85%</v>
          </cell>
          <cell r="F41" t="str">
            <v>01 Cash and Cash Equivalents</v>
          </cell>
          <cell r="G41" t="str">
            <v>01 Cash and Cash Equivalents</v>
          </cell>
          <cell r="H41" t="str">
            <v>Cash</v>
          </cell>
          <cell r="I41" t="str">
            <v>00 Cash</v>
          </cell>
          <cell r="J41" t="str">
            <v>100 Instruction</v>
          </cell>
          <cell r="K41" t="str">
            <v>100 Object</v>
          </cell>
          <cell r="L41" t="str">
            <v>1 Instruction</v>
          </cell>
          <cell r="M41" t="str">
            <v>Site 1</v>
          </cell>
        </row>
        <row r="42">
          <cell r="D42" t="str">
            <v>1030-35 · SYNOVUS Bank $248k @1.80%</v>
          </cell>
          <cell r="F42" t="str">
            <v>01 Cash and Cash Equivalents</v>
          </cell>
          <cell r="G42" t="str">
            <v>01 Cash and Cash Equivalents</v>
          </cell>
          <cell r="H42" t="str">
            <v>Cash</v>
          </cell>
          <cell r="I42" t="str">
            <v>00 Cash</v>
          </cell>
          <cell r="J42" t="str">
            <v>100 Instruction</v>
          </cell>
          <cell r="K42" t="str">
            <v>100 Object</v>
          </cell>
          <cell r="L42" t="str">
            <v>1 Instruction</v>
          </cell>
          <cell r="M42" t="str">
            <v>Site 1</v>
          </cell>
        </row>
        <row r="43">
          <cell r="D43" t="str">
            <v>1030-34 · SAFRA NB $248k @1.80%</v>
          </cell>
          <cell r="F43" t="str">
            <v>01 Cash and Cash Equivalents</v>
          </cell>
          <cell r="G43" t="str">
            <v>01 Cash and Cash Equivalents</v>
          </cell>
          <cell r="H43" t="str">
            <v>Cash</v>
          </cell>
          <cell r="I43" t="str">
            <v>00 Cash</v>
          </cell>
          <cell r="J43" t="str">
            <v>100 Instruction</v>
          </cell>
          <cell r="K43" t="str">
            <v>100 Object</v>
          </cell>
          <cell r="L43" t="str">
            <v>1 Instruction</v>
          </cell>
          <cell r="M43" t="str">
            <v>Site 1</v>
          </cell>
        </row>
        <row r="44">
          <cell r="D44" t="str">
            <v>1030-33 · Bank of the West SF $248k @1.80%</v>
          </cell>
          <cell r="F44" t="str">
            <v>01 Cash and Cash Equivalents</v>
          </cell>
          <cell r="G44" t="str">
            <v>01 Cash and Cash Equivalents</v>
          </cell>
          <cell r="H44" t="str">
            <v>Cash</v>
          </cell>
          <cell r="I44" t="str">
            <v>00 Cash</v>
          </cell>
          <cell r="J44" t="str">
            <v>100 Instruction</v>
          </cell>
          <cell r="K44" t="str">
            <v>100 Object</v>
          </cell>
          <cell r="L44" t="str">
            <v>1 Instruction</v>
          </cell>
          <cell r="M44" t="str">
            <v>Site 1</v>
          </cell>
        </row>
        <row r="45">
          <cell r="D45" t="str">
            <v>1030-32 · Goldman Sachs Bank $248k @1.45%</v>
          </cell>
          <cell r="F45" t="str">
            <v>01 Cash and Cash Equivalents</v>
          </cell>
          <cell r="G45" t="str">
            <v>01 Cash and Cash Equivalents</v>
          </cell>
          <cell r="H45" t="str">
            <v>Cash</v>
          </cell>
          <cell r="I45" t="str">
            <v>00 Cash</v>
          </cell>
          <cell r="J45" t="str">
            <v>100 Instruction</v>
          </cell>
          <cell r="K45" t="str">
            <v>100 Object</v>
          </cell>
          <cell r="L45" t="str">
            <v>1 Instruction</v>
          </cell>
          <cell r="M45" t="str">
            <v>Site 1</v>
          </cell>
        </row>
        <row r="46">
          <cell r="D46" t="str">
            <v>1030-31 · Bank of Baroda $248k @1.40%</v>
          </cell>
          <cell r="F46" t="str">
            <v>01 Cash and Cash Equivalents</v>
          </cell>
          <cell r="G46" t="str">
            <v>01 Cash and Cash Equivalents</v>
          </cell>
          <cell r="H46" t="str">
            <v>Cash</v>
          </cell>
          <cell r="I46" t="str">
            <v>00 Cash</v>
          </cell>
          <cell r="J46" t="str">
            <v>100 Instruction</v>
          </cell>
          <cell r="K46" t="str">
            <v>100 Object</v>
          </cell>
          <cell r="L46" t="str">
            <v>1 Instruction</v>
          </cell>
          <cell r="M46" t="str">
            <v>Site 1</v>
          </cell>
        </row>
        <row r="47">
          <cell r="D47" t="str">
            <v>1030-30 · Morgan Stanley Bank $248k @1.50%</v>
          </cell>
          <cell r="F47" t="str">
            <v>01 Cash and Cash Equivalents</v>
          </cell>
          <cell r="G47" t="str">
            <v>01 Cash and Cash Equivalents</v>
          </cell>
          <cell r="H47" t="str">
            <v>Cash</v>
          </cell>
          <cell r="I47" t="str">
            <v>00 Cash</v>
          </cell>
          <cell r="J47" t="str">
            <v>100 Instruction</v>
          </cell>
          <cell r="K47" t="str">
            <v>100 Object</v>
          </cell>
          <cell r="L47" t="str">
            <v>1 Instruction</v>
          </cell>
          <cell r="M47" t="str">
            <v>Site 1</v>
          </cell>
        </row>
        <row r="48">
          <cell r="D48" t="str">
            <v>1030-29 · Bank of China $248k @1.50%</v>
          </cell>
          <cell r="F48" t="str">
            <v>01 Cash and Cash Equivalents</v>
          </cell>
          <cell r="G48" t="str">
            <v>01 Cash and Cash Equivalents</v>
          </cell>
          <cell r="H48" t="str">
            <v>Cash</v>
          </cell>
          <cell r="I48" t="str">
            <v>00 Cash</v>
          </cell>
          <cell r="J48" t="str">
            <v>100 Instruction</v>
          </cell>
          <cell r="K48" t="str">
            <v>100 Object</v>
          </cell>
          <cell r="L48" t="str">
            <v>1 Instruction</v>
          </cell>
          <cell r="M48" t="str">
            <v>Site 1</v>
          </cell>
        </row>
        <row r="49">
          <cell r="D49" t="str">
            <v>1030-27 · Discover Bank $248k @1.45%</v>
          </cell>
          <cell r="F49" t="str">
            <v>01 Cash and Cash Equivalents</v>
          </cell>
          <cell r="G49" t="str">
            <v>01 Cash and Cash Equivalents</v>
          </cell>
          <cell r="H49" t="str">
            <v>Cash</v>
          </cell>
          <cell r="I49" t="str">
            <v>00 Cash</v>
          </cell>
          <cell r="J49" t="str">
            <v>100 Instruction</v>
          </cell>
          <cell r="K49" t="str">
            <v>100 Object</v>
          </cell>
          <cell r="L49" t="str">
            <v>1 Instruction</v>
          </cell>
          <cell r="M49" t="str">
            <v>Site 1</v>
          </cell>
        </row>
        <row r="50">
          <cell r="D50" t="str">
            <v>1030-26 · Signature Bank $248k @1.45%</v>
          </cell>
          <cell r="F50" t="str">
            <v>01 Cash and Cash Equivalents</v>
          </cell>
          <cell r="G50" t="str">
            <v>01 Cash and Cash Equivalents</v>
          </cell>
          <cell r="H50" t="str">
            <v>Cash</v>
          </cell>
          <cell r="I50" t="str">
            <v>00 Cash</v>
          </cell>
          <cell r="J50" t="str">
            <v>100 Instruction</v>
          </cell>
          <cell r="K50" t="str">
            <v>100 Object</v>
          </cell>
          <cell r="L50" t="str">
            <v>1 Instruction</v>
          </cell>
          <cell r="M50" t="str">
            <v>Site 1</v>
          </cell>
        </row>
        <row r="51">
          <cell r="D51" t="str">
            <v>1030-25 · Morgan Stanley Bank $248k @1.40%</v>
          </cell>
          <cell r="F51" t="str">
            <v>01 Cash and Cash Equivalents</v>
          </cell>
          <cell r="G51" t="str">
            <v>01 Cash and Cash Equivalents</v>
          </cell>
          <cell r="H51" t="str">
            <v>Cash</v>
          </cell>
          <cell r="I51" t="str">
            <v>00 Cash</v>
          </cell>
          <cell r="J51" t="str">
            <v>100 Instruction</v>
          </cell>
          <cell r="K51" t="str">
            <v>100 Object</v>
          </cell>
          <cell r="L51" t="str">
            <v>1 Instruction</v>
          </cell>
          <cell r="M51" t="str">
            <v>Site 1</v>
          </cell>
        </row>
        <row r="52">
          <cell r="D52" t="str">
            <v>1030-24 · Beal Bank $248k @1.20%</v>
          </cell>
          <cell r="F52" t="str">
            <v>01 Cash and Cash Equivalents</v>
          </cell>
          <cell r="G52" t="str">
            <v>01 Cash and Cash Equivalents</v>
          </cell>
          <cell r="H52" t="str">
            <v>Cash</v>
          </cell>
          <cell r="I52" t="str">
            <v>00 Cash</v>
          </cell>
          <cell r="J52" t="str">
            <v>100 Instruction</v>
          </cell>
          <cell r="K52" t="str">
            <v>100 Object</v>
          </cell>
          <cell r="L52" t="str">
            <v>1 Instruction</v>
          </cell>
          <cell r="M52" t="str">
            <v>Site 1</v>
          </cell>
        </row>
        <row r="53">
          <cell r="D53" t="str">
            <v>1030-23 · Merrick Bank $248k @1.15%</v>
          </cell>
          <cell r="F53" t="str">
            <v>01 Cash and Cash Equivalents</v>
          </cell>
          <cell r="G53" t="str">
            <v>01 Cash and Cash Equivalents</v>
          </cell>
          <cell r="H53" t="str">
            <v>Cash</v>
          </cell>
          <cell r="I53" t="str">
            <v>00 Cash</v>
          </cell>
          <cell r="J53" t="str">
            <v>100 Instruction</v>
          </cell>
          <cell r="K53" t="str">
            <v>100 Object</v>
          </cell>
          <cell r="L53" t="str">
            <v>1 Instruction</v>
          </cell>
          <cell r="M53" t="str">
            <v>Site 1</v>
          </cell>
        </row>
        <row r="54">
          <cell r="D54" t="str">
            <v>1030-22 · First Foundation Bank $248k @1.05%</v>
          </cell>
          <cell r="F54" t="str">
            <v>01 Cash and Cash Equivalents</v>
          </cell>
          <cell r="G54" t="str">
            <v>01 Cash and Cash Equivalents</v>
          </cell>
          <cell r="H54" t="str">
            <v>Cash</v>
          </cell>
          <cell r="I54" t="str">
            <v>00 Cash</v>
          </cell>
          <cell r="J54" t="str">
            <v>100 Instruction</v>
          </cell>
          <cell r="K54" t="str">
            <v>100 Object</v>
          </cell>
          <cell r="L54" t="str">
            <v>1 Instruction</v>
          </cell>
          <cell r="M54" t="str">
            <v>Site 1</v>
          </cell>
        </row>
        <row r="55">
          <cell r="D55" t="str">
            <v>1030-21 · DMB Community Bank $248k @1.00%</v>
          </cell>
          <cell r="F55" t="str">
            <v>01 Cash and Cash Equivalents</v>
          </cell>
          <cell r="G55" t="str">
            <v>01 Cash and Cash Equivalents</v>
          </cell>
          <cell r="H55" t="str">
            <v>Cash</v>
          </cell>
          <cell r="I55" t="str">
            <v>00 Cash</v>
          </cell>
          <cell r="J55" t="str">
            <v>100 Instruction</v>
          </cell>
          <cell r="K55" t="str">
            <v>100 Object</v>
          </cell>
          <cell r="L55" t="str">
            <v>1 Instruction</v>
          </cell>
          <cell r="M55" t="str">
            <v>Site 1</v>
          </cell>
        </row>
        <row r="56">
          <cell r="D56" t="str">
            <v>1030-20 · BoA Stearns Bank $248k @0.65%</v>
          </cell>
          <cell r="F56" t="str">
            <v>01 Cash and Cash Equivalents</v>
          </cell>
          <cell r="G56" t="str">
            <v>01 Cash and Cash Equivalents</v>
          </cell>
          <cell r="H56" t="str">
            <v>Cash</v>
          </cell>
          <cell r="I56" t="str">
            <v>00 Cash</v>
          </cell>
          <cell r="J56" t="str">
            <v>100 Instruction</v>
          </cell>
          <cell r="K56" t="str">
            <v>100 Object</v>
          </cell>
          <cell r="L56" t="str">
            <v>1 Instruction</v>
          </cell>
          <cell r="M56" t="str">
            <v>Site 1</v>
          </cell>
        </row>
        <row r="57">
          <cell r="D57" t="str">
            <v>1030-19 · BoA Compass Bank $248k @0.70%</v>
          </cell>
          <cell r="F57" t="str">
            <v>01 Cash and Cash Equivalents</v>
          </cell>
          <cell r="G57" t="str">
            <v>01 Cash and Cash Equivalents</v>
          </cell>
          <cell r="H57" t="str">
            <v>Cash</v>
          </cell>
          <cell r="I57" t="str">
            <v>00 Cash</v>
          </cell>
          <cell r="J57" t="str">
            <v>100 Instruction</v>
          </cell>
          <cell r="K57" t="str">
            <v>100 Object</v>
          </cell>
          <cell r="L57" t="str">
            <v>1 Instruction</v>
          </cell>
          <cell r="M57" t="str">
            <v>Site 1</v>
          </cell>
        </row>
        <row r="58">
          <cell r="D58" t="str">
            <v>1030-18 · BoA ZB NA $248k @0.95%</v>
          </cell>
          <cell r="F58" t="str">
            <v>01 Cash and Cash Equivalents</v>
          </cell>
          <cell r="G58" t="str">
            <v>01 Cash and Cash Equivalents</v>
          </cell>
          <cell r="H58" t="str">
            <v>Cash</v>
          </cell>
          <cell r="I58" t="str">
            <v>00 Cash</v>
          </cell>
          <cell r="J58" t="str">
            <v>100 Instruction</v>
          </cell>
          <cell r="K58" t="str">
            <v>100 Object</v>
          </cell>
          <cell r="L58" t="str">
            <v>1 Instruction</v>
          </cell>
          <cell r="M58" t="str">
            <v>Site 1</v>
          </cell>
        </row>
        <row r="59">
          <cell r="D59" t="str">
            <v>1030-17 · BoA Farmers &amp; Merchants $248k @0.85%</v>
          </cell>
          <cell r="F59" t="str">
            <v>01 Cash and Cash Equivalents</v>
          </cell>
          <cell r="G59" t="str">
            <v>01 Cash and Cash Equivalents</v>
          </cell>
          <cell r="H59" t="str">
            <v>Cash</v>
          </cell>
          <cell r="I59" t="str">
            <v>00 Cash</v>
          </cell>
          <cell r="J59" t="str">
            <v>100 Instruction</v>
          </cell>
          <cell r="K59" t="str">
            <v>100 Object</v>
          </cell>
          <cell r="L59" t="str">
            <v>1 Instruction</v>
          </cell>
          <cell r="M59" t="str">
            <v>Site 1</v>
          </cell>
        </row>
        <row r="60">
          <cell r="D60" t="str">
            <v>1030-16 · BoA Mid Country $248k @0.9%</v>
          </cell>
          <cell r="F60" t="str">
            <v>01 Cash and Cash Equivalents</v>
          </cell>
          <cell r="G60" t="str">
            <v>01 Cash and Cash Equivalents</v>
          </cell>
          <cell r="H60" t="str">
            <v>Cash</v>
          </cell>
          <cell r="I60" t="str">
            <v>00 Cash</v>
          </cell>
          <cell r="J60" t="str">
            <v>100 Instruction</v>
          </cell>
          <cell r="K60" t="str">
            <v>100 Object</v>
          </cell>
          <cell r="L60" t="str">
            <v>1 Instruction</v>
          </cell>
          <cell r="M60" t="str">
            <v>Site 1</v>
          </cell>
        </row>
        <row r="61">
          <cell r="D61" t="str">
            <v>1030-15 · BoA Safra NB $248k @1.05%</v>
          </cell>
          <cell r="F61" t="str">
            <v>01 Cash and Cash Equivalents</v>
          </cell>
          <cell r="G61" t="str">
            <v>01 Cash and Cash Equivalents</v>
          </cell>
          <cell r="H61" t="str">
            <v>Cash</v>
          </cell>
          <cell r="I61" t="str">
            <v>00 Cash</v>
          </cell>
          <cell r="J61" t="str">
            <v>100 Instruction</v>
          </cell>
          <cell r="K61" t="str">
            <v>100 Object</v>
          </cell>
          <cell r="L61" t="str">
            <v>1 Instruction</v>
          </cell>
          <cell r="M61" t="str">
            <v>Site 1</v>
          </cell>
        </row>
        <row r="62">
          <cell r="D62" t="str">
            <v>1030-14 · BoA Synovus Bank $248k @1%</v>
          </cell>
          <cell r="F62" t="str">
            <v>01 Cash and Cash Equivalents</v>
          </cell>
          <cell r="G62" t="str">
            <v>01 Cash and Cash Equivalents</v>
          </cell>
          <cell r="H62" t="str">
            <v>Cash</v>
          </cell>
          <cell r="I62" t="str">
            <v>00 Cash</v>
          </cell>
          <cell r="J62" t="str">
            <v>100 Instruction</v>
          </cell>
          <cell r="K62" t="str">
            <v>100 Object</v>
          </cell>
          <cell r="L62" t="str">
            <v>1 Instruction</v>
          </cell>
          <cell r="M62" t="str">
            <v>Site 1</v>
          </cell>
        </row>
        <row r="63">
          <cell r="D63" t="str">
            <v>1030-13 · BoA Firstbank of Puerto Rico $248k @1%</v>
          </cell>
          <cell r="F63" t="str">
            <v>01 Cash and Cash Equivalents</v>
          </cell>
          <cell r="G63" t="str">
            <v>01 Cash and Cash Equivalents</v>
          </cell>
          <cell r="H63" t="str">
            <v>Cash</v>
          </cell>
          <cell r="I63" t="str">
            <v>00 Cash</v>
          </cell>
          <cell r="J63" t="str">
            <v>100 Instruction</v>
          </cell>
          <cell r="K63" t="str">
            <v>100 Object</v>
          </cell>
          <cell r="L63" t="str">
            <v>1 Instruction</v>
          </cell>
          <cell r="M63" t="str">
            <v>Site 1</v>
          </cell>
        </row>
        <row r="64">
          <cell r="D64" t="str">
            <v>1030-12 · BoA Luana Savings Bank $248k @0.75%</v>
          </cell>
          <cell r="F64" t="str">
            <v>01 Cash and Cash Equivalents</v>
          </cell>
          <cell r="G64" t="str">
            <v>01 Cash and Cash Equivalents</v>
          </cell>
          <cell r="H64" t="str">
            <v>Cash</v>
          </cell>
          <cell r="I64" t="str">
            <v>00 Cash</v>
          </cell>
          <cell r="J64" t="str">
            <v>100 Instruction</v>
          </cell>
          <cell r="K64" t="str">
            <v>100 Object</v>
          </cell>
          <cell r="L64" t="str">
            <v>1 Instruction</v>
          </cell>
          <cell r="M64" t="str">
            <v>Site 1</v>
          </cell>
        </row>
        <row r="65">
          <cell r="D65" t="str">
            <v>1030-11 · BoA Bank of Baroda $248k @0.9%</v>
          </cell>
          <cell r="F65" t="str">
            <v>01 Cash and Cash Equivalents</v>
          </cell>
          <cell r="G65" t="str">
            <v>01 Cash and Cash Equivalents</v>
          </cell>
          <cell r="H65" t="str">
            <v>Cash</v>
          </cell>
          <cell r="I65" t="str">
            <v>00 Cash</v>
          </cell>
          <cell r="J65" t="str">
            <v>100 Instruction</v>
          </cell>
          <cell r="K65" t="str">
            <v>100 Object</v>
          </cell>
          <cell r="L65" t="str">
            <v>1 Instruction</v>
          </cell>
          <cell r="M65" t="str">
            <v>Site 1</v>
          </cell>
        </row>
        <row r="66">
          <cell r="D66" t="str">
            <v>1030-10 · BoA Israel Discount Bank $248k @0.9%</v>
          </cell>
          <cell r="F66" t="str">
            <v>01 Cash and Cash Equivalents</v>
          </cell>
          <cell r="G66" t="str">
            <v>01 Cash and Cash Equivalents</v>
          </cell>
          <cell r="H66" t="str">
            <v>Cash</v>
          </cell>
          <cell r="I66" t="str">
            <v>00 Cash</v>
          </cell>
          <cell r="J66" t="str">
            <v>100 Instruction</v>
          </cell>
          <cell r="K66" t="str">
            <v>100 Object</v>
          </cell>
          <cell r="L66" t="str">
            <v>1 Instruction</v>
          </cell>
          <cell r="M66" t="str">
            <v>Site 1</v>
          </cell>
        </row>
        <row r="67">
          <cell r="D67" t="str">
            <v>1030-09 · BoA Bank of India $248k @0.95%</v>
          </cell>
          <cell r="F67" t="str">
            <v>01 Cash and Cash Equivalents</v>
          </cell>
          <cell r="G67" t="str">
            <v>01 Cash and Cash Equivalents</v>
          </cell>
          <cell r="H67" t="str">
            <v>Cash</v>
          </cell>
          <cell r="I67" t="str">
            <v>00 Cash</v>
          </cell>
          <cell r="J67" t="str">
            <v>100 Instruction</v>
          </cell>
          <cell r="K67" t="str">
            <v>100 Object</v>
          </cell>
          <cell r="L67" t="str">
            <v>1 Instruction</v>
          </cell>
          <cell r="M67" t="str">
            <v>Site 1</v>
          </cell>
        </row>
        <row r="68">
          <cell r="D68" t="str">
            <v>1030-08 · BoA Bank of China $248k @0.9%</v>
          </cell>
          <cell r="F68" t="str">
            <v>01 Cash and Cash Equivalents</v>
          </cell>
          <cell r="G68" t="str">
            <v>01 Cash and Cash Equivalents</v>
          </cell>
          <cell r="H68" t="str">
            <v>Cash</v>
          </cell>
          <cell r="I68" t="str">
            <v>00 Cash</v>
          </cell>
          <cell r="J68" t="str">
            <v>100 Instruction</v>
          </cell>
          <cell r="K68" t="str">
            <v>100 Object</v>
          </cell>
          <cell r="L68" t="str">
            <v>1 Instruction</v>
          </cell>
          <cell r="M68" t="str">
            <v>Site 1</v>
          </cell>
        </row>
        <row r="69">
          <cell r="D69" t="str">
            <v>1030-07 · BoA Bank Hapoalim $248k @0.8%</v>
          </cell>
          <cell r="F69" t="str">
            <v>01 Cash and Cash Equivalents</v>
          </cell>
          <cell r="G69" t="str">
            <v>01 Cash and Cash Equivalents</v>
          </cell>
          <cell r="H69" t="str">
            <v>Cash</v>
          </cell>
          <cell r="I69" t="str">
            <v>00 Cash</v>
          </cell>
          <cell r="J69" t="str">
            <v>100 Instruction</v>
          </cell>
          <cell r="K69" t="str">
            <v>100 Object</v>
          </cell>
          <cell r="L69" t="str">
            <v>1 Instruction</v>
          </cell>
          <cell r="M69" t="str">
            <v>Site 1</v>
          </cell>
        </row>
        <row r="70">
          <cell r="D70" t="str">
            <v>1030-06 · BoA FortuneBank $248k @0.65%</v>
          </cell>
          <cell r="F70" t="str">
            <v>01 Cash and Cash Equivalents</v>
          </cell>
          <cell r="G70" t="str">
            <v>01 Cash and Cash Equivalents</v>
          </cell>
          <cell r="H70" t="str">
            <v>Cash</v>
          </cell>
          <cell r="I70" t="str">
            <v>00 Cash</v>
          </cell>
          <cell r="J70" t="str">
            <v>100 Instruction</v>
          </cell>
          <cell r="K70" t="str">
            <v>100 Object</v>
          </cell>
          <cell r="L70" t="str">
            <v>1 Instruction</v>
          </cell>
          <cell r="M70" t="str">
            <v>Site 1</v>
          </cell>
        </row>
        <row r="71">
          <cell r="D71" t="str">
            <v>1030-05 · BoA People's United Bank NA $248k @0.7%</v>
          </cell>
          <cell r="F71" t="str">
            <v>01 Cash and Cash Equivalents</v>
          </cell>
          <cell r="G71" t="str">
            <v>01 Cash and Cash Equivalents</v>
          </cell>
          <cell r="H71" t="str">
            <v>Cash</v>
          </cell>
          <cell r="I71" t="str">
            <v>00 Cash</v>
          </cell>
          <cell r="J71" t="str">
            <v>100 Instruction</v>
          </cell>
          <cell r="K71" t="str">
            <v>100 Object</v>
          </cell>
          <cell r="L71" t="str">
            <v>1 Instruction</v>
          </cell>
          <cell r="M71" t="str">
            <v>Site 1</v>
          </cell>
        </row>
        <row r="72">
          <cell r="D72" t="str">
            <v>1040 · Investment accounts</v>
          </cell>
          <cell r="F72" t="str">
            <v>01 Cash and Cash Equivalents</v>
          </cell>
          <cell r="G72" t="str">
            <v>01 Cash and Cash Equivalents</v>
          </cell>
          <cell r="H72" t="str">
            <v>Cash</v>
          </cell>
          <cell r="I72" t="str">
            <v>00 Cash</v>
          </cell>
          <cell r="J72" t="str">
            <v>100 Instruction</v>
          </cell>
          <cell r="K72" t="str">
            <v>100 Object</v>
          </cell>
          <cell r="L72" t="str">
            <v>1 Instruction</v>
          </cell>
          <cell r="M72" t="str">
            <v>Site 1</v>
          </cell>
        </row>
        <row r="73">
          <cell r="D73" t="str">
            <v>1050 · Petty cash</v>
          </cell>
          <cell r="F73" t="str">
            <v>01 Cash and Cash Equivalents</v>
          </cell>
          <cell r="G73" t="str">
            <v>01 Cash and Cash Equivalents</v>
          </cell>
          <cell r="H73" t="str">
            <v>Cash</v>
          </cell>
          <cell r="I73" t="str">
            <v>00 Cash</v>
          </cell>
          <cell r="J73" t="str">
            <v>100 Instruction</v>
          </cell>
          <cell r="K73" t="str">
            <v>100 Object</v>
          </cell>
          <cell r="L73" t="str">
            <v>1 Instruction</v>
          </cell>
          <cell r="M73" t="str">
            <v>Site 1</v>
          </cell>
        </row>
        <row r="74">
          <cell r="D74" t="str">
            <v>1051 · Cash and cash equivalents on hand</v>
          </cell>
          <cell r="F74" t="str">
            <v>01 Cash and Cash Equivalents</v>
          </cell>
          <cell r="G74" t="str">
            <v>01 Cash and Cash Equivalents</v>
          </cell>
          <cell r="H74" t="str">
            <v>Cash</v>
          </cell>
          <cell r="I74" t="str">
            <v>00 Cash</v>
          </cell>
          <cell r="J74" t="str">
            <v>100 Instruction</v>
          </cell>
          <cell r="K74" t="str">
            <v>100 Object</v>
          </cell>
          <cell r="L74" t="str">
            <v>1 Instruction</v>
          </cell>
          <cell r="M74" t="str">
            <v>Site 1</v>
          </cell>
        </row>
        <row r="75">
          <cell r="D75" t="str">
            <v>1090 · Sinking Fund Reserve 6755</v>
          </cell>
          <cell r="F75" t="str">
            <v>01 Cash and Cash Equivalents</v>
          </cell>
          <cell r="G75" t="str">
            <v>01 Cash and Cash Equivalents</v>
          </cell>
          <cell r="H75" t="str">
            <v>Cash</v>
          </cell>
          <cell r="I75" t="str">
            <v>00 Cash</v>
          </cell>
          <cell r="J75" t="str">
            <v>100 Instruction</v>
          </cell>
          <cell r="K75" t="str">
            <v>100 Object</v>
          </cell>
          <cell r="L75" t="str">
            <v>1 Instruction</v>
          </cell>
          <cell r="M75" t="str">
            <v>Site 1</v>
          </cell>
        </row>
        <row r="76">
          <cell r="D76" t="str">
            <v>1099 · AnyBill Transfer</v>
          </cell>
          <cell r="F76" t="str">
            <v>01 Cash and Cash Equivalents</v>
          </cell>
          <cell r="G76" t="str">
            <v>01 Cash and Cash Equivalents</v>
          </cell>
          <cell r="H76" t="str">
            <v>Cash</v>
          </cell>
          <cell r="I76" t="str">
            <v>00 Cash</v>
          </cell>
          <cell r="J76" t="str">
            <v>100 Instruction</v>
          </cell>
          <cell r="K76" t="str">
            <v>100 Object</v>
          </cell>
          <cell r="L76" t="str">
            <v>1 Instruction</v>
          </cell>
          <cell r="M76" t="str">
            <v>Site 1</v>
          </cell>
        </row>
        <row r="78">
          <cell r="D78" t="str">
            <v>110 · Accounts Receivable</v>
          </cell>
          <cell r="F78" t="str">
            <v>02 Accounts Receivable</v>
          </cell>
          <cell r="G78" t="str">
            <v>02 Accounts Receivables</v>
          </cell>
          <cell r="H78" t="str">
            <v>Working Capital</v>
          </cell>
          <cell r="I78" t="str">
            <v>04 Other Operating Activities</v>
          </cell>
          <cell r="J78" t="str">
            <v>100 Instruction</v>
          </cell>
          <cell r="K78" t="str">
            <v>100 Object</v>
          </cell>
          <cell r="L78" t="str">
            <v>1 Instruction</v>
          </cell>
          <cell r="M78" t="str">
            <v>Site 1</v>
          </cell>
          <cell r="N78" t="str">
            <v>None</v>
          </cell>
          <cell r="O78" t="str">
            <v>None</v>
          </cell>
        </row>
        <row r="79">
          <cell r="D79" t="str">
            <v>1100 · Accounts receivable</v>
          </cell>
          <cell r="E79" t="str">
            <v>For QBO clients, only A/R account. For QBD clients, A/R for per-pupil funding.</v>
          </cell>
          <cell r="F79" t="str">
            <v>02 Accounts Receivable</v>
          </cell>
          <cell r="G79" t="str">
            <v>02 Accounts Receivables</v>
          </cell>
          <cell r="H79" t="str">
            <v>Working Capital</v>
          </cell>
          <cell r="I79" t="str">
            <v>04 Other Operating Activities</v>
          </cell>
          <cell r="J79" t="str">
            <v>100 Instruction</v>
          </cell>
          <cell r="K79" t="str">
            <v>100 Object</v>
          </cell>
          <cell r="L79" t="str">
            <v>1 Instruction</v>
          </cell>
          <cell r="M79" t="str">
            <v>Site 1</v>
          </cell>
          <cell r="N79" t="str">
            <v>None</v>
          </cell>
          <cell r="O79" t="str">
            <v>None</v>
          </cell>
        </row>
        <row r="80">
          <cell r="D80" t="str">
            <v>1120 · Other local receivable</v>
          </cell>
          <cell r="E80" t="str">
            <v>A/R for HSA, OSSE grants</v>
          </cell>
          <cell r="F80" t="str">
            <v>02 Accounts Receivable</v>
          </cell>
          <cell r="G80" t="str">
            <v>02 Accounts Receivables</v>
          </cell>
          <cell r="H80" t="str">
            <v>Working Capital</v>
          </cell>
          <cell r="I80" t="str">
            <v>04 Other Operating Activities</v>
          </cell>
          <cell r="J80" t="str">
            <v>100 Instruction</v>
          </cell>
          <cell r="K80" t="str">
            <v>100 Object</v>
          </cell>
          <cell r="L80" t="str">
            <v>1 Instruction</v>
          </cell>
          <cell r="M80" t="str">
            <v>Site 1</v>
          </cell>
          <cell r="N80" t="str">
            <v>None</v>
          </cell>
          <cell r="O80" t="str">
            <v>None</v>
          </cell>
        </row>
        <row r="81">
          <cell r="D81" t="str">
            <v>1130 · State receivable</v>
          </cell>
          <cell r="F81" t="str">
            <v>02 Accounts Receivable</v>
          </cell>
          <cell r="G81" t="str">
            <v>02 Accounts Receivables</v>
          </cell>
          <cell r="H81" t="str">
            <v>Working Capital</v>
          </cell>
          <cell r="I81" t="str">
            <v>04 Other Operating Activities</v>
          </cell>
          <cell r="J81" t="str">
            <v>100 Instruction</v>
          </cell>
          <cell r="K81" t="str">
            <v>100 Object</v>
          </cell>
          <cell r="L81" t="str">
            <v>1 Instruction</v>
          </cell>
          <cell r="M81" t="str">
            <v>Site 1</v>
          </cell>
          <cell r="N81" t="str">
            <v>None</v>
          </cell>
          <cell r="O81" t="str">
            <v>None</v>
          </cell>
        </row>
        <row r="83">
          <cell r="D83" t="str">
            <v>1200 · NCLB receivable</v>
          </cell>
          <cell r="E83" t="str">
            <v>A/R for NCLB</v>
          </cell>
          <cell r="F83" t="str">
            <v>02 Accounts Receivable</v>
          </cell>
          <cell r="G83" t="str">
            <v>02 Accounts Receivables</v>
          </cell>
          <cell r="H83" t="str">
            <v>Working Capital</v>
          </cell>
          <cell r="I83" t="str">
            <v>04 Other Operating Activities</v>
          </cell>
          <cell r="J83" t="str">
            <v>100 Instruction</v>
          </cell>
          <cell r="K83" t="str">
            <v>100 Object</v>
          </cell>
          <cell r="L83" t="str">
            <v>1 Instruction</v>
          </cell>
          <cell r="M83" t="str">
            <v>Site 1</v>
          </cell>
          <cell r="N83" t="str">
            <v>None</v>
          </cell>
          <cell r="O83" t="str">
            <v>None</v>
          </cell>
        </row>
        <row r="84">
          <cell r="D84" t="str">
            <v>1201 · IDEA receivable</v>
          </cell>
          <cell r="E84" t="str">
            <v>A/R for IDEA</v>
          </cell>
          <cell r="F84" t="str">
            <v>02 Accounts Receivable</v>
          </cell>
          <cell r="G84" t="str">
            <v>02 Accounts Receivables</v>
          </cell>
          <cell r="H84" t="str">
            <v>Working Capital</v>
          </cell>
          <cell r="I84" t="str">
            <v>04 Other Operating Activities</v>
          </cell>
          <cell r="J84" t="str">
            <v>100 Instruction</v>
          </cell>
          <cell r="K84" t="str">
            <v>100 Object</v>
          </cell>
          <cell r="L84" t="str">
            <v>1 Instruction</v>
          </cell>
          <cell r="M84" t="str">
            <v>Site 1</v>
          </cell>
          <cell r="N84" t="str">
            <v>None</v>
          </cell>
          <cell r="O84" t="str">
            <v>None</v>
          </cell>
        </row>
        <row r="85">
          <cell r="D85" t="str">
            <v>1210 · Title Vb receivable</v>
          </cell>
          <cell r="E85" t="str">
            <v>A/R for Title Vb</v>
          </cell>
          <cell r="F85" t="str">
            <v>02 Accounts Receivable</v>
          </cell>
          <cell r="G85" t="str">
            <v>02 Accounts Receivables</v>
          </cell>
          <cell r="H85" t="str">
            <v>Working Capital</v>
          </cell>
          <cell r="I85" t="str">
            <v>04 Other Operating Activities</v>
          </cell>
          <cell r="J85" t="str">
            <v>100 Instruction</v>
          </cell>
          <cell r="K85" t="str">
            <v>100 Object</v>
          </cell>
          <cell r="L85" t="str">
            <v>1 Instruction</v>
          </cell>
          <cell r="M85" t="str">
            <v>Site 1</v>
          </cell>
          <cell r="N85" t="str">
            <v>None</v>
          </cell>
          <cell r="O85" t="str">
            <v>None</v>
          </cell>
        </row>
        <row r="86">
          <cell r="D86" t="str">
            <v>1220 · Supplemental grants receivable</v>
          </cell>
          <cell r="E86" t="str">
            <v>Do not use</v>
          </cell>
          <cell r="F86" t="str">
            <v>02 Accounts Receivable</v>
          </cell>
          <cell r="G86" t="str">
            <v>02 Accounts Receivables</v>
          </cell>
          <cell r="H86" t="str">
            <v>Working Capital</v>
          </cell>
          <cell r="I86" t="str">
            <v>04 Other Operating Activities</v>
          </cell>
          <cell r="J86" t="str">
            <v>100 Instruction</v>
          </cell>
          <cell r="K86" t="str">
            <v>100 Object</v>
          </cell>
          <cell r="L86" t="str">
            <v>1 Instruction</v>
          </cell>
          <cell r="M86" t="str">
            <v>Site 1</v>
          </cell>
          <cell r="N86" t="str">
            <v>None</v>
          </cell>
          <cell r="O86" t="str">
            <v>None</v>
          </cell>
        </row>
        <row r="87">
          <cell r="D87" t="str">
            <v>1230 · Comp federal grants receivable</v>
          </cell>
          <cell r="E87" t="str">
            <v>A/R for OSSE grants such Replication, SOAR, Best Practice</v>
          </cell>
          <cell r="F87" t="str">
            <v>02 Accounts Receivable</v>
          </cell>
          <cell r="G87" t="str">
            <v>02 Accounts Receivables</v>
          </cell>
          <cell r="H87" t="str">
            <v>Working Capital</v>
          </cell>
          <cell r="I87" t="str">
            <v>04 Other Operating Activities</v>
          </cell>
          <cell r="J87" t="str">
            <v>100 Instruction</v>
          </cell>
          <cell r="K87" t="str">
            <v>100 Object</v>
          </cell>
          <cell r="L87" t="str">
            <v>1 Instruction</v>
          </cell>
          <cell r="M87" t="str">
            <v>Site 1</v>
          </cell>
          <cell r="N87" t="str">
            <v>None</v>
          </cell>
          <cell r="O87" t="str">
            <v>None</v>
          </cell>
        </row>
        <row r="88">
          <cell r="D88" t="str">
            <v>1240 · National food prog receivable</v>
          </cell>
          <cell r="E88" t="str">
            <v>A/R for NSLP and other food programs</v>
          </cell>
          <cell r="F88" t="str">
            <v>02 Accounts Receivable</v>
          </cell>
          <cell r="G88" t="str">
            <v>02 Accounts Receivables</v>
          </cell>
          <cell r="H88" t="str">
            <v>Working Capital</v>
          </cell>
          <cell r="I88" t="str">
            <v>04 Other Operating Activities</v>
          </cell>
          <cell r="J88" t="str">
            <v>100 Instruction</v>
          </cell>
          <cell r="K88" t="str">
            <v>100 Object</v>
          </cell>
          <cell r="L88" t="str">
            <v>1 Instruction</v>
          </cell>
          <cell r="M88" t="str">
            <v>Site 1</v>
          </cell>
          <cell r="N88" t="str">
            <v>None</v>
          </cell>
          <cell r="O88" t="str">
            <v>None</v>
          </cell>
        </row>
        <row r="90">
          <cell r="D90" t="str">
            <v>1300 · Grants receivable</v>
          </cell>
          <cell r="E90" t="str">
            <v>A/R for grants</v>
          </cell>
          <cell r="F90" t="str">
            <v>02 Accounts Receivable</v>
          </cell>
          <cell r="G90" t="str">
            <v>02 Accounts Receivables</v>
          </cell>
          <cell r="H90" t="str">
            <v>Working Capital</v>
          </cell>
          <cell r="I90" t="str">
            <v>04 Other Operating Activities</v>
          </cell>
          <cell r="J90" t="str">
            <v>100 Instruction</v>
          </cell>
          <cell r="K90" t="str">
            <v>100 Object</v>
          </cell>
          <cell r="L90" t="str">
            <v>1 Instruction</v>
          </cell>
          <cell r="M90" t="str">
            <v>Site 1</v>
          </cell>
          <cell r="N90" t="str">
            <v>None</v>
          </cell>
          <cell r="O90" t="str">
            <v>None</v>
          </cell>
        </row>
        <row r="91">
          <cell r="D91" t="str">
            <v>1310 · Discounts on long-term grants</v>
          </cell>
          <cell r="E91" t="str">
            <v>A contra account to discount long-term grants paid in installments for the time value of money (Present Value). This is amortized using the interest method over the life of the grant.</v>
          </cell>
          <cell r="F91" t="str">
            <v>02 Accounts Receivable</v>
          </cell>
          <cell r="G91" t="str">
            <v>02 Accounts Receivables</v>
          </cell>
          <cell r="H91" t="str">
            <v>Working Capital</v>
          </cell>
          <cell r="I91" t="str">
            <v>04 Other Operating Activities</v>
          </cell>
          <cell r="J91" t="str">
            <v>100 Instruction</v>
          </cell>
          <cell r="K91" t="str">
            <v>100 Object</v>
          </cell>
          <cell r="L91" t="str">
            <v>1 Instruction</v>
          </cell>
          <cell r="M91" t="str">
            <v>Site 1</v>
          </cell>
          <cell r="N91" t="str">
            <v>None</v>
          </cell>
          <cell r="O91" t="str">
            <v>None</v>
          </cell>
        </row>
        <row r="92">
          <cell r="D92" t="str">
            <v>1320 · Pledges receivable</v>
          </cell>
          <cell r="E92" t="str">
            <v>A/R for pledges</v>
          </cell>
          <cell r="F92" t="str">
            <v>02 Accounts Receivable</v>
          </cell>
          <cell r="G92" t="str">
            <v>02 Accounts Receivables</v>
          </cell>
          <cell r="H92" t="str">
            <v>Working Capital</v>
          </cell>
          <cell r="I92" t="str">
            <v>04 Other Operating Activities</v>
          </cell>
          <cell r="J92" t="str">
            <v>100 Instruction</v>
          </cell>
          <cell r="K92" t="str">
            <v>100 Object</v>
          </cell>
          <cell r="L92" t="str">
            <v>1 Instruction</v>
          </cell>
          <cell r="M92" t="str">
            <v>Site 1</v>
          </cell>
          <cell r="N92" t="str">
            <v>None</v>
          </cell>
          <cell r="O92" t="str">
            <v>None</v>
          </cell>
        </row>
        <row r="93">
          <cell r="D93" t="str">
            <v>1330 · Allowance for doubtful pledges</v>
          </cell>
          <cell r="F93" t="str">
            <v>02 Accounts Receivable</v>
          </cell>
          <cell r="G93" t="str">
            <v>02 Accounts Receivables</v>
          </cell>
          <cell r="H93" t="str">
            <v>Working Capital</v>
          </cell>
          <cell r="I93" t="str">
            <v>04 Other Operating Activities</v>
          </cell>
          <cell r="J93" t="str">
            <v>100 Instruction</v>
          </cell>
          <cell r="K93" t="str">
            <v>100 Object</v>
          </cell>
          <cell r="L93" t="str">
            <v>1 Instruction</v>
          </cell>
          <cell r="M93" t="str">
            <v>Site 1</v>
          </cell>
          <cell r="N93" t="str">
            <v>None</v>
          </cell>
          <cell r="O93" t="str">
            <v>None</v>
          </cell>
        </row>
        <row r="94">
          <cell r="D94" t="str">
            <v>1340 · Discounts for long-term pledges</v>
          </cell>
          <cell r="F94" t="str">
            <v>02 Accounts Receivable</v>
          </cell>
          <cell r="G94" t="str">
            <v>02 Accounts Receivables</v>
          </cell>
          <cell r="H94" t="str">
            <v>Working Capital</v>
          </cell>
          <cell r="I94" t="str">
            <v>04 Other Operating Activities</v>
          </cell>
          <cell r="J94" t="str">
            <v>100 Instruction</v>
          </cell>
          <cell r="K94" t="str">
            <v>100 Object</v>
          </cell>
          <cell r="L94" t="str">
            <v>1 Instruction</v>
          </cell>
          <cell r="M94" t="str">
            <v>Site 1</v>
          </cell>
          <cell r="N94" t="str">
            <v>None</v>
          </cell>
          <cell r="O94" t="str">
            <v>None</v>
          </cell>
        </row>
        <row r="95">
          <cell r="D95" t="str">
            <v>1350 · Paid lunch receivable</v>
          </cell>
          <cell r="E95" t="str">
            <v>A/R for paid lunch from students/parent.</v>
          </cell>
          <cell r="F95" t="str">
            <v>02 Accounts Receivable</v>
          </cell>
          <cell r="G95" t="str">
            <v>02 Accounts Receivables</v>
          </cell>
          <cell r="H95" t="str">
            <v>Working Capital</v>
          </cell>
          <cell r="I95" t="str">
            <v>04 Other Operating Activities</v>
          </cell>
          <cell r="J95" t="str">
            <v>100 Instruction</v>
          </cell>
          <cell r="K95" t="str">
            <v>100 Object</v>
          </cell>
          <cell r="L95" t="str">
            <v>1 Instruction</v>
          </cell>
          <cell r="M95" t="str">
            <v>Site 1</v>
          </cell>
          <cell r="N95" t="str">
            <v>None</v>
          </cell>
          <cell r="O95" t="str">
            <v>None</v>
          </cell>
        </row>
        <row r="96">
          <cell r="D96" t="str">
            <v>1380 · Other receivable</v>
          </cell>
          <cell r="E96" t="str">
            <v>A/R for revenue not categorized elsewhere. Ex: rent receivable</v>
          </cell>
          <cell r="F96" t="str">
            <v>02 Accounts Receivable</v>
          </cell>
          <cell r="G96" t="str">
            <v>02 Accounts Receivables</v>
          </cell>
          <cell r="H96" t="str">
            <v>Working Capital</v>
          </cell>
          <cell r="I96" t="str">
            <v>04 Other Operating Activities</v>
          </cell>
          <cell r="J96" t="str">
            <v>100 Instruction</v>
          </cell>
          <cell r="K96" t="str">
            <v>100 Object</v>
          </cell>
          <cell r="L96" t="str">
            <v>1 Instruction</v>
          </cell>
          <cell r="M96" t="str">
            <v>Site 1</v>
          </cell>
          <cell r="N96" t="str">
            <v>None</v>
          </cell>
          <cell r="O96" t="str">
            <v>None</v>
          </cell>
        </row>
        <row r="97">
          <cell r="D97" t="str">
            <v>1399 · Undeposited Funds</v>
          </cell>
          <cell r="E97" t="str">
            <v>Quickbooks desktop account, do not use</v>
          </cell>
          <cell r="F97" t="str">
            <v>02 Accounts Receivable</v>
          </cell>
          <cell r="G97" t="str">
            <v>02 Accounts Receivables</v>
          </cell>
          <cell r="H97" t="str">
            <v>Working Capital</v>
          </cell>
          <cell r="I97" t="str">
            <v>04 Other Operating Activities</v>
          </cell>
          <cell r="J97" t="str">
            <v>100 Instruction</v>
          </cell>
          <cell r="K97" t="str">
            <v>100 Object</v>
          </cell>
          <cell r="L97" t="str">
            <v>1 Instruction</v>
          </cell>
          <cell r="M97" t="str">
            <v>Site 1</v>
          </cell>
          <cell r="N97" t="str">
            <v>None</v>
          </cell>
          <cell r="O97" t="str">
            <v>None</v>
          </cell>
        </row>
        <row r="99">
          <cell r="D99" t="str">
            <v>1400 · Prepaid expenses</v>
          </cell>
          <cell r="E99" t="str">
            <v>Prepaid expenses. For schools that need to submit quarterly financials to bank, only record prepaid for a current fiscal year expense that is above $12k. Otherwise, only use this account as we approach year end. This account should be reconciled monthly.</v>
          </cell>
          <cell r="F99" t="str">
            <v>03 Other Current Assets</v>
          </cell>
          <cell r="G99" t="str">
            <v>03 Prepaid Expenses</v>
          </cell>
          <cell r="H99" t="str">
            <v>Working Capital</v>
          </cell>
          <cell r="I99" t="str">
            <v>04 Other Operating Activities</v>
          </cell>
          <cell r="J99" t="str">
            <v>100 Instruction</v>
          </cell>
          <cell r="K99" t="str">
            <v>100 Object</v>
          </cell>
          <cell r="L99" t="str">
            <v>1 Instruction</v>
          </cell>
          <cell r="M99" t="str">
            <v>Site 1</v>
          </cell>
          <cell r="N99" t="str">
            <v>None</v>
          </cell>
          <cell r="O99" t="str">
            <v>None</v>
          </cell>
        </row>
        <row r="100">
          <cell r="D100" t="str">
            <v>1410 · Deposits</v>
          </cell>
          <cell r="E100" t="str">
            <v>Deposits on fixed assets, utilities contracts, etc. This account should be reconciled monthly.</v>
          </cell>
          <cell r="F100" t="str">
            <v>03 Other Current Assets</v>
          </cell>
          <cell r="G100" t="str">
            <v>04 Other Current Assets</v>
          </cell>
          <cell r="H100" t="str">
            <v>Working Capital</v>
          </cell>
          <cell r="I100" t="str">
            <v>04 Other Operating Activities</v>
          </cell>
          <cell r="J100" t="str">
            <v>100 Instruction</v>
          </cell>
          <cell r="K100" t="str">
            <v>100 Object</v>
          </cell>
          <cell r="L100" t="str">
            <v>1 Instruction</v>
          </cell>
          <cell r="M100" t="str">
            <v>Site 1</v>
          </cell>
          <cell r="N100" t="str">
            <v>None</v>
          </cell>
          <cell r="O100" t="str">
            <v>None</v>
          </cell>
        </row>
        <row r="101">
          <cell r="D101" t="str">
            <v>1420 · Deferred rent asset ST</v>
          </cell>
          <cell r="E101">
            <v>0</v>
          </cell>
          <cell r="F101" t="str">
            <v>13 Rental Deductions</v>
          </cell>
          <cell r="G101" t="str">
            <v>04 Other Current Assets</v>
          </cell>
          <cell r="H101" t="str">
            <v>Working Capital</v>
          </cell>
          <cell r="I101" t="str">
            <v>04 Other Operating Activities</v>
          </cell>
          <cell r="J101" t="str">
            <v>100 Instruction</v>
          </cell>
          <cell r="K101" t="str">
            <v>100 Object</v>
          </cell>
          <cell r="L101" t="str">
            <v>1 Instruction</v>
          </cell>
          <cell r="M101" t="str">
            <v>Site 1</v>
          </cell>
          <cell r="N101" t="str">
            <v>None</v>
          </cell>
          <cell r="O101" t="str">
            <v>None</v>
          </cell>
        </row>
        <row r="102">
          <cell r="D102" t="str">
            <v>1430 · Employee advances</v>
          </cell>
          <cell r="E102" t="str">
            <v>Advances/loans given to employees.</v>
          </cell>
          <cell r="F102" t="str">
            <v>03 Other Current Assets</v>
          </cell>
          <cell r="G102" t="str">
            <v>04 Other Current Assets</v>
          </cell>
          <cell r="H102" t="str">
            <v>Working Capital</v>
          </cell>
          <cell r="I102" t="str">
            <v>04 Other Operating Activities</v>
          </cell>
          <cell r="J102" t="str">
            <v>100 Instruction</v>
          </cell>
          <cell r="K102" t="str">
            <v>100 Object</v>
          </cell>
          <cell r="L102" t="str">
            <v>1 Instruction</v>
          </cell>
          <cell r="M102" t="str">
            <v>Site 1</v>
          </cell>
          <cell r="N102" t="str">
            <v>Exp-BS</v>
          </cell>
          <cell r="O102" t="str">
            <v>ExpPerStudent</v>
          </cell>
        </row>
        <row r="103">
          <cell r="D103" t="str">
            <v>1440 · Investment in QALICB</v>
          </cell>
          <cell r="F103" t="str">
            <v>03 Other Current Assets</v>
          </cell>
          <cell r="G103" t="str">
            <v>04 Other Current Assets</v>
          </cell>
          <cell r="H103" t="str">
            <v>Working Capital</v>
          </cell>
          <cell r="I103" t="str">
            <v>04 Other Operating Activities</v>
          </cell>
          <cell r="J103" t="str">
            <v>100 Instruction</v>
          </cell>
          <cell r="K103" t="str">
            <v>100 Object</v>
          </cell>
          <cell r="L103" t="str">
            <v>1 Instruction</v>
          </cell>
          <cell r="M103" t="str">
            <v>Site 1</v>
          </cell>
          <cell r="N103" t="str">
            <v>Exp-BS</v>
          </cell>
          <cell r="O103" t="str">
            <v>ExpPerStudent</v>
          </cell>
        </row>
        <row r="105">
          <cell r="D105" t="str">
            <v>1500 · Tsf to (frm) entity</v>
          </cell>
          <cell r="E105" t="str">
            <v>This account is only used at multi-QB schools, such as DCP and ELH. The account shows the due to/due from between the entities.</v>
          </cell>
          <cell r="F105" t="str">
            <v>04 Intercompany Transfers</v>
          </cell>
          <cell r="G105" t="str">
            <v>04 Other Current Assets</v>
          </cell>
          <cell r="H105" t="str">
            <v>Transfer</v>
          </cell>
          <cell r="I105" t="str">
            <v>04 Other Operating Activities</v>
          </cell>
          <cell r="J105" t="str">
            <v>100 Instruction</v>
          </cell>
          <cell r="K105" t="str">
            <v>100 Object</v>
          </cell>
          <cell r="L105" t="str">
            <v>1 Instruction</v>
          </cell>
          <cell r="M105" t="str">
            <v>Site 1</v>
          </cell>
          <cell r="N105" t="str">
            <v>None</v>
          </cell>
          <cell r="O105" t="str">
            <v>None</v>
          </cell>
        </row>
        <row r="106">
          <cell r="D106" t="str">
            <v>1510 · Due (to)/from QALICB</v>
          </cell>
          <cell r="F106" t="str">
            <v>04 Intercompany Transfers</v>
          </cell>
          <cell r="G106" t="str">
            <v>04 Other Current Assets</v>
          </cell>
          <cell r="H106" t="str">
            <v>Transfer</v>
          </cell>
          <cell r="I106" t="str">
            <v>04 Other Operating Activities</v>
          </cell>
          <cell r="J106" t="str">
            <v>100 Instruction</v>
          </cell>
          <cell r="K106" t="str">
            <v>100 Object</v>
          </cell>
          <cell r="L106" t="str">
            <v>1 Instruction</v>
          </cell>
          <cell r="M106" t="str">
            <v>Site 1</v>
          </cell>
          <cell r="N106" t="str">
            <v>None</v>
          </cell>
          <cell r="O106" t="str">
            <v>None</v>
          </cell>
        </row>
        <row r="107">
          <cell r="D107" t="str">
            <v>1598 · Remove from operations</v>
          </cell>
          <cell r="F107" t="str">
            <v>04 Intercompany Transfers</v>
          </cell>
          <cell r="G107" t="str">
            <v>04 Other Current Assets</v>
          </cell>
          <cell r="H107" t="str">
            <v>Transfer</v>
          </cell>
          <cell r="I107" t="str">
            <v>04 Other Operating Activities</v>
          </cell>
          <cell r="J107" t="str">
            <v>100 Instruction</v>
          </cell>
          <cell r="K107" t="str">
            <v>100 Object</v>
          </cell>
          <cell r="L107" t="str">
            <v>1 Instruction</v>
          </cell>
          <cell r="M107" t="str">
            <v>Site 1</v>
          </cell>
          <cell r="N107" t="str">
            <v>None</v>
          </cell>
          <cell r="O107" t="str">
            <v>None</v>
          </cell>
        </row>
        <row r="108">
          <cell r="D108" t="str">
            <v>1599 · Add to facilities</v>
          </cell>
          <cell r="F108" t="str">
            <v>04 Intercompany Transfers</v>
          </cell>
          <cell r="G108" t="str">
            <v>04 Other Current Assets</v>
          </cell>
          <cell r="H108" t="str">
            <v>Transfer</v>
          </cell>
          <cell r="I108" t="str">
            <v>10 Facilities Project Adjustments</v>
          </cell>
          <cell r="J108" t="str">
            <v>100 Instruction</v>
          </cell>
          <cell r="K108" t="str">
            <v>100 Object</v>
          </cell>
          <cell r="L108" t="str">
            <v>1 Instruction</v>
          </cell>
          <cell r="M108" t="str">
            <v>Site 1</v>
          </cell>
          <cell r="N108" t="str">
            <v>None</v>
          </cell>
          <cell r="O108" t="str">
            <v>None</v>
          </cell>
        </row>
        <row r="110">
          <cell r="D110" t="str">
            <v>1600 · FF&amp;E</v>
          </cell>
          <cell r="E110"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cell r="F110" t="str">
            <v>12 Operating Fixed Assets, Net</v>
          </cell>
          <cell r="G110" t="str">
            <v>11 Property, Building And Equipment, Net</v>
          </cell>
          <cell r="H110" t="str">
            <v>Fixed Assets</v>
          </cell>
          <cell r="I110" t="str">
            <v>02 Operating Fixed Assets</v>
          </cell>
          <cell r="J110" t="str">
            <v>100 Instruction</v>
          </cell>
          <cell r="K110" t="str">
            <v>100 Object</v>
          </cell>
          <cell r="L110" t="str">
            <v>1 Instruction</v>
          </cell>
          <cell r="M110" t="str">
            <v>Site 1</v>
          </cell>
          <cell r="N110" t="str">
            <v>Exp-BS</v>
          </cell>
          <cell r="O110" t="str">
            <v>BSOpAsset</v>
          </cell>
        </row>
        <row r="111">
          <cell r="D111" t="str">
            <v>1610 · FF&amp;E - Support</v>
          </cell>
          <cell r="E111" t="str">
            <v xml:space="preserve">***This is a legacy account. </v>
          </cell>
          <cell r="F111" t="str">
            <v>12 Operating Fixed Assets, Net</v>
          </cell>
          <cell r="G111" t="str">
            <v>11 Property, Building And Equipment, Net</v>
          </cell>
          <cell r="H111" t="str">
            <v>Fixed Assets</v>
          </cell>
          <cell r="I111" t="str">
            <v>02 Operating Fixed Assets</v>
          </cell>
          <cell r="J111" t="str">
            <v>100 Instruction</v>
          </cell>
          <cell r="K111" t="str">
            <v>100 Object</v>
          </cell>
          <cell r="L111" t="str">
            <v>1 Instruction</v>
          </cell>
          <cell r="M111" t="str">
            <v>Site 1</v>
          </cell>
          <cell r="N111" t="str">
            <v>Exp-BS</v>
          </cell>
          <cell r="O111" t="str">
            <v>BSOpAsset</v>
          </cell>
        </row>
        <row r="112">
          <cell r="D112" t="str">
            <v>1620 · Computers</v>
          </cell>
          <cell r="E112" t="str">
            <v>Computer equipment where unit cost &gt; $1,000 or aggregate cost (of same product) is &gt; $5,000. If below threshold, use 9000 or 9100. (Note: Every organization’s capitalization policy may differ slightly. Refer to fiscal policies for exact rules to follow.)</v>
          </cell>
          <cell r="F112" t="str">
            <v>12 Operating Fixed Assets, Net</v>
          </cell>
          <cell r="G112" t="str">
            <v>11 Property, Building And Equipment, Net</v>
          </cell>
          <cell r="H112" t="str">
            <v>Fixed Assets</v>
          </cell>
          <cell r="I112" t="str">
            <v>02 Operating Fixed Assets</v>
          </cell>
          <cell r="J112" t="str">
            <v>100 Instruction</v>
          </cell>
          <cell r="K112" t="str">
            <v>100 Object</v>
          </cell>
          <cell r="L112" t="str">
            <v>1 Instruction</v>
          </cell>
          <cell r="M112" t="str">
            <v>Site 1</v>
          </cell>
          <cell r="N112" t="str">
            <v>Exp-BS</v>
          </cell>
          <cell r="O112" t="str">
            <v>BSOpAsset</v>
          </cell>
        </row>
        <row r="113">
          <cell r="D113" t="str">
            <v>1630 · Computers - Support</v>
          </cell>
          <cell r="E113" t="str">
            <v xml:space="preserve">***This is a legacy account. </v>
          </cell>
          <cell r="F113" t="str">
            <v>12 Operating Fixed Assets, Net</v>
          </cell>
          <cell r="G113" t="str">
            <v>11 Property, Building And Equipment, Net</v>
          </cell>
          <cell r="H113" t="str">
            <v>Fixed Assets</v>
          </cell>
          <cell r="I113" t="str">
            <v>02 Operating Fixed Assets</v>
          </cell>
          <cell r="J113" t="str">
            <v>100 Instruction</v>
          </cell>
          <cell r="K113" t="str">
            <v>100 Object</v>
          </cell>
          <cell r="L113" t="str">
            <v>1 Instruction</v>
          </cell>
          <cell r="M113" t="str">
            <v>Site 1</v>
          </cell>
          <cell r="N113" t="str">
            <v>Exp-BS</v>
          </cell>
          <cell r="O113" t="str">
            <v>BSOpAsset</v>
          </cell>
        </row>
        <row r="114">
          <cell r="D114" t="str">
            <v>1660 · Other operating assets</v>
          </cell>
          <cell r="E114" t="str">
            <v>Capitalized web sites, musical instruments, or any non-facility-related asset that does not fit above</v>
          </cell>
          <cell r="F114" t="str">
            <v>12 Operating Fixed Assets, Net</v>
          </cell>
          <cell r="G114" t="str">
            <v>11 Property, Building And Equipment, Net</v>
          </cell>
          <cell r="H114" t="str">
            <v>Fixed Assets</v>
          </cell>
          <cell r="I114" t="str">
            <v>02 Operating Fixed Assets</v>
          </cell>
          <cell r="J114" t="str">
            <v>100 Instruction</v>
          </cell>
          <cell r="K114" t="str">
            <v>100 Object</v>
          </cell>
          <cell r="L114" t="str">
            <v>1 Instruction</v>
          </cell>
          <cell r="M114" t="str">
            <v>Site 1</v>
          </cell>
          <cell r="N114" t="str">
            <v>Exp-BS</v>
          </cell>
          <cell r="O114" t="str">
            <v>BSOpAsset</v>
          </cell>
        </row>
        <row r="116">
          <cell r="D116" t="str">
            <v>1700 · Accum depr FF&amp;E</v>
          </cell>
          <cell r="E116" t="str">
            <v>Accum depr of 1600</v>
          </cell>
          <cell r="F116" t="str">
            <v>12 Operating Fixed Assets, Net</v>
          </cell>
          <cell r="G116" t="str">
            <v>11 Property, Building And Equipment, Net</v>
          </cell>
          <cell r="H116" t="str">
            <v>Operating Depreciation</v>
          </cell>
          <cell r="I116" t="str">
            <v>01 Add Depreciation</v>
          </cell>
          <cell r="J116" t="str">
            <v>100 Instruction</v>
          </cell>
          <cell r="K116" t="str">
            <v>100 Object</v>
          </cell>
          <cell r="L116" t="str">
            <v>1 Instruction</v>
          </cell>
          <cell r="M116" t="str">
            <v>Site 1</v>
          </cell>
          <cell r="N116" t="str">
            <v>Exp-BS</v>
          </cell>
          <cell r="O116" t="str">
            <v>BSOpDepr</v>
          </cell>
        </row>
        <row r="117">
          <cell r="D117" t="str">
            <v>1720 · Accum depr computers</v>
          </cell>
          <cell r="E117" t="str">
            <v>Accum depr of 1620</v>
          </cell>
          <cell r="F117" t="str">
            <v>12 Operating Fixed Assets, Net</v>
          </cell>
          <cell r="G117" t="str">
            <v>11 Property, Building And Equipment, Net</v>
          </cell>
          <cell r="H117" t="str">
            <v>Operating Depreciation</v>
          </cell>
          <cell r="I117" t="str">
            <v>01 Add Depreciation</v>
          </cell>
          <cell r="J117" t="str">
            <v>100 Instruction</v>
          </cell>
          <cell r="K117" t="str">
            <v>100 Object</v>
          </cell>
          <cell r="L117" t="str">
            <v>1 Instruction</v>
          </cell>
          <cell r="M117" t="str">
            <v>Site 1</v>
          </cell>
          <cell r="N117" t="str">
            <v>Exp-BS</v>
          </cell>
          <cell r="O117" t="str">
            <v>BSOpDepr</v>
          </cell>
        </row>
        <row r="118">
          <cell r="D118" t="str">
            <v>1760 · Accum depr other oper assets</v>
          </cell>
          <cell r="F118" t="str">
            <v>12 Operating Fixed Assets, Net</v>
          </cell>
          <cell r="G118" t="str">
            <v>11 Property, Building And Equipment, Net</v>
          </cell>
          <cell r="H118" t="str">
            <v>Operating Depreciation</v>
          </cell>
          <cell r="I118" t="str">
            <v>01 Add Depreciation</v>
          </cell>
          <cell r="J118" t="str">
            <v>100 Instruction</v>
          </cell>
          <cell r="K118" t="str">
            <v>100 Object</v>
          </cell>
          <cell r="L118" t="str">
            <v>1 Instruction</v>
          </cell>
          <cell r="M118" t="str">
            <v>Site 1</v>
          </cell>
          <cell r="N118" t="str">
            <v>Exp-BS</v>
          </cell>
          <cell r="O118" t="str">
            <v>BSOpDepr</v>
          </cell>
        </row>
        <row r="120">
          <cell r="D120" t="str">
            <v>1800 · Land</v>
          </cell>
          <cell r="E120" t="str">
            <v>Cost basis for land. Does not get depreciated</v>
          </cell>
          <cell r="F120" t="str">
            <v>11 Facilities, Net</v>
          </cell>
          <cell r="G120" t="str">
            <v>11 Property, Building And Equipment, Net</v>
          </cell>
          <cell r="H120" t="str">
            <v>Facilities</v>
          </cell>
          <cell r="I120" t="str">
            <v>03 Buildings</v>
          </cell>
          <cell r="J120" t="str">
            <v>100 Instruction</v>
          </cell>
          <cell r="K120" t="str">
            <v>100 Object</v>
          </cell>
          <cell r="L120" t="str">
            <v>1 Instruction</v>
          </cell>
          <cell r="M120" t="str">
            <v>Site 1</v>
          </cell>
          <cell r="N120" t="str">
            <v>Exp-BS</v>
          </cell>
          <cell r="O120" t="str">
            <v>BSFacAsset</v>
          </cell>
        </row>
        <row r="121">
          <cell r="D121" t="str">
            <v>1810 · Buildings, building improvement</v>
          </cell>
          <cell r="E121" t="str">
            <v>Completed facility and all improvements to it</v>
          </cell>
          <cell r="F121" t="str">
            <v>11 Facilities, Net</v>
          </cell>
          <cell r="G121" t="str">
            <v>11 Property, Building And Equipment, Net</v>
          </cell>
          <cell r="H121" t="str">
            <v>Facilities</v>
          </cell>
          <cell r="I121" t="str">
            <v>03 Buildings</v>
          </cell>
          <cell r="J121" t="str">
            <v>100 Instruction</v>
          </cell>
          <cell r="K121" t="str">
            <v>100 Object</v>
          </cell>
          <cell r="L121" t="str">
            <v>1 Instruction</v>
          </cell>
          <cell r="M121" t="str">
            <v>Site 1</v>
          </cell>
          <cell r="N121" t="str">
            <v>Exp-BS</v>
          </cell>
          <cell r="O121" t="str">
            <v>BSFacAsset</v>
          </cell>
        </row>
        <row r="122">
          <cell r="D122" t="str">
            <v>1820 · Construction in progress</v>
          </cell>
          <cell r="E122" t="str">
            <v>Temporary account using during construction of facility. Balance of this account will grow through facility drawdowns. When building put into service for its intended purpose, move asset to 1810 or 1830 and begin depreciating</v>
          </cell>
          <cell r="F122" t="str">
            <v>11 Facilities, Net</v>
          </cell>
          <cell r="G122" t="str">
            <v>11 Property, Building And Equipment, Net</v>
          </cell>
          <cell r="H122" t="str">
            <v>Facilities</v>
          </cell>
          <cell r="I122" t="str">
            <v>10 Facilities Project Adjustments</v>
          </cell>
          <cell r="J122" t="str">
            <v>100 Instruction</v>
          </cell>
          <cell r="K122" t="str">
            <v>100 Object</v>
          </cell>
          <cell r="L122" t="str">
            <v>1 Instruction</v>
          </cell>
          <cell r="M122" t="str">
            <v>Site 1</v>
          </cell>
          <cell r="N122" t="str">
            <v>Exp-BS</v>
          </cell>
          <cell r="O122" t="str">
            <v>BSFacAsset</v>
          </cell>
        </row>
        <row r="123">
          <cell r="D123" t="str">
            <v>1830 · Leasehold improvements</v>
          </cell>
          <cell r="E123" t="str">
            <v>Substantial building improvements made to a leased facility. These assets are amortized over the life of the lease (see 11010); new additions are amortized to zero by lease-end (i.e. over the remaining life of the lease at the time they are put into service). Note: Once a depreciation time period is chosen, it can not be changed (even if life of lease is extended).</v>
          </cell>
          <cell r="F123" t="str">
            <v>11 Facilities, Net</v>
          </cell>
          <cell r="G123" t="str">
            <v>11 Property, Building And Equipment, Net</v>
          </cell>
          <cell r="H123" t="str">
            <v>Facilities</v>
          </cell>
          <cell r="I123" t="str">
            <v>10 Facilities Project Adjustments</v>
          </cell>
          <cell r="J123" t="str">
            <v>100 Instruction</v>
          </cell>
          <cell r="K123" t="str">
            <v>100 Object</v>
          </cell>
          <cell r="L123" t="str">
            <v>1 Instruction</v>
          </cell>
          <cell r="M123" t="str">
            <v>Site 1</v>
          </cell>
          <cell r="N123" t="str">
            <v>Exp-BS</v>
          </cell>
          <cell r="O123" t="str">
            <v>BSFacAsset</v>
          </cell>
        </row>
        <row r="124">
          <cell r="D124" t="str">
            <v>1840 · Loan costs</v>
          </cell>
          <cell r="E124" t="str">
            <v>This account is no longer in use, it was replaced by 2700 Senior debt cost &amp; 2710 Sub debt cost</v>
          </cell>
          <cell r="F124" t="str">
            <v>11 Facilities, Net</v>
          </cell>
          <cell r="G124" t="str">
            <v>11 Property, Building And Equipment, Net</v>
          </cell>
          <cell r="H124" t="str">
            <v>Facilities</v>
          </cell>
          <cell r="I124" t="str">
            <v>10 Facilities Project Adjustments</v>
          </cell>
          <cell r="J124" t="str">
            <v>100 Instruction</v>
          </cell>
          <cell r="K124" t="str">
            <v>100 Object</v>
          </cell>
          <cell r="L124" t="str">
            <v>1 Instruction</v>
          </cell>
          <cell r="M124" t="str">
            <v>Site 1</v>
          </cell>
          <cell r="N124" t="str">
            <v>None</v>
          </cell>
          <cell r="O124" t="str">
            <v>None</v>
          </cell>
        </row>
        <row r="125">
          <cell r="D125" t="str">
            <v>1880 · Membership interests</v>
          </cell>
          <cell r="F125" t="str">
            <v>11 Facilities, Net</v>
          </cell>
          <cell r="G125" t="str">
            <v>11 Property, Building And Equipment, Net</v>
          </cell>
          <cell r="H125" t="str">
            <v>Facilities</v>
          </cell>
          <cell r="I125" t="str">
            <v>03 Buildings</v>
          </cell>
          <cell r="J125" t="str">
            <v>100 Instruction</v>
          </cell>
          <cell r="K125" t="str">
            <v>100 Object</v>
          </cell>
          <cell r="L125" t="str">
            <v>1 Instruction</v>
          </cell>
          <cell r="M125" t="str">
            <v>Site 1</v>
          </cell>
          <cell r="N125" t="str">
            <v>None</v>
          </cell>
          <cell r="O125" t="str">
            <v>None</v>
          </cell>
        </row>
        <row r="127">
          <cell r="D127" t="str">
            <v>1900 · Accum depr buildings</v>
          </cell>
          <cell r="E127" t="str">
            <v>Accum depr of 1810</v>
          </cell>
          <cell r="F127" t="str">
            <v>11 Facilities, Net</v>
          </cell>
          <cell r="G127" t="str">
            <v>11 Property, Building And Equipment, Net</v>
          </cell>
          <cell r="H127" t="str">
            <v>Facities Depreciation</v>
          </cell>
          <cell r="I127" t="str">
            <v>01 Add Depreciation</v>
          </cell>
          <cell r="J127" t="str">
            <v>100 Instruction</v>
          </cell>
          <cell r="K127" t="str">
            <v>100 Object</v>
          </cell>
          <cell r="L127" t="str">
            <v>1 Instruction</v>
          </cell>
          <cell r="M127" t="str">
            <v>Site 1</v>
          </cell>
          <cell r="N127" t="str">
            <v>Exp-BS</v>
          </cell>
          <cell r="O127" t="str">
            <v>BSFacDepr</v>
          </cell>
        </row>
        <row r="128">
          <cell r="D128" t="str">
            <v>1910 · Accum amort lease imp</v>
          </cell>
          <cell r="E128" t="str">
            <v>Accum depr of 1830</v>
          </cell>
          <cell r="F128" t="str">
            <v>11 Facilities, Net</v>
          </cell>
          <cell r="G128" t="str">
            <v>11 Property, Building And Equipment, Net</v>
          </cell>
          <cell r="H128" t="str">
            <v>Facities Depreciation</v>
          </cell>
          <cell r="I128" t="str">
            <v>01 Add Depreciation</v>
          </cell>
          <cell r="J128" t="str">
            <v>100 Instruction</v>
          </cell>
          <cell r="K128" t="str">
            <v>100 Object</v>
          </cell>
          <cell r="L128" t="str">
            <v>1 Instruction</v>
          </cell>
          <cell r="M128" t="str">
            <v>Site 1</v>
          </cell>
          <cell r="N128" t="str">
            <v>Exp-BS</v>
          </cell>
          <cell r="O128" t="str">
            <v>BSFacDepr</v>
          </cell>
        </row>
        <row r="129">
          <cell r="D129" t="str">
            <v>1920 · Accum amort loan costs</v>
          </cell>
          <cell r="E129" t="str">
            <v>Accum depr of 1840</v>
          </cell>
          <cell r="F129" t="str">
            <v>11 Facilities, Net</v>
          </cell>
          <cell r="G129" t="str">
            <v>11 Property, Building And Equipment, Net</v>
          </cell>
          <cell r="H129" t="str">
            <v>Facities Depreciation</v>
          </cell>
          <cell r="I129" t="str">
            <v>01 Add Depreciation</v>
          </cell>
          <cell r="J129" t="str">
            <v>100 Instruction</v>
          </cell>
          <cell r="K129" t="str">
            <v>100 Object</v>
          </cell>
          <cell r="L129" t="str">
            <v>1 Instruction</v>
          </cell>
          <cell r="M129" t="str">
            <v>Site 1</v>
          </cell>
          <cell r="N129" t="str">
            <v>Exp-BS</v>
          </cell>
          <cell r="O129" t="str">
            <v>BSFacDepr</v>
          </cell>
        </row>
        <row r="130">
          <cell r="D130" t="str">
            <v>1940 · Accum depr loan settle cost</v>
          </cell>
          <cell r="E130" t="str">
            <v>Accum depr of 1840</v>
          </cell>
          <cell r="F130" t="str">
            <v>11 Facilities, Net</v>
          </cell>
          <cell r="G130" t="str">
            <v>11 Property, Building And Equipment, Net</v>
          </cell>
          <cell r="H130" t="str">
            <v>Facities Depreciation</v>
          </cell>
          <cell r="I130" t="str">
            <v>05 Financing Activities</v>
          </cell>
          <cell r="J130" t="str">
            <v>100 Instruction</v>
          </cell>
          <cell r="K130" t="str">
            <v>100 Object</v>
          </cell>
          <cell r="L130" t="str">
            <v>1 Instruction</v>
          </cell>
          <cell r="M130" t="str">
            <v>Site 1</v>
          </cell>
          <cell r="N130" t="str">
            <v>Exp-BS</v>
          </cell>
          <cell r="O130" t="str">
            <v>BSFacDepr</v>
          </cell>
        </row>
        <row r="133">
          <cell r="D133" t="str">
            <v>2000 · Current payable</v>
          </cell>
          <cell r="E133" t="str">
            <v>A/P for manual and other non-Anybill payments</v>
          </cell>
          <cell r="F133" t="str">
            <v>31 Accounts Payable</v>
          </cell>
          <cell r="G133" t="str">
            <v>32 Accounts Payable and Accrued Expenses</v>
          </cell>
          <cell r="H133" t="str">
            <v>Working Capital</v>
          </cell>
          <cell r="I133" t="str">
            <v>04 Other Operating Activities</v>
          </cell>
          <cell r="J133" t="str">
            <v>100 Instruction</v>
          </cell>
          <cell r="K133" t="str">
            <v>100 Object</v>
          </cell>
          <cell r="L133" t="str">
            <v>1 Instruction</v>
          </cell>
          <cell r="M133" t="str">
            <v>Site 1</v>
          </cell>
          <cell r="N133" t="str">
            <v>None</v>
          </cell>
          <cell r="O133" t="str">
            <v>None</v>
          </cell>
        </row>
        <row r="134">
          <cell r="D134" t="str">
            <v>200 · Accounts Payable (A/P)</v>
          </cell>
          <cell r="F134" t="str">
            <v>31 Accounts Payable</v>
          </cell>
          <cell r="G134" t="str">
            <v>32 Accounts Payable and Accrued Expenses</v>
          </cell>
          <cell r="H134" t="str">
            <v>Working Capital</v>
          </cell>
          <cell r="I134" t="str">
            <v>04 Other Operating Activities</v>
          </cell>
          <cell r="J134" t="str">
            <v>100 Instruction</v>
          </cell>
          <cell r="K134" t="str">
            <v>100 Object</v>
          </cell>
          <cell r="L134" t="str">
            <v>1 Instruction</v>
          </cell>
          <cell r="M134" t="str">
            <v>Site 1</v>
          </cell>
          <cell r="N134" t="str">
            <v>None</v>
          </cell>
          <cell r="O134" t="str">
            <v>None</v>
          </cell>
        </row>
        <row r="135">
          <cell r="D135" t="str">
            <v>2001 · AnyBill payable</v>
          </cell>
          <cell r="E135" t="str">
            <v>A/P for Anybill payments</v>
          </cell>
          <cell r="F135" t="str">
            <v>31 Accounts Payable</v>
          </cell>
          <cell r="G135" t="str">
            <v>32 Accounts Payable and Accrued Expenses</v>
          </cell>
          <cell r="H135" t="str">
            <v>Working Capital</v>
          </cell>
          <cell r="I135" t="str">
            <v>04 Other Operating Activities</v>
          </cell>
          <cell r="J135" t="str">
            <v>100 Instruction</v>
          </cell>
          <cell r="K135" t="str">
            <v>100 Object</v>
          </cell>
          <cell r="L135" t="str">
            <v>1 Instruction</v>
          </cell>
          <cell r="M135" t="str">
            <v>Site 1</v>
          </cell>
          <cell r="N135" t="str">
            <v>None</v>
          </cell>
          <cell r="O135" t="str">
            <v>None</v>
          </cell>
        </row>
        <row r="137">
          <cell r="D137" t="str">
            <v>2100 · School credit card</v>
          </cell>
          <cell r="E137" t="str">
            <v>School credit (not debit) card. It can sometimes be helpful to have an account for each card.</v>
          </cell>
          <cell r="F137" t="str">
            <v>31 Accounts Payable</v>
          </cell>
          <cell r="G137" t="str">
            <v>32 Accounts Payable and Accrued Expenses</v>
          </cell>
          <cell r="H137" t="str">
            <v>Working Capital</v>
          </cell>
          <cell r="I137" t="str">
            <v>04 Other Operating Activities</v>
          </cell>
          <cell r="J137" t="str">
            <v>100 Instruction</v>
          </cell>
          <cell r="K137" t="str">
            <v>100 Object</v>
          </cell>
          <cell r="L137" t="str">
            <v>1 Instruction</v>
          </cell>
          <cell r="M137" t="str">
            <v>Site 1</v>
          </cell>
          <cell r="N137" t="str">
            <v>None</v>
          </cell>
          <cell r="O137" t="str">
            <v>None</v>
          </cell>
        </row>
        <row r="138">
          <cell r="D138" t="str">
            <v>2101 · School Credit Card_Green</v>
          </cell>
          <cell r="F138" t="str">
            <v>31 Accounts Payable</v>
          </cell>
          <cell r="G138" t="str">
            <v>32 Accounts Payable and Accrued Expenses</v>
          </cell>
          <cell r="H138" t="str">
            <v>Working Capital</v>
          </cell>
          <cell r="I138" t="str">
            <v>04 Other Operating Activities</v>
          </cell>
          <cell r="J138" t="str">
            <v>100 Instruction</v>
          </cell>
          <cell r="K138" t="str">
            <v>100 Object</v>
          </cell>
          <cell r="L138" t="str">
            <v>1 Instruction</v>
          </cell>
          <cell r="M138" t="str">
            <v>Site 1</v>
          </cell>
          <cell r="N138" t="str">
            <v>None</v>
          </cell>
          <cell r="O138" t="str">
            <v>None</v>
          </cell>
        </row>
        <row r="140">
          <cell r="D140" t="str">
            <v>2200 · Accrued salaries</v>
          </cell>
          <cell r="E140" t="str">
            <v>Salaries that have been earned by the employee, but not paid for by the school. There are three primary uses for this account. (1) A school that pays in arrears. Ex: Salaries are earned and expensed on the 15th, but not paid until the 30th (2) Salaries were earned by employees, but were omitted from payroll. Mainly used at year end. (3) School pays out employees over 12 months, but employees are earning them over 10 months (typically seen with teaching staff). In the case of #3, a year-end journal entry is made to show that a school’s teaching staff have earned all of July’s (and potentially part of August’s) cash payments as of June 30.</v>
          </cell>
          <cell r="F140" t="str">
            <v>32 Accrued Salaries and Benefits</v>
          </cell>
          <cell r="G140" t="str">
            <v>31 Accrued Payroll and Benefits</v>
          </cell>
          <cell r="H140" t="str">
            <v>Working Capital</v>
          </cell>
          <cell r="I140" t="str">
            <v>04 Other Operating Activities</v>
          </cell>
          <cell r="J140" t="str">
            <v>100 Instruction</v>
          </cell>
          <cell r="K140" t="str">
            <v>100 Object</v>
          </cell>
          <cell r="L140" t="str">
            <v>1 Instruction</v>
          </cell>
          <cell r="M140" t="str">
            <v>Site 1</v>
          </cell>
          <cell r="N140" t="str">
            <v>Exp-Sal</v>
          </cell>
          <cell r="O140" t="str">
            <v>Manual</v>
          </cell>
        </row>
        <row r="141">
          <cell r="D141" t="str">
            <v>2210 · Accrued vacations</v>
          </cell>
          <cell r="E141" t="str">
            <v>This amount reflects the economic value if all employees received a full payout of their unused vacation/personal days. This is adjusted annually and only occurs at schools that have this policy in their employee handbook. Otherwise, this value stays at zero.</v>
          </cell>
          <cell r="F141" t="str">
            <v>32 Accrued Salaries and Benefits</v>
          </cell>
          <cell r="G141" t="str">
            <v>31 Accrued Payroll and Benefits</v>
          </cell>
          <cell r="H141" t="str">
            <v>Working Capital</v>
          </cell>
          <cell r="I141" t="str">
            <v>04 Other Operating Activities</v>
          </cell>
          <cell r="J141" t="str">
            <v>100 Instruction</v>
          </cell>
          <cell r="K141" t="str">
            <v>100 Object</v>
          </cell>
          <cell r="L141" t="str">
            <v>1 Instruction</v>
          </cell>
          <cell r="M141" t="str">
            <v>Site 1</v>
          </cell>
          <cell r="N141" t="str">
            <v>Exp-Sal</v>
          </cell>
          <cell r="O141" t="str">
            <v>Manual</v>
          </cell>
        </row>
        <row r="142">
          <cell r="D142" t="str">
            <v>2220 · Accrued employee benefits</v>
          </cell>
          <cell r="E142" t="str">
            <v>This reflects the employer taxes and benefits on accrued salaries. The taxes portion should equal the amount of account 2200 x 7.65%. The benefits could be related to retirement contributions due from employer to employee.</v>
          </cell>
          <cell r="F142" t="str">
            <v>32 Accrued Salaries and Benefits</v>
          </cell>
          <cell r="G142" t="str">
            <v>31 Accrued Payroll and Benefits</v>
          </cell>
          <cell r="H142" t="str">
            <v>Working Capital</v>
          </cell>
          <cell r="I142" t="str">
            <v>04 Other Operating Activities</v>
          </cell>
          <cell r="J142" t="str">
            <v>100 Instruction</v>
          </cell>
          <cell r="K142" t="str">
            <v>100 Object</v>
          </cell>
          <cell r="L142" t="str">
            <v>1 Instruction</v>
          </cell>
          <cell r="M142" t="str">
            <v>Site 1</v>
          </cell>
          <cell r="N142" t="str">
            <v>None</v>
          </cell>
          <cell r="O142" t="str">
            <v>None</v>
          </cell>
        </row>
        <row r="143">
          <cell r="D143" t="str">
            <v>2230 · Accrued sales tax payable</v>
          </cell>
          <cell r="F143" t="str">
            <v>35 Other Current Liabilities</v>
          </cell>
          <cell r="G143" t="str">
            <v>32 Accounts Payable and Accrued Expenses</v>
          </cell>
          <cell r="H143" t="str">
            <v>Working Capital</v>
          </cell>
          <cell r="I143" t="str">
            <v>04 Other Operating Activities</v>
          </cell>
          <cell r="J143" t="str">
            <v>100 Instruction</v>
          </cell>
          <cell r="K143" t="str">
            <v>100 Object</v>
          </cell>
          <cell r="L143" t="str">
            <v>1 Instruction</v>
          </cell>
          <cell r="M143" t="str">
            <v>Site 1</v>
          </cell>
          <cell r="N143" t="str">
            <v>None</v>
          </cell>
          <cell r="O143" t="str">
            <v>None</v>
          </cell>
        </row>
        <row r="144">
          <cell r="D144" t="str">
            <v>2240 · Other accrued expenses</v>
          </cell>
          <cell r="E144" t="str">
            <v>This account is frequently used as the offset for estimated expenses. Ex1: Recording a food service bill that hasn’t been given to the school. Ex2: An invoice that has gone through Anybill but wasn’t imported in time for statementing.</v>
          </cell>
          <cell r="F144" t="str">
            <v>35 Other Current Liabilities</v>
          </cell>
          <cell r="G144" t="str">
            <v>32 Accounts Payable and Accrued Expenses</v>
          </cell>
          <cell r="H144" t="str">
            <v>Working Capital</v>
          </cell>
          <cell r="I144" t="str">
            <v>04 Other Operating Activities</v>
          </cell>
          <cell r="J144" t="str">
            <v>100 Instruction</v>
          </cell>
          <cell r="K144" t="str">
            <v>100 Object</v>
          </cell>
          <cell r="L144" t="str">
            <v>1 Instruction</v>
          </cell>
          <cell r="M144" t="str">
            <v>Site 1</v>
          </cell>
          <cell r="N144" t="str">
            <v>Exp-BS</v>
          </cell>
          <cell r="O144" t="str">
            <v>Manual</v>
          </cell>
        </row>
        <row r="145">
          <cell r="D145" t="str">
            <v>2241 · Accrued Interest</v>
          </cell>
          <cell r="F145" t="str">
            <v>35 Other Current Liabilities</v>
          </cell>
          <cell r="G145" t="str">
            <v>32 Accounts Payable and Accrued Expenses</v>
          </cell>
          <cell r="H145" t="str">
            <v>Working Capital</v>
          </cell>
          <cell r="I145" t="str">
            <v>04 Other Operating Activities</v>
          </cell>
          <cell r="J145" t="str">
            <v>100 Instruction</v>
          </cell>
          <cell r="K145" t="str">
            <v>100 Object</v>
          </cell>
          <cell r="L145" t="str">
            <v>1 Instruction</v>
          </cell>
          <cell r="M145" t="str">
            <v>Site 1</v>
          </cell>
          <cell r="N145" t="str">
            <v>Exp-BS</v>
          </cell>
          <cell r="O145" t="str">
            <v>Manual</v>
          </cell>
        </row>
        <row r="146">
          <cell r="D146" t="str">
            <v>2250 · Accrued rent liability ST</v>
          </cell>
          <cell r="E146" t="str">
            <v>Short-term portion of defferred rent   [NOTE] Customizations to rent tab may require additional calendarizations</v>
          </cell>
          <cell r="F146" t="str">
            <v>35 Other Current Liabilities</v>
          </cell>
          <cell r="G146" t="str">
            <v>32 Accounts Payable and Accrued Expenses</v>
          </cell>
          <cell r="H146" t="str">
            <v>Working Capital</v>
          </cell>
          <cell r="I146" t="str">
            <v>04 Other Operating Activities</v>
          </cell>
          <cell r="J146" t="str">
            <v>100 Instruction</v>
          </cell>
          <cell r="K146" t="str">
            <v>100 Object</v>
          </cell>
          <cell r="L146" t="str">
            <v>1 Instruction</v>
          </cell>
          <cell r="M146" t="str">
            <v>Site 1</v>
          </cell>
          <cell r="N146" t="str">
            <v>Exp-Occ</v>
          </cell>
          <cell r="O146" t="str">
            <v>Manual</v>
          </cell>
        </row>
        <row r="147">
          <cell r="D147" t="str">
            <v>2299 · Garnishments</v>
          </cell>
          <cell r="F147" t="str">
            <v>35 Other Current Liabilities</v>
          </cell>
          <cell r="G147" t="str">
            <v>32 Accounts Payable and Accrued Expenses</v>
          </cell>
          <cell r="H147" t="str">
            <v>Working Capital</v>
          </cell>
          <cell r="I147" t="str">
            <v>04 Other Operating Activities</v>
          </cell>
          <cell r="J147" t="str">
            <v>100 Instruction</v>
          </cell>
          <cell r="K147" t="str">
            <v>100 Object</v>
          </cell>
          <cell r="L147" t="str">
            <v>1 Instruction</v>
          </cell>
          <cell r="M147" t="str">
            <v>Site 1</v>
          </cell>
          <cell r="N147" t="str">
            <v>None</v>
          </cell>
          <cell r="O147" t="str">
            <v>None</v>
          </cell>
        </row>
        <row r="149">
          <cell r="D149" t="str">
            <v>2300 · Social sec &amp; mc w/h - employee</v>
          </cell>
          <cell r="F149" t="str">
            <v>35 Other Current Liabilities</v>
          </cell>
          <cell r="G149" t="str">
            <v>35 Other Current Liabilities</v>
          </cell>
          <cell r="H149" t="str">
            <v>Working Capital</v>
          </cell>
          <cell r="I149" t="str">
            <v>04 Other Operating Activities</v>
          </cell>
          <cell r="J149" t="str">
            <v>100 Instruction</v>
          </cell>
          <cell r="K149" t="str">
            <v>100 Object</v>
          </cell>
          <cell r="L149" t="str">
            <v>1 Instruction</v>
          </cell>
          <cell r="M149" t="str">
            <v>Site 1</v>
          </cell>
          <cell r="N149" t="str">
            <v>None</v>
          </cell>
          <cell r="O149" t="str">
            <v>None</v>
          </cell>
        </row>
        <row r="150">
          <cell r="D150" t="str">
            <v>2310 · Social sec &amp; mc w/h - employer</v>
          </cell>
          <cell r="F150" t="str">
            <v>35 Other Current Liabilities</v>
          </cell>
          <cell r="G150" t="str">
            <v>35 Other Current Liabilities</v>
          </cell>
          <cell r="H150" t="str">
            <v>Working Capital</v>
          </cell>
          <cell r="I150" t="str">
            <v>04 Other Operating Activities</v>
          </cell>
          <cell r="J150" t="str">
            <v>100 Instruction</v>
          </cell>
          <cell r="K150" t="str">
            <v>100 Object</v>
          </cell>
          <cell r="L150" t="str">
            <v>1 Instruction</v>
          </cell>
          <cell r="M150" t="str">
            <v>Site 1</v>
          </cell>
          <cell r="N150" t="str">
            <v>None</v>
          </cell>
          <cell r="O150" t="str">
            <v>None</v>
          </cell>
        </row>
        <row r="151">
          <cell r="D151" t="str">
            <v>2312 · VA State W/H</v>
          </cell>
          <cell r="F151" t="str">
            <v>35 Other Current Liabilities</v>
          </cell>
          <cell r="G151" t="str">
            <v>35 Other Current Liabilities</v>
          </cell>
          <cell r="H151" t="str">
            <v>Working Capital</v>
          </cell>
          <cell r="I151" t="str">
            <v>04 Other Operating Activities</v>
          </cell>
          <cell r="J151" t="str">
            <v>100 Instruction</v>
          </cell>
          <cell r="K151" t="str">
            <v>100 Object</v>
          </cell>
          <cell r="L151" t="str">
            <v>1 Instruction</v>
          </cell>
          <cell r="M151" t="str">
            <v>Site 1</v>
          </cell>
          <cell r="N151" t="str">
            <v>None</v>
          </cell>
          <cell r="O151" t="str">
            <v>None</v>
          </cell>
        </row>
        <row r="152">
          <cell r="D152" t="str">
            <v>2360 · EE pension payable</v>
          </cell>
          <cell r="E152" t="str">
            <v>The employee deductions that have not yet been paid. This account increases when a payroll runs and decreases when payments are made to the 403b provider. This procedure is audited when the number of participants reaches 100 employees and it’s a challenging audit. Please make sure deposits are made in a consistent number of days after the payroll is run.</v>
          </cell>
          <cell r="F152" t="str">
            <v>35 Other Current Liabilities</v>
          </cell>
          <cell r="G152" t="str">
            <v>35 Other Current Liabilities</v>
          </cell>
          <cell r="H152" t="str">
            <v>Working Capital</v>
          </cell>
          <cell r="I152" t="str">
            <v>04 Other Operating Activities</v>
          </cell>
          <cell r="J152" t="str">
            <v>100 Instruction</v>
          </cell>
          <cell r="K152" t="str">
            <v>100 Object</v>
          </cell>
          <cell r="L152" t="str">
            <v>1 Instruction</v>
          </cell>
          <cell r="M152" t="str">
            <v>Site 1</v>
          </cell>
          <cell r="N152" t="str">
            <v>None</v>
          </cell>
          <cell r="O152" t="str">
            <v>None</v>
          </cell>
        </row>
        <row r="153">
          <cell r="D153" t="str">
            <v>2361 · EE pension payable - DCPS</v>
          </cell>
          <cell r="E153" t="str">
            <v>The employee deductions that have not yet been paid. This account increases when a payroll runs and decreases when payments are made to the 403b provider. This procedure is audited when the number of participants reaches 100 employees and it’s a challenging audit. Please make sure deposits are made in a consistent number of days after the payroll is run.</v>
          </cell>
          <cell r="F153" t="str">
            <v>35 Other Current Liabilities</v>
          </cell>
          <cell r="G153" t="str">
            <v>35 Other Current Liabilities</v>
          </cell>
          <cell r="H153" t="str">
            <v>Working Capital</v>
          </cell>
          <cell r="I153" t="str">
            <v>04 Other Operating Activities</v>
          </cell>
          <cell r="J153" t="str">
            <v>100 Instruction</v>
          </cell>
          <cell r="K153" t="str">
            <v>100 Object</v>
          </cell>
          <cell r="L153" t="str">
            <v>1 Instruction</v>
          </cell>
          <cell r="M153" t="str">
            <v>Site 1</v>
          </cell>
          <cell r="N153" t="str">
            <v>None</v>
          </cell>
          <cell r="O153" t="str">
            <v>None</v>
          </cell>
        </row>
        <row r="154">
          <cell r="D154" t="str">
            <v>2370 · ER pension payable</v>
          </cell>
          <cell r="E154" t="str">
            <v>The employer deductions that have not yet been paid. Similar to 2360, except that the amounts are dictated by the 403b or 401k plan document. Make sure to review the plan document rather than relying on the school’s interpretation.</v>
          </cell>
          <cell r="F154" t="str">
            <v>35 Other Current Liabilities</v>
          </cell>
          <cell r="G154" t="str">
            <v>35 Other Current Liabilities</v>
          </cell>
          <cell r="H154" t="str">
            <v>Working Capital</v>
          </cell>
          <cell r="I154" t="str">
            <v>04 Other Operating Activities</v>
          </cell>
          <cell r="J154" t="str">
            <v>100 Instruction</v>
          </cell>
          <cell r="K154" t="str">
            <v>100 Object</v>
          </cell>
          <cell r="L154" t="str">
            <v>1 Instruction</v>
          </cell>
          <cell r="M154" t="str">
            <v>Site 1</v>
          </cell>
          <cell r="N154" t="str">
            <v>None</v>
          </cell>
          <cell r="O154" t="str">
            <v>None</v>
          </cell>
        </row>
        <row r="155">
          <cell r="D155" t="str">
            <v>2371 · ER pension payable - DCPS</v>
          </cell>
          <cell r="E155" t="str">
            <v>The employer deductions that have not yet been paid. Similar to 2360, except that the amounts are dictated by the 403b or 401k plan document. Make sure to review the plan document rather than relying on the school’s interpretation.</v>
          </cell>
          <cell r="F155" t="str">
            <v>35 Other Current Liabilities</v>
          </cell>
          <cell r="G155" t="str">
            <v>35 Other Current Liabilities</v>
          </cell>
          <cell r="H155" t="str">
            <v>Working Capital</v>
          </cell>
          <cell r="I155" t="str">
            <v>04 Other Operating Activities</v>
          </cell>
          <cell r="J155" t="str">
            <v>100 Instruction</v>
          </cell>
          <cell r="K155" t="str">
            <v>100 Object</v>
          </cell>
          <cell r="L155" t="str">
            <v>1 Instruction</v>
          </cell>
          <cell r="M155" t="str">
            <v>Site 1</v>
          </cell>
          <cell r="N155" t="str">
            <v>None</v>
          </cell>
          <cell r="O155" t="str">
            <v>None</v>
          </cell>
        </row>
        <row r="156">
          <cell r="D156" t="str">
            <v>2380 · Flexible spending account</v>
          </cell>
          <cell r="E156" t="str">
            <v>A Flexible Spending Account (FSA) is a tax-favored program offered by employers that allows their employees to pay for eligible out-of-pocket health care and dependent care expenses with pre-tax dollars. These cafeteria plans are not offered by most schools. The balance increases during payroll when employees contribute to the plan and decreases as payments are made for patient visits. Rarely do pay-in and pay-out match.</v>
          </cell>
          <cell r="F156" t="str">
            <v>35 Other Current Liabilities</v>
          </cell>
          <cell r="G156" t="str">
            <v>35 Other Current Liabilities</v>
          </cell>
          <cell r="H156" t="str">
            <v>Working Capital</v>
          </cell>
          <cell r="I156" t="str">
            <v>04 Other Operating Activities</v>
          </cell>
          <cell r="J156" t="str">
            <v>100 Instruction</v>
          </cell>
          <cell r="K156" t="str">
            <v>100 Object</v>
          </cell>
          <cell r="L156" t="str">
            <v>1 Instruction</v>
          </cell>
          <cell r="M156" t="str">
            <v>Site 1</v>
          </cell>
          <cell r="N156" t="str">
            <v>None</v>
          </cell>
          <cell r="O156" t="str">
            <v>None</v>
          </cell>
        </row>
        <row r="157">
          <cell r="D157" t="str">
            <v>2390 · Manual checks</v>
          </cell>
          <cell r="F157" t="str">
            <v>35 Other Current Liabilities</v>
          </cell>
          <cell r="G157" t="str">
            <v>35 Other Current Liabilities</v>
          </cell>
          <cell r="H157" t="str">
            <v>Working Capital</v>
          </cell>
          <cell r="I157" t="str">
            <v>04 Other Operating Activities</v>
          </cell>
          <cell r="J157" t="str">
            <v>100 Instruction</v>
          </cell>
          <cell r="K157" t="str">
            <v>100 Object</v>
          </cell>
          <cell r="L157" t="str">
            <v>1 Instruction</v>
          </cell>
          <cell r="M157" t="str">
            <v>Site 1</v>
          </cell>
          <cell r="N157" t="str">
            <v>None</v>
          </cell>
          <cell r="O157" t="str">
            <v>None</v>
          </cell>
        </row>
        <row r="158">
          <cell r="D158" t="str">
            <v>2397 · Insurance</v>
          </cell>
          <cell r="F158" t="str">
            <v>35 Other Current Liabilities</v>
          </cell>
          <cell r="G158" t="str">
            <v>35 Other Current Liabilities</v>
          </cell>
          <cell r="H158" t="str">
            <v>Working Capital</v>
          </cell>
          <cell r="I158" t="str">
            <v>04 Other Operating Activities</v>
          </cell>
          <cell r="J158" t="str">
            <v>100 Instruction</v>
          </cell>
          <cell r="K158" t="str">
            <v>100 Object</v>
          </cell>
          <cell r="L158" t="str">
            <v>1 Instruction</v>
          </cell>
          <cell r="M158" t="str">
            <v>Site 1</v>
          </cell>
          <cell r="N158" t="str">
            <v>None</v>
          </cell>
          <cell r="O158" t="str">
            <v>None</v>
          </cell>
        </row>
        <row r="160">
          <cell r="D160" t="str">
            <v>2400 · Unearned per-pupil revenue</v>
          </cell>
          <cell r="E160" t="str">
            <v>The amount of cash received by the school that has yet to be earned and recorded as revenue. Most commonly, this account is used when PPF is being recorded on an accrual basis. Less commonly, this account is used when OSSE makes a mistake and pays money to the school that it did and will not earn. The appropriate response is to contact OSSE about the overpayment. If the money is not claimed after three years, write it off to revenue.</v>
          </cell>
          <cell r="F160" t="str">
            <v>33 Deferred Revenue</v>
          </cell>
          <cell r="G160" t="str">
            <v>33 Deferred Revenue</v>
          </cell>
          <cell r="H160" t="str">
            <v>Working Capital</v>
          </cell>
          <cell r="I160" t="str">
            <v>06 Per-Pupil Adjustments</v>
          </cell>
          <cell r="J160" t="str">
            <v>100 Instruction</v>
          </cell>
          <cell r="K160" t="str">
            <v>100 Object</v>
          </cell>
          <cell r="L160" t="str">
            <v>1 Instruction</v>
          </cell>
          <cell r="M160" t="str">
            <v>Site 1</v>
          </cell>
          <cell r="N160" t="str">
            <v>None</v>
          </cell>
          <cell r="O160" t="str">
            <v>None</v>
          </cell>
        </row>
        <row r="161">
          <cell r="D161" t="str">
            <v>2410 · Unearned local revenue</v>
          </cell>
          <cell r="E161" t="str">
            <v>The amount of local cash the school received before earning it.</v>
          </cell>
          <cell r="F161" t="str">
            <v>33 Deferred Revenue</v>
          </cell>
          <cell r="G161" t="str">
            <v>33 Deferred Revenue</v>
          </cell>
          <cell r="H161" t="str">
            <v>Working Capital</v>
          </cell>
          <cell r="I161" t="str">
            <v>04 Other Operating Activities</v>
          </cell>
          <cell r="J161" t="str">
            <v>100 Instruction</v>
          </cell>
          <cell r="K161" t="str">
            <v>100 Object</v>
          </cell>
          <cell r="L161" t="str">
            <v>1 Instruction</v>
          </cell>
          <cell r="M161" t="str">
            <v>Site 1</v>
          </cell>
          <cell r="N161" t="str">
            <v>None</v>
          </cell>
          <cell r="O161" t="str">
            <v>None</v>
          </cell>
        </row>
        <row r="162">
          <cell r="D162" t="str">
            <v>2420 · Unearned state revenue</v>
          </cell>
          <cell r="E162" t="str">
            <v>The amount of private cash the school received before earning it.</v>
          </cell>
          <cell r="F162" t="str">
            <v>33 Deferred Revenue</v>
          </cell>
          <cell r="G162" t="str">
            <v>33 Deferred Revenue</v>
          </cell>
          <cell r="H162" t="str">
            <v>Working Capital</v>
          </cell>
          <cell r="I162" t="str">
            <v>04 Other Operating Activities</v>
          </cell>
          <cell r="J162" t="str">
            <v>100 Instruction</v>
          </cell>
          <cell r="K162" t="str">
            <v>100 Object</v>
          </cell>
          <cell r="L162" t="str">
            <v>1 Instruction</v>
          </cell>
          <cell r="M162" t="str">
            <v>Site 1</v>
          </cell>
          <cell r="N162" t="str">
            <v>None</v>
          </cell>
          <cell r="O162" t="str">
            <v>None</v>
          </cell>
        </row>
        <row r="163">
          <cell r="D163" t="str">
            <v>2430 · Unearned federal revenue</v>
          </cell>
          <cell r="E163" t="str">
            <v>The amount of federal cash the school received before earning it.</v>
          </cell>
          <cell r="F163" t="str">
            <v>33 Deferred Revenue</v>
          </cell>
          <cell r="G163" t="str">
            <v>33 Deferred Revenue</v>
          </cell>
          <cell r="H163" t="str">
            <v>Working Capital</v>
          </cell>
          <cell r="I163" t="str">
            <v>04 Other Operating Activities</v>
          </cell>
          <cell r="J163" t="str">
            <v>100 Instruction</v>
          </cell>
          <cell r="K163" t="str">
            <v>100 Object</v>
          </cell>
          <cell r="L163" t="str">
            <v>1 Instruction</v>
          </cell>
          <cell r="M163" t="str">
            <v>Site 1</v>
          </cell>
          <cell r="N163" t="str">
            <v>None</v>
          </cell>
          <cell r="O163" t="str">
            <v>None</v>
          </cell>
        </row>
        <row r="164">
          <cell r="D164" t="str">
            <v>2440 · Unearned private revenue</v>
          </cell>
          <cell r="E164" t="str">
            <v>The amount of private cash the school received before earning it—example is a consulting contract to be performed by the school over a year that is prepaid (A charter support group might do this, NSVF or CSGF, for example)</v>
          </cell>
          <cell r="F164" t="str">
            <v>33 Deferred Revenue</v>
          </cell>
          <cell r="G164" t="str">
            <v>33 Deferred Revenue</v>
          </cell>
          <cell r="H164" t="str">
            <v>Working Capital</v>
          </cell>
          <cell r="I164" t="str">
            <v>04 Other Operating Activities</v>
          </cell>
          <cell r="J164" t="str">
            <v>100 Instruction</v>
          </cell>
          <cell r="K164" t="str">
            <v>100 Object</v>
          </cell>
          <cell r="L164" t="str">
            <v>1 Instruction</v>
          </cell>
          <cell r="M164" t="str">
            <v>Site 1</v>
          </cell>
          <cell r="N164" t="str">
            <v>None</v>
          </cell>
          <cell r="O164" t="str">
            <v>None</v>
          </cell>
        </row>
        <row r="165">
          <cell r="D165" t="str">
            <v>2450 · Deposits held</v>
          </cell>
          <cell r="E165" t="str">
            <v>For deposits received by the school – If the school leases or subleases space, they will generally require a deposit. Or, this may be parent deposits, typically for computers.</v>
          </cell>
          <cell r="F165" t="str">
            <v>33 Deferred Revenue</v>
          </cell>
          <cell r="G165" t="str">
            <v>33 Deferred Revenue</v>
          </cell>
          <cell r="H165" t="str">
            <v>Working Capital</v>
          </cell>
          <cell r="I165" t="str">
            <v>04 Other Operating Activities</v>
          </cell>
          <cell r="J165" t="str">
            <v>100 Instruction</v>
          </cell>
          <cell r="K165" t="str">
            <v>100 Object</v>
          </cell>
          <cell r="L165" t="str">
            <v>1 Instruction</v>
          </cell>
          <cell r="M165" t="str">
            <v>Site 1</v>
          </cell>
          <cell r="N165" t="str">
            <v>None</v>
          </cell>
          <cell r="O165" t="str">
            <v>None</v>
          </cell>
        </row>
        <row r="167">
          <cell r="D167" t="str">
            <v>2500 · Trustee or employee loan</v>
          </cell>
          <cell r="E167" t="str">
            <v>Personal loan – rare, but may apply for start up schools.</v>
          </cell>
          <cell r="F167" t="str">
            <v>34 Short-Term Debt</v>
          </cell>
          <cell r="G167" t="str">
            <v>35 Other Current Liabilities</v>
          </cell>
          <cell r="H167" t="str">
            <v>Working Capital</v>
          </cell>
          <cell r="I167" t="str">
            <v>04 Other Operating Activities</v>
          </cell>
          <cell r="J167" t="str">
            <v>100 Instruction</v>
          </cell>
          <cell r="K167" t="str">
            <v>100 Object</v>
          </cell>
          <cell r="L167" t="str">
            <v>1 Instruction</v>
          </cell>
          <cell r="M167" t="str">
            <v>Site 1</v>
          </cell>
          <cell r="N167" t="str">
            <v>None</v>
          </cell>
          <cell r="O167" t="str">
            <v>None</v>
          </cell>
        </row>
        <row r="168">
          <cell r="D168" t="str">
            <v>2510 · Line of credit</v>
          </cell>
          <cell r="E168" t="str">
            <v>These are generally revolving – term loans would generally be split between 2600/2610 and 2520 unless the term loan had a maturity of less than a year.</v>
          </cell>
          <cell r="F168" t="str">
            <v>34 Short-Term Debt</v>
          </cell>
          <cell r="G168" t="str">
            <v>35 Other Current Liabilities</v>
          </cell>
          <cell r="H168" t="str">
            <v>Working Capital</v>
          </cell>
          <cell r="I168" t="str">
            <v>04 Other Operating Activities</v>
          </cell>
          <cell r="J168" t="str">
            <v>100 Instruction</v>
          </cell>
          <cell r="K168" t="str">
            <v>100 Object</v>
          </cell>
          <cell r="L168" t="str">
            <v>1 Instruction</v>
          </cell>
          <cell r="M168" t="str">
            <v>Site 1</v>
          </cell>
          <cell r="N168" t="str">
            <v>None</v>
          </cell>
          <cell r="O168" t="str">
            <v>None</v>
          </cell>
        </row>
        <row r="169">
          <cell r="D169" t="str">
            <v>2520 · Current portion, long term debt</v>
          </cell>
          <cell r="E169" t="str">
            <v>The portion of long-term debt due in the forward 12 months (‘Current Maturities’).</v>
          </cell>
          <cell r="F169" t="str">
            <v>34 Short-Term Debt</v>
          </cell>
          <cell r="G169" t="str">
            <v>34 Current Portion of Long-Term debt</v>
          </cell>
          <cell r="H169" t="str">
            <v>Working Capital</v>
          </cell>
          <cell r="I169" t="str">
            <v>04 Other Operating Activities</v>
          </cell>
          <cell r="J169" t="str">
            <v>100 Instruction</v>
          </cell>
          <cell r="K169" t="str">
            <v>100 Object</v>
          </cell>
          <cell r="L169" t="str">
            <v>1 Instruction</v>
          </cell>
          <cell r="M169" t="str">
            <v>Site 1</v>
          </cell>
          <cell r="N169" t="str">
            <v>None</v>
          </cell>
          <cell r="O169" t="str">
            <v>None</v>
          </cell>
        </row>
        <row r="170">
          <cell r="D170" t="str">
            <v>2530 · Other short-term liabilities</v>
          </cell>
          <cell r="F170" t="str">
            <v>34 Short-Term Debt</v>
          </cell>
          <cell r="G170" t="str">
            <v>35 Other Current Liabilities</v>
          </cell>
          <cell r="H170" t="str">
            <v>Working Capital</v>
          </cell>
          <cell r="I170" t="str">
            <v>04 Other Operating Activities</v>
          </cell>
          <cell r="J170" t="str">
            <v>100 Instruction</v>
          </cell>
          <cell r="K170" t="str">
            <v>100 Object</v>
          </cell>
          <cell r="L170" t="str">
            <v>1 Instruction</v>
          </cell>
          <cell r="M170" t="str">
            <v>Site 1</v>
          </cell>
          <cell r="N170" t="str">
            <v>None</v>
          </cell>
          <cell r="O170" t="str">
            <v>None</v>
          </cell>
        </row>
        <row r="172">
          <cell r="D172" t="str">
            <v>2600 · Senior Debt</v>
          </cell>
          <cell r="E172" t="str">
            <v>Principal on senior debt.    [NOTE] Customizations to loan tab may require additional calendarizations</v>
          </cell>
          <cell r="F172" t="str">
            <v>41 Long-Term Debt</v>
          </cell>
          <cell r="G172" t="str">
            <v>41 Long-Term Debt, Net of Current Portion</v>
          </cell>
          <cell r="H172" t="str">
            <v>Debt</v>
          </cell>
          <cell r="I172" t="str">
            <v>10 Facilities Project Adjustments</v>
          </cell>
          <cell r="J172" t="str">
            <v>100 Instruction</v>
          </cell>
          <cell r="K172" t="str">
            <v>100 Object</v>
          </cell>
          <cell r="L172" t="str">
            <v>1 Instruction</v>
          </cell>
          <cell r="M172" t="str">
            <v>Site 1</v>
          </cell>
          <cell r="N172" t="str">
            <v>Exp-Occ</v>
          </cell>
          <cell r="O172" t="str">
            <v>BSDebt</v>
          </cell>
        </row>
        <row r="173">
          <cell r="D173" t="str">
            <v>2601 · Gym Loan</v>
          </cell>
          <cell r="F173" t="str">
            <v>41 Long-Term Debt</v>
          </cell>
          <cell r="G173" t="str">
            <v>41 Long-Term Debt, Net of Current Portion</v>
          </cell>
          <cell r="H173" t="str">
            <v>Debt</v>
          </cell>
          <cell r="I173" t="str">
            <v>10 Facilities Project Adjustments</v>
          </cell>
          <cell r="J173" t="str">
            <v>100 Instruction</v>
          </cell>
          <cell r="K173" t="str">
            <v>100 Object</v>
          </cell>
          <cell r="L173" t="str">
            <v>1 Instruction</v>
          </cell>
          <cell r="M173" t="str">
            <v>Site 1</v>
          </cell>
          <cell r="N173" t="str">
            <v>Exp-Occ</v>
          </cell>
          <cell r="O173" t="str">
            <v>BSDebt</v>
          </cell>
        </row>
        <row r="174">
          <cell r="D174" t="str">
            <v>2610 · Paycheck Protection Program Loan</v>
          </cell>
          <cell r="E174" t="str">
            <v>Short term debt</v>
          </cell>
          <cell r="F174" t="str">
            <v>41 Long-Term Debt</v>
          </cell>
          <cell r="G174" t="str">
            <v>41 Long-Term Debt, Net of Current Portion</v>
          </cell>
          <cell r="H174" t="str">
            <v>Debt</v>
          </cell>
          <cell r="I174" t="str">
            <v>10 Facilities Project Adjustments</v>
          </cell>
          <cell r="J174" t="str">
            <v>100 Instruction</v>
          </cell>
          <cell r="K174" t="str">
            <v>100 Object</v>
          </cell>
          <cell r="L174" t="str">
            <v>1 Instruction</v>
          </cell>
          <cell r="M174" t="str">
            <v>Site 1</v>
          </cell>
          <cell r="N174" t="str">
            <v>Exp-Occ</v>
          </cell>
          <cell r="O174" t="str">
            <v>BSDebt</v>
          </cell>
        </row>
        <row r="175">
          <cell r="D175" t="str">
            <v>2620 · Capital lease lia-facility</v>
          </cell>
          <cell r="E175" t="str">
            <v>Building lease that meets capital lease test</v>
          </cell>
          <cell r="F175" t="str">
            <v>42 Other Long-Term Liabilities</v>
          </cell>
          <cell r="G175" t="str">
            <v>42 Other Long-Term Liabilities</v>
          </cell>
          <cell r="I175" t="str">
            <v>10 Facilities Project Adjustments</v>
          </cell>
          <cell r="J175" t="str">
            <v>100 Instruction</v>
          </cell>
          <cell r="K175" t="str">
            <v>100 Object</v>
          </cell>
          <cell r="L175" t="str">
            <v>1 Instruction</v>
          </cell>
          <cell r="M175" t="str">
            <v>Site 1</v>
          </cell>
          <cell r="N175" t="str">
            <v>None</v>
          </cell>
          <cell r="O175" t="str">
            <v>None</v>
          </cell>
        </row>
        <row r="176">
          <cell r="D176" t="str">
            <v>2630 · Other long term liabilities</v>
          </cell>
          <cell r="E176" t="str">
            <v>Interest rate swap liability, or other similar financial obligation</v>
          </cell>
          <cell r="F176" t="str">
            <v>42 Other Long-Term Liabilities</v>
          </cell>
          <cell r="G176" t="str">
            <v>42 Other Long-Term Liabilities</v>
          </cell>
          <cell r="I176" t="str">
            <v>10 Facilities Project Adjustments</v>
          </cell>
          <cell r="J176" t="str">
            <v>100 Instruction</v>
          </cell>
          <cell r="K176" t="str">
            <v>100 Object</v>
          </cell>
          <cell r="L176" t="str">
            <v>1 Instruction</v>
          </cell>
          <cell r="M176" t="str">
            <v>Site 1</v>
          </cell>
          <cell r="N176" t="str">
            <v>None</v>
          </cell>
          <cell r="O176" t="str">
            <v>None</v>
          </cell>
        </row>
        <row r="177">
          <cell r="D177" t="str">
            <v>2650 · Capital lease lia-oper. asset</v>
          </cell>
          <cell r="F177" t="str">
            <v>42 Other Long-Term Liabilities</v>
          </cell>
          <cell r="G177" t="str">
            <v>42 Other Long-Term Liabilities</v>
          </cell>
          <cell r="I177" t="str">
            <v>10 Facilities Project Adjustments</v>
          </cell>
          <cell r="J177" t="str">
            <v>100 Instruction</v>
          </cell>
          <cell r="K177" t="str">
            <v>100 Object</v>
          </cell>
          <cell r="L177" t="str">
            <v>1 Instruction</v>
          </cell>
          <cell r="M177" t="str">
            <v>Site 1</v>
          </cell>
          <cell r="N177" t="str">
            <v>None</v>
          </cell>
          <cell r="O177" t="str">
            <v>None</v>
          </cell>
        </row>
        <row r="178">
          <cell r="D178" t="str">
            <v>2680 · Accrued rent liability LT</v>
          </cell>
          <cell r="E178" t="str">
            <v>Long-term portion of defferred rent   [NOTE] Customizations to rent tab may require additional calendarizations</v>
          </cell>
          <cell r="F178" t="str">
            <v>42 Other Long-Term Liabilities</v>
          </cell>
          <cell r="G178" t="str">
            <v>42 Other Long-Term Liabilities</v>
          </cell>
          <cell r="I178" t="str">
            <v>10 Facilities Project Adjustments</v>
          </cell>
          <cell r="J178" t="str">
            <v>100 Instruction</v>
          </cell>
          <cell r="K178" t="str">
            <v>100 Object</v>
          </cell>
          <cell r="L178" t="str">
            <v>1 Instruction</v>
          </cell>
          <cell r="M178" t="str">
            <v>Site 1</v>
          </cell>
          <cell r="N178" t="str">
            <v>Exp-Occ</v>
          </cell>
          <cell r="O178" t="str">
            <v>Manual</v>
          </cell>
        </row>
        <row r="179">
          <cell r="D179" t="str">
            <v>2690 · Deferred gain on transaction</v>
          </cell>
          <cell r="F179" t="str">
            <v>42 Other Long-Term Liabilities</v>
          </cell>
          <cell r="G179" t="str">
            <v>42 Other Long-Term Liabilities</v>
          </cell>
          <cell r="I179" t="str">
            <v>10 Facilities Project Adjustments</v>
          </cell>
          <cell r="J179" t="str">
            <v>100 Instruction</v>
          </cell>
          <cell r="K179" t="str">
            <v>100 Object</v>
          </cell>
          <cell r="L179" t="str">
            <v>1 Instruction</v>
          </cell>
          <cell r="M179" t="str">
            <v>Site 1</v>
          </cell>
          <cell r="N179" t="str">
            <v>None</v>
          </cell>
          <cell r="O179" t="str">
            <v>None</v>
          </cell>
        </row>
        <row r="181">
          <cell r="D181" t="str">
            <v>2700 · Senior debt cost</v>
          </cell>
          <cell r="E181" t="str">
            <v>Amortization of capitalized costs associated with closing senior financing such as loan origination fees, legal fees, financial consultant fees, and any other [closing] costs that would otherwise not be incurred if the transaction were all cash (for example, do not capitalize owners' title insurance).</v>
          </cell>
          <cell r="F181" t="str">
            <v>43 Loan costs, Net</v>
          </cell>
          <cell r="G181" t="str">
            <v>42 Other Long-Term Liabilities</v>
          </cell>
          <cell r="I181" t="str">
            <v>10 Facilities Project Adjustments</v>
          </cell>
          <cell r="J181" t="str">
            <v>100 Instruction</v>
          </cell>
          <cell r="K181" t="str">
            <v>100 Object</v>
          </cell>
          <cell r="L181" t="str">
            <v>1 Instruction</v>
          </cell>
          <cell r="M181" t="str">
            <v>Site 1</v>
          </cell>
          <cell r="N181" t="str">
            <v>Exp-Occ</v>
          </cell>
          <cell r="O181" t="str">
            <v>Manual</v>
          </cell>
        </row>
        <row r="182">
          <cell r="D182" t="str">
            <v>2710 · Sub debt cost</v>
          </cell>
          <cell r="E182" t="str">
            <v>Amortization of capitalized costs associated with closing subordinate financing such as loan origination fees, legal fees, financial consultant fees, and any other [closing] costs that would otherwise not be incurred if the transaction were all cash (for example, do not capitalize owners' title insurance).</v>
          </cell>
          <cell r="F182" t="str">
            <v>43 Loan costs, Net</v>
          </cell>
          <cell r="G182" t="str">
            <v>42 Other Long-Term Liabilities</v>
          </cell>
          <cell r="I182" t="str">
            <v>10 Facilities Project Adjustments</v>
          </cell>
          <cell r="J182" t="str">
            <v>100 Instruction</v>
          </cell>
          <cell r="K182" t="str">
            <v>100 Object</v>
          </cell>
          <cell r="L182" t="str">
            <v>1 Instruction</v>
          </cell>
          <cell r="M182" t="str">
            <v>Site 1</v>
          </cell>
          <cell r="N182" t="str">
            <v>Exp-Occ</v>
          </cell>
          <cell r="O182" t="str">
            <v>Manual</v>
          </cell>
        </row>
        <row r="183">
          <cell r="D183" t="str">
            <v>2800 · Accum Am of Senior debt cost</v>
          </cell>
          <cell r="F183" t="str">
            <v>43 Loan costs, Net</v>
          </cell>
          <cell r="G183" t="str">
            <v>42 Other Long-Term Liabilities</v>
          </cell>
          <cell r="H183" t="str">
            <v>Loan Costs</v>
          </cell>
          <cell r="I183" t="str">
            <v>10 Facilities Project Adjustments</v>
          </cell>
          <cell r="J183" t="str">
            <v>100 Instruction</v>
          </cell>
          <cell r="K183" t="str">
            <v>100 Object</v>
          </cell>
          <cell r="L183" t="str">
            <v>1 Instruction</v>
          </cell>
          <cell r="M183" t="str">
            <v>Site 1</v>
          </cell>
          <cell r="N183" t="str">
            <v>Exp-Occ</v>
          </cell>
          <cell r="O183" t="str">
            <v>BSFacDepr</v>
          </cell>
        </row>
        <row r="184">
          <cell r="D184" t="str">
            <v>2810 · Accum Am of subdebt cost</v>
          </cell>
          <cell r="F184" t="str">
            <v>43 Loan costs, Net</v>
          </cell>
          <cell r="G184" t="str">
            <v>42 Other Long-Term Liabilities</v>
          </cell>
          <cell r="H184" t="str">
            <v>Loan Costs</v>
          </cell>
          <cell r="I184" t="str">
            <v>10 Facilities Project Adjustments</v>
          </cell>
          <cell r="J184" t="str">
            <v>100 Instruction</v>
          </cell>
          <cell r="K184" t="str">
            <v>100 Object</v>
          </cell>
          <cell r="L184" t="str">
            <v>1 Instruction</v>
          </cell>
          <cell r="M184" t="str">
            <v>Site 1</v>
          </cell>
          <cell r="N184" t="str">
            <v>Exp-Occ</v>
          </cell>
          <cell r="O184" t="str">
            <v>BSFacDepr</v>
          </cell>
        </row>
        <row r="185">
          <cell r="D185" t="str">
            <v>2900 · Suspense</v>
          </cell>
          <cell r="E185" t="str">
            <v>This is a holding for unrecognized items. Ex: A deposit from OSSE needs to be added to the system to complete a bank reconciliation, but it is important to indicate that the true source is not yet known. At monthly closing, this account should be zero.</v>
          </cell>
          <cell r="F185" t="str">
            <v>43 Loan costs, Net</v>
          </cell>
          <cell r="G185" t="str">
            <v>42 Other Long-Term Liabilities</v>
          </cell>
          <cell r="I185" t="str">
            <v>07 Suspense</v>
          </cell>
          <cell r="J185" t="str">
            <v>100 Instruction</v>
          </cell>
          <cell r="K185" t="str">
            <v>100 Object</v>
          </cell>
          <cell r="L185" t="str">
            <v>1 Instruction</v>
          </cell>
          <cell r="M185" t="str">
            <v>Site 1</v>
          </cell>
          <cell r="N185" t="str">
            <v>None</v>
          </cell>
          <cell r="O185" t="str">
            <v>None</v>
          </cell>
        </row>
        <row r="188">
          <cell r="D188" t="str">
            <v>3010 · Unrestricted net asset</v>
          </cell>
          <cell r="F188" t="str">
            <v>61 Unrestricted Net Assets</v>
          </cell>
          <cell r="G188" t="str">
            <v>61 Unrestricted Net Assets</v>
          </cell>
          <cell r="H188" t="str">
            <v>Net Assets</v>
          </cell>
          <cell r="I188" t="str">
            <v>11 Equity</v>
          </cell>
          <cell r="J188" t="str">
            <v>100 Instruction</v>
          </cell>
          <cell r="K188" t="str">
            <v>100 Object</v>
          </cell>
          <cell r="L188" t="str">
            <v>1 Instruction</v>
          </cell>
          <cell r="M188" t="str">
            <v>Site 1</v>
          </cell>
          <cell r="N188" t="str">
            <v>None</v>
          </cell>
          <cell r="O188" t="str">
            <v>None</v>
          </cell>
        </row>
        <row r="189">
          <cell r="D189" t="str">
            <v>3020 · Board-designated</v>
          </cell>
          <cell r="F189" t="str">
            <v>61 Unrestricted Net Assets</v>
          </cell>
          <cell r="G189" t="str">
            <v>61 Unrestricted Net Assets</v>
          </cell>
          <cell r="H189" t="str">
            <v>Net Assets</v>
          </cell>
          <cell r="I189" t="str">
            <v>11 Equity</v>
          </cell>
          <cell r="J189" t="str">
            <v>100 Instruction</v>
          </cell>
          <cell r="K189" t="str">
            <v>100 Object</v>
          </cell>
          <cell r="L189" t="str">
            <v>1 Instruction</v>
          </cell>
          <cell r="M189" t="str">
            <v>Site 1</v>
          </cell>
          <cell r="N189" t="str">
            <v>None</v>
          </cell>
          <cell r="O189" t="str">
            <v>None</v>
          </cell>
        </row>
        <row r="190">
          <cell r="D190" t="str">
            <v>3021 · Board Designated-Operating Reserve</v>
          </cell>
          <cell r="F190" t="str">
            <v>61 Unrestricted Net Assets</v>
          </cell>
          <cell r="G190" t="str">
            <v>61 Unrestricted Net Assets</v>
          </cell>
          <cell r="H190" t="str">
            <v>Net Assets</v>
          </cell>
          <cell r="I190" t="str">
            <v>11 Equity</v>
          </cell>
          <cell r="J190" t="str">
            <v>100 Instruction</v>
          </cell>
          <cell r="K190" t="str">
            <v>100 Object</v>
          </cell>
          <cell r="L190" t="str">
            <v>1 Instruction</v>
          </cell>
          <cell r="M190" t="str">
            <v>Site 1</v>
          </cell>
          <cell r="N190" t="str">
            <v>None</v>
          </cell>
          <cell r="O190" t="str">
            <v>None</v>
          </cell>
        </row>
        <row r="191">
          <cell r="D191" t="str">
            <v>3022 · Board Designated-Capital Repair/Replacement Reserve</v>
          </cell>
          <cell r="F191" t="str">
            <v>61 Unrestricted Net Assets</v>
          </cell>
          <cell r="G191" t="str">
            <v>61 Unrestricted Net Assets</v>
          </cell>
          <cell r="H191" t="str">
            <v>Net Assets</v>
          </cell>
          <cell r="I191" t="str">
            <v>11 Equity</v>
          </cell>
          <cell r="J191" t="str">
            <v>100 Instruction</v>
          </cell>
          <cell r="K191" t="str">
            <v>100 Object</v>
          </cell>
          <cell r="L191" t="str">
            <v>1 Instruction</v>
          </cell>
          <cell r="M191" t="str">
            <v>Site 1</v>
          </cell>
          <cell r="N191" t="str">
            <v>None</v>
          </cell>
          <cell r="O191" t="str">
            <v>None</v>
          </cell>
        </row>
        <row r="192">
          <cell r="D192" t="str">
            <v>3023 · Board Designated-Debt Repayment Reserve</v>
          </cell>
          <cell r="F192" t="str">
            <v>61 Unrestricted Net Assets</v>
          </cell>
          <cell r="G192" t="str">
            <v>61 Unrestricted Net Assets</v>
          </cell>
          <cell r="H192" t="str">
            <v>Net Assets</v>
          </cell>
          <cell r="I192" t="str">
            <v>11 Equity</v>
          </cell>
          <cell r="J192" t="str">
            <v>100 Instruction</v>
          </cell>
          <cell r="K192" t="str">
            <v>100 Object</v>
          </cell>
          <cell r="L192" t="str">
            <v>1 Instruction</v>
          </cell>
          <cell r="M192" t="str">
            <v>Site 1</v>
          </cell>
          <cell r="N192" t="str">
            <v>None</v>
          </cell>
          <cell r="O192" t="str">
            <v>None</v>
          </cell>
        </row>
        <row r="194">
          <cell r="D194" t="str">
            <v>3100 · Use restricted</v>
          </cell>
          <cell r="F194" t="str">
            <v>62 Temporarily Restricted Net Assets</v>
          </cell>
          <cell r="G194" t="str">
            <v>62 Temporarily Restricted Net Assets</v>
          </cell>
          <cell r="H194" t="str">
            <v>Net Assets</v>
          </cell>
          <cell r="I194" t="str">
            <v>11 Equity</v>
          </cell>
          <cell r="J194" t="str">
            <v>100 Instruction</v>
          </cell>
          <cell r="K194" t="str">
            <v>100 Object</v>
          </cell>
          <cell r="L194" t="str">
            <v>1 Instruction</v>
          </cell>
          <cell r="M194" t="str">
            <v>Site 1</v>
          </cell>
          <cell r="N194" t="str">
            <v>None</v>
          </cell>
          <cell r="O194" t="str">
            <v>None</v>
          </cell>
        </row>
        <row r="195">
          <cell r="D195" t="str">
            <v>3110 · Time restricted</v>
          </cell>
          <cell r="F195" t="str">
            <v>62 Temporarily Restricted Net Assets</v>
          </cell>
          <cell r="G195" t="str">
            <v>62 Temporarily Restricted Net Assets</v>
          </cell>
          <cell r="H195" t="str">
            <v>Net Assets</v>
          </cell>
          <cell r="I195" t="str">
            <v>11 Equity</v>
          </cell>
          <cell r="J195" t="str">
            <v>100 Instruction</v>
          </cell>
          <cell r="K195" t="str">
            <v>100 Object</v>
          </cell>
          <cell r="L195" t="str">
            <v>1 Instruction</v>
          </cell>
          <cell r="M195" t="str">
            <v>Site 1</v>
          </cell>
          <cell r="N195" t="str">
            <v>None</v>
          </cell>
          <cell r="O195" t="str">
            <v>None</v>
          </cell>
        </row>
        <row r="196">
          <cell r="D196" t="str">
            <v>3120 · Asset restricted</v>
          </cell>
          <cell r="F196" t="str">
            <v>62 Temporarily Restricted Net Assets</v>
          </cell>
          <cell r="G196" t="str">
            <v>62 Temporarily Restricted Net Assets</v>
          </cell>
          <cell r="H196" t="str">
            <v>Net Assets</v>
          </cell>
          <cell r="I196" t="str">
            <v>11 Equity</v>
          </cell>
          <cell r="J196" t="str">
            <v>100 Instruction</v>
          </cell>
          <cell r="K196" t="str">
            <v>100 Object</v>
          </cell>
          <cell r="L196" t="str">
            <v>1 Instruction</v>
          </cell>
          <cell r="M196" t="str">
            <v>Site 1</v>
          </cell>
          <cell r="N196" t="str">
            <v>None</v>
          </cell>
          <cell r="O196" t="str">
            <v>None</v>
          </cell>
        </row>
        <row r="198">
          <cell r="D198" t="str">
            <v>3200 · Permanently restricted</v>
          </cell>
          <cell r="F198" t="str">
            <v>63 Permanently Restricted Net Assets</v>
          </cell>
          <cell r="G198" t="str">
            <v>63 Permanently Restricted Net Assets</v>
          </cell>
          <cell r="H198" t="str">
            <v>Net Assets</v>
          </cell>
          <cell r="I198" t="str">
            <v>11 Equity</v>
          </cell>
          <cell r="J198" t="str">
            <v>100 Instruction</v>
          </cell>
          <cell r="K198" t="str">
            <v>100 Object</v>
          </cell>
          <cell r="L198" t="str">
            <v>1 Instruction</v>
          </cell>
          <cell r="M198" t="str">
            <v>Site 1</v>
          </cell>
          <cell r="N198" t="str">
            <v>None</v>
          </cell>
          <cell r="O198" t="str">
            <v>None</v>
          </cell>
        </row>
        <row r="199">
          <cell r="D199" t="str">
            <v>3900 · Retained Earnings</v>
          </cell>
          <cell r="F199" t="str">
            <v>61 Unrestricted Net Assets</v>
          </cell>
          <cell r="G199" t="str">
            <v>61 Unrestricted Net Assets</v>
          </cell>
          <cell r="H199" t="str">
            <v>Net Assets</v>
          </cell>
          <cell r="I199" t="str">
            <v>11 Equity</v>
          </cell>
          <cell r="J199" t="str">
            <v>100 Instruction</v>
          </cell>
          <cell r="K199" t="str">
            <v>100 Object</v>
          </cell>
          <cell r="L199" t="str">
            <v>1 Instruction</v>
          </cell>
          <cell r="M199" t="str">
            <v>Site 1</v>
          </cell>
          <cell r="N199" t="str">
            <v>None</v>
          </cell>
          <cell r="O199" t="str">
            <v>None</v>
          </cell>
        </row>
        <row r="200">
          <cell r="D200" t="str">
            <v>3901 · Opening Balance Equity</v>
          </cell>
          <cell r="F200" t="str">
            <v>61 Unrestricted Net Assets</v>
          </cell>
          <cell r="G200" t="str">
            <v>61 Unrestricted Net Assets</v>
          </cell>
          <cell r="H200" t="str">
            <v>Net Assets</v>
          </cell>
          <cell r="I200" t="str">
            <v>11 Equity</v>
          </cell>
          <cell r="J200" t="str">
            <v>100 Instruction</v>
          </cell>
          <cell r="K200" t="str">
            <v>100 Object</v>
          </cell>
          <cell r="L200" t="str">
            <v>1 Instruction</v>
          </cell>
          <cell r="M200" t="str">
            <v>Site 1</v>
          </cell>
          <cell r="N200" t="str">
            <v>None</v>
          </cell>
          <cell r="O200" t="str">
            <v>None</v>
          </cell>
        </row>
        <row r="203">
          <cell r="D203" t="str">
            <v>4000 · Per-pupil alloc</v>
          </cell>
          <cell r="E203" t="str">
            <v>DC funding for grade-level</v>
          </cell>
          <cell r="F203" t="str">
            <v>01 State and Local Revenue</v>
          </cell>
          <cell r="G203" t="str">
            <v>01 Per Pupil Charter Payments - General Education</v>
          </cell>
          <cell r="H203" t="str">
            <v>Revenue</v>
          </cell>
          <cell r="J203" t="str">
            <v>100 Instruction</v>
          </cell>
          <cell r="K203" t="str">
            <v>100 Local Funding</v>
          </cell>
          <cell r="L203" t="str">
            <v>1 Instruction</v>
          </cell>
          <cell r="M203" t="str">
            <v>Site 1</v>
          </cell>
          <cell r="N203" t="str">
            <v>Rev-DC</v>
          </cell>
          <cell r="O203" t="str">
            <v>Manual</v>
          </cell>
        </row>
        <row r="204">
          <cell r="D204" t="str">
            <v>4010 · Per-pupil SpEd alloc</v>
          </cell>
          <cell r="E204" t="str">
            <v>DC funding for SpEd Levels 1-4, plus Blackman Jones and Attorney Fees</v>
          </cell>
          <cell r="F204" t="str">
            <v>01 State and Local Revenue</v>
          </cell>
          <cell r="G204" t="str">
            <v>02 Per Pupil Charter Payments - Categorical Enhancements</v>
          </cell>
          <cell r="H204" t="str">
            <v>Revenue</v>
          </cell>
          <cell r="J204" t="str">
            <v>200 SpEd</v>
          </cell>
          <cell r="K204" t="str">
            <v>100 Local Funding</v>
          </cell>
          <cell r="L204" t="str">
            <v>2 SpEd</v>
          </cell>
          <cell r="M204" t="str">
            <v>Site 1</v>
          </cell>
          <cell r="N204" t="str">
            <v>Rev-DC</v>
          </cell>
          <cell r="O204" t="str">
            <v>Manual</v>
          </cell>
        </row>
        <row r="205">
          <cell r="D205" t="str">
            <v>4011 · Per-pupil SpEd ESY</v>
          </cell>
          <cell r="E205" t="str">
            <v>DC funding for SpEd Levels 1-4, for the Extended School Year program</v>
          </cell>
          <cell r="F205" t="str">
            <v>01 State and Local Revenue</v>
          </cell>
          <cell r="G205" t="str">
            <v>02 Per Pupil Charter Payments - Categorical Enhancements</v>
          </cell>
          <cell r="H205" t="str">
            <v>Revenue</v>
          </cell>
          <cell r="J205" t="str">
            <v>200 SpEd</v>
          </cell>
          <cell r="K205" t="str">
            <v>100 Local Funding</v>
          </cell>
          <cell r="L205" t="str">
            <v>2 SpEd</v>
          </cell>
          <cell r="M205" t="str">
            <v>Site 1</v>
          </cell>
          <cell r="N205" t="str">
            <v>Rev-DC</v>
          </cell>
          <cell r="O205" t="str">
            <v>Manual</v>
          </cell>
        </row>
        <row r="206">
          <cell r="D206" t="str">
            <v>4020 · Per-pupil LEP/NEP alloc</v>
          </cell>
          <cell r="E206" t="str">
            <v>DC Funding for Limited/No English Proficiency (aka ELL)</v>
          </cell>
          <cell r="F206" t="str">
            <v>01 State and Local Revenue</v>
          </cell>
          <cell r="G206" t="str">
            <v>02 Per Pupil Charter Payments - Categorical Enhancements</v>
          </cell>
          <cell r="H206" t="str">
            <v>Revenue</v>
          </cell>
          <cell r="J206" t="str">
            <v>100 Instruction</v>
          </cell>
          <cell r="K206" t="str">
            <v>100 Local Funding</v>
          </cell>
          <cell r="L206" t="str">
            <v>1 Instruction</v>
          </cell>
          <cell r="M206" t="str">
            <v>Site 1</v>
          </cell>
          <cell r="N206" t="str">
            <v>Rev-DC</v>
          </cell>
          <cell r="O206" t="str">
            <v>Manual</v>
          </cell>
        </row>
        <row r="207">
          <cell r="D207" t="str">
            <v>4030 · Per-pupil summer alloc</v>
          </cell>
          <cell r="E207" t="str">
            <v>Discontinued DC funding for summer school</v>
          </cell>
          <cell r="F207" t="str">
            <v>01 State and Local Revenue</v>
          </cell>
          <cell r="G207" t="str">
            <v>02 Per Pupil Charter Payments - Categorical Enhancements</v>
          </cell>
          <cell r="H207" t="str">
            <v>Revenue</v>
          </cell>
          <cell r="J207" t="str">
            <v>100 Instruction</v>
          </cell>
          <cell r="K207" t="str">
            <v>100 Local Funding</v>
          </cell>
          <cell r="L207" t="str">
            <v>1 Instruction</v>
          </cell>
          <cell r="M207" t="str">
            <v>Site 1</v>
          </cell>
          <cell r="N207" t="str">
            <v>Rev-DC</v>
          </cell>
          <cell r="O207" t="str">
            <v>None</v>
          </cell>
        </row>
        <row r="208">
          <cell r="D208" t="str">
            <v>4040 · Per-pupil At Risk</v>
          </cell>
          <cell r="E208" t="str">
            <v>DC funding for At Risk</v>
          </cell>
          <cell r="F208" t="str">
            <v>01 State and Local Revenue</v>
          </cell>
          <cell r="G208" t="str">
            <v>02 Per Pupil Charter Payments - Categorical Enhancements</v>
          </cell>
          <cell r="H208" t="str">
            <v>Revenue</v>
          </cell>
          <cell r="J208" t="str">
            <v>100 Instruction</v>
          </cell>
          <cell r="K208" t="str">
            <v>100 Local Funding</v>
          </cell>
          <cell r="L208" t="str">
            <v>1 Instruction</v>
          </cell>
          <cell r="M208" t="str">
            <v>Site 1</v>
          </cell>
          <cell r="N208" t="str">
            <v>Rev-DC</v>
          </cell>
          <cell r="O208" t="str">
            <v>Manual</v>
          </cell>
        </row>
        <row r="209">
          <cell r="D209" t="str">
            <v>4050 · Per-pupil adjustment</v>
          </cell>
          <cell r="E209" t="str">
            <v>Adjustments to previous years’ supplemental funding. Using this account instead of SpEd or LEP/NEP account allows those accounts to be reconciled more easily</v>
          </cell>
          <cell r="F209" t="str">
            <v>01 State and Local Revenue</v>
          </cell>
          <cell r="G209" t="str">
            <v>01 Per Pupil Charter Payments - General Education</v>
          </cell>
          <cell r="H209" t="str">
            <v>Revenue</v>
          </cell>
          <cell r="J209" t="str">
            <v>100 Instruction</v>
          </cell>
          <cell r="K209" t="str">
            <v>100 Local Funding</v>
          </cell>
          <cell r="L209" t="str">
            <v>1 Instruction</v>
          </cell>
          <cell r="M209" t="str">
            <v>Site 1</v>
          </cell>
          <cell r="N209" t="str">
            <v>Rev-DC</v>
          </cell>
          <cell r="O209" t="str">
            <v>None</v>
          </cell>
        </row>
        <row r="210">
          <cell r="D210" t="str">
            <v>4090 · Per-pupil shortfall contingency</v>
          </cell>
          <cell r="E210" t="str">
            <v>A discount on funding to help schools identify potential shortfall</v>
          </cell>
          <cell r="F210" t="str">
            <v>01 State and Local Revenue</v>
          </cell>
          <cell r="G210" t="str">
            <v>01 Per Pupil Charter Payments - General Education</v>
          </cell>
          <cell r="H210" t="str">
            <v>Revenue</v>
          </cell>
          <cell r="J210" t="str">
            <v>100 Instruction</v>
          </cell>
          <cell r="K210" t="str">
            <v>100 Local Funding</v>
          </cell>
          <cell r="L210" t="str">
            <v>1 Instruction</v>
          </cell>
          <cell r="M210" t="str">
            <v>Site 1</v>
          </cell>
          <cell r="N210" t="str">
            <v>Rev-DC</v>
          </cell>
          <cell r="O210" t="str">
            <v>Manual</v>
          </cell>
        </row>
        <row r="212">
          <cell r="D212" t="str">
            <v>4100 · Per-pupil facility alloc</v>
          </cell>
          <cell r="E212" t="str">
            <v>DC funding for facilities</v>
          </cell>
          <cell r="F212" t="str">
            <v>01 State and Local Revenue</v>
          </cell>
          <cell r="G212" t="str">
            <v>03 Per Pupil Facilities Allowance</v>
          </cell>
          <cell r="H212" t="str">
            <v>Revenue</v>
          </cell>
          <cell r="J212" t="str">
            <v>100 Instruction</v>
          </cell>
          <cell r="K212" t="str">
            <v>100 Local Funding</v>
          </cell>
          <cell r="L212" t="str">
            <v>1 Instruction</v>
          </cell>
          <cell r="M212" t="str">
            <v>Site 1</v>
          </cell>
          <cell r="N212" t="str">
            <v>Rev-DC</v>
          </cell>
          <cell r="O212" t="str">
            <v>Manual</v>
          </cell>
        </row>
        <row r="214">
          <cell r="D214" t="str">
            <v>4200 · Local grants</v>
          </cell>
          <cell r="E214" t="str">
            <v>Local grants. (Note: Ensure no federal source)</v>
          </cell>
          <cell r="F214" t="str">
            <v>01 State and Local Revenue</v>
          </cell>
          <cell r="G214" t="str">
            <v>05 Other Government Funding/Grants</v>
          </cell>
          <cell r="H214" t="str">
            <v>Revenue</v>
          </cell>
          <cell r="J214" t="str">
            <v>100 Instruction</v>
          </cell>
          <cell r="K214" t="str">
            <v>100 Local Funding</v>
          </cell>
          <cell r="L214" t="str">
            <v>1 Instruction</v>
          </cell>
          <cell r="M214" t="str">
            <v>Site 1</v>
          </cell>
          <cell r="N214" t="str">
            <v>Rev-Oth</v>
          </cell>
          <cell r="O214" t="str">
            <v>RevPrivateGrant</v>
          </cell>
        </row>
        <row r="215">
          <cell r="D215" t="str">
            <v>4210 · Local programs</v>
          </cell>
          <cell r="E215" t="str">
            <v>Local programs</v>
          </cell>
          <cell r="F215" t="str">
            <v>01 State and Local Revenue</v>
          </cell>
          <cell r="G215" t="str">
            <v>05 Other Government Funding/Grants</v>
          </cell>
          <cell r="H215" t="str">
            <v>Revenue</v>
          </cell>
          <cell r="J215" t="str">
            <v>100 Instruction</v>
          </cell>
          <cell r="K215" t="str">
            <v>100 Local Funding</v>
          </cell>
          <cell r="L215" t="str">
            <v>1 Instruction</v>
          </cell>
          <cell r="M215" t="str">
            <v>Site 1</v>
          </cell>
          <cell r="N215" t="str">
            <v>Rev-Oth</v>
          </cell>
          <cell r="O215" t="str">
            <v>RevPrivateGrant</v>
          </cell>
        </row>
        <row r="219">
          <cell r="D219" t="str">
            <v>5000 · ESEA Title 1</v>
          </cell>
          <cell r="E219" t="str">
            <v>Federal funding for disadvantaged (Amount driven by FRL % of K-12)</v>
          </cell>
          <cell r="F219" t="str">
            <v>03 Federal Revenue</v>
          </cell>
          <cell r="G219" t="str">
            <v>04 Federal Funding</v>
          </cell>
          <cell r="H219" t="str">
            <v>Revenue</v>
          </cell>
          <cell r="J219" t="str">
            <v>100 Instruction</v>
          </cell>
          <cell r="K219" t="str">
            <v>200 Federal Funding</v>
          </cell>
          <cell r="L219" t="str">
            <v>1 Instruction</v>
          </cell>
          <cell r="M219" t="str">
            <v>Site 1</v>
          </cell>
          <cell r="N219" t="str">
            <v>Rev-Fed</v>
          </cell>
          <cell r="O219" t="str">
            <v>RevFedGrant</v>
          </cell>
        </row>
        <row r="220">
          <cell r="D220" t="str">
            <v>5001 · ESEA Title 2</v>
          </cell>
          <cell r="E220" t="str">
            <v>Federal funding for high quality teachers, principals (Amount driven by # K-12 Students)</v>
          </cell>
          <cell r="F220" t="str">
            <v>03 Federal Revenue</v>
          </cell>
          <cell r="G220" t="str">
            <v>04 Federal Funding</v>
          </cell>
          <cell r="H220" t="str">
            <v>Revenue</v>
          </cell>
          <cell r="J220" t="str">
            <v>100 Instruction</v>
          </cell>
          <cell r="K220" t="str">
            <v>200 Federal Funding</v>
          </cell>
          <cell r="L220" t="str">
            <v>1 Instruction</v>
          </cell>
          <cell r="M220" t="str">
            <v>Site 1</v>
          </cell>
          <cell r="N220" t="str">
            <v>Rev-Fed</v>
          </cell>
          <cell r="O220" t="str">
            <v>RevFedGrant</v>
          </cell>
        </row>
        <row r="221">
          <cell r="D221" t="str">
            <v>5002 · ESEA Title 3</v>
          </cell>
          <cell r="E221" t="str">
            <v>Federal funding for LEP. (Minimum of $10,000, unless part of consortium; driven by # LEP students 3-21 yrs old)</v>
          </cell>
          <cell r="F221" t="str">
            <v>03 Federal Revenue</v>
          </cell>
          <cell r="G221" t="str">
            <v>04 Federal Funding</v>
          </cell>
          <cell r="H221" t="str">
            <v>Revenue</v>
          </cell>
          <cell r="J221" t="str">
            <v>100 Instruction</v>
          </cell>
          <cell r="K221" t="str">
            <v>200 Federal Funding</v>
          </cell>
          <cell r="L221" t="str">
            <v>1 Instruction</v>
          </cell>
          <cell r="M221" t="str">
            <v>Site 1</v>
          </cell>
          <cell r="N221" t="str">
            <v>Rev-Fed</v>
          </cell>
          <cell r="O221" t="str">
            <v>RevFedGrant</v>
          </cell>
        </row>
        <row r="222">
          <cell r="D222" t="str">
            <v>5003 · IDEA 611</v>
          </cell>
          <cell r="E222" t="str">
            <v>Federal funding for SpEd, ages 3-21</v>
          </cell>
          <cell r="F222" t="str">
            <v>03 Federal Revenue</v>
          </cell>
          <cell r="G222" t="str">
            <v>04 Federal Funding</v>
          </cell>
          <cell r="H222" t="str">
            <v>Revenue</v>
          </cell>
          <cell r="J222" t="str">
            <v>200 SpEd</v>
          </cell>
          <cell r="K222" t="str">
            <v>200 Federal Funding</v>
          </cell>
          <cell r="L222" t="str">
            <v>1 Instruction</v>
          </cell>
          <cell r="M222" t="str">
            <v>Site 1</v>
          </cell>
          <cell r="N222" t="str">
            <v>Rev-Fed</v>
          </cell>
          <cell r="O222" t="str">
            <v>RevFedGrant</v>
          </cell>
        </row>
        <row r="223">
          <cell r="D223" t="str">
            <v>5004 · IDEA 619</v>
          </cell>
          <cell r="E223" t="str">
            <v>Federal funding for SpEd, ages 3-5</v>
          </cell>
          <cell r="F223" t="str">
            <v>03 Federal Revenue</v>
          </cell>
          <cell r="G223" t="str">
            <v>04 Federal Funding</v>
          </cell>
          <cell r="H223" t="str">
            <v>Revenue</v>
          </cell>
          <cell r="J223" t="str">
            <v>200 SpEd</v>
          </cell>
          <cell r="K223" t="str">
            <v>200 Federal Funding</v>
          </cell>
          <cell r="L223" t="str">
            <v>1 Instruction</v>
          </cell>
          <cell r="M223" t="str">
            <v>Site 1</v>
          </cell>
          <cell r="N223" t="str">
            <v>Rev-Fed</v>
          </cell>
          <cell r="O223" t="str">
            <v>RevFedGrant</v>
          </cell>
        </row>
        <row r="224">
          <cell r="D224" t="str">
            <v>5005 · ESEA Title 4</v>
          </cell>
          <cell r="E224" t="str">
            <v>Federal funding for student support and academic enrichment</v>
          </cell>
          <cell r="F224" t="str">
            <v>03 Federal Revenue</v>
          </cell>
          <cell r="G224" t="str">
            <v>04 Federal Funding</v>
          </cell>
          <cell r="H224" t="str">
            <v>Revenue</v>
          </cell>
          <cell r="J224" t="str">
            <v>100 Instruction</v>
          </cell>
          <cell r="K224" t="str">
            <v>200 Federal Funding</v>
          </cell>
          <cell r="L224" t="str">
            <v>1 Instruction</v>
          </cell>
          <cell r="M224" t="str">
            <v>Site 1</v>
          </cell>
          <cell r="N224" t="str">
            <v>Rev-Fed</v>
          </cell>
          <cell r="O224" t="str">
            <v>RevFedGrant</v>
          </cell>
        </row>
        <row r="225">
          <cell r="D225" t="str">
            <v>5006 · CARES Act Funds</v>
          </cell>
          <cell r="E225" t="str">
            <v>Federal funding for student support and academic enrichment</v>
          </cell>
          <cell r="F225" t="str">
            <v>03 Federal Revenue</v>
          </cell>
          <cell r="G225" t="str">
            <v>04 Federal Funding</v>
          </cell>
          <cell r="H225" t="str">
            <v>Revenue</v>
          </cell>
          <cell r="J225" t="str">
            <v>100 Instruction</v>
          </cell>
          <cell r="K225" t="str">
            <v>200 Federal Funding</v>
          </cell>
          <cell r="L225" t="str">
            <v>1 Instruction</v>
          </cell>
          <cell r="M225" t="str">
            <v>Site 1</v>
          </cell>
          <cell r="N225" t="str">
            <v>Rev-Fed</v>
          </cell>
          <cell r="O225" t="str">
            <v>RevFedGrant</v>
          </cell>
        </row>
        <row r="226">
          <cell r="D226" t="str">
            <v>5010 · Title Vb grants</v>
          </cell>
          <cell r="E226" t="str">
            <v>Federal funding for startup charter schools</v>
          </cell>
          <cell r="F226" t="str">
            <v>03 Federal Revenue</v>
          </cell>
          <cell r="G226" t="str">
            <v>04 Federal Funding</v>
          </cell>
          <cell r="H226" t="str">
            <v>Revenue</v>
          </cell>
          <cell r="J226" t="str">
            <v>100 Instruction</v>
          </cell>
          <cell r="K226" t="str">
            <v>200 Federal Funding</v>
          </cell>
          <cell r="L226" t="str">
            <v>1 Instruction</v>
          </cell>
          <cell r="M226" t="str">
            <v>Site 1</v>
          </cell>
          <cell r="N226" t="str">
            <v>Rev-Fed</v>
          </cell>
          <cell r="O226" t="str">
            <v>RevFedGrant</v>
          </cell>
        </row>
        <row r="227">
          <cell r="D227" t="str">
            <v>5030 · Competitive federal grants</v>
          </cell>
          <cell r="E227" t="str">
            <v>Federal funding for other grants (typically comes from OSSE)</v>
          </cell>
          <cell r="F227" t="str">
            <v>03 Federal Revenue</v>
          </cell>
          <cell r="G227" t="str">
            <v>05 Other Government Funding/Grants</v>
          </cell>
          <cell r="H227" t="str">
            <v>Revenue</v>
          </cell>
          <cell r="J227" t="str">
            <v>100 Instruction</v>
          </cell>
          <cell r="K227" t="str">
            <v>200 Federal Funding</v>
          </cell>
          <cell r="L227" t="str">
            <v>1 Instruction</v>
          </cell>
          <cell r="M227" t="str">
            <v>Site 1</v>
          </cell>
          <cell r="N227" t="str">
            <v>Rev-Fed</v>
          </cell>
          <cell r="O227" t="str">
            <v>RevFedGrant</v>
          </cell>
        </row>
        <row r="228">
          <cell r="D228" t="str">
            <v>5031 · Paycheck Protection Program</v>
          </cell>
          <cell r="E228" t="str">
            <v>Federal funding for other grants (typically comes from OSSE)</v>
          </cell>
          <cell r="F228" t="str">
            <v>03 Federal Revenue</v>
          </cell>
          <cell r="G228" t="str">
            <v>05 Other Government Funding/Grants</v>
          </cell>
          <cell r="H228" t="str">
            <v>Revenue</v>
          </cell>
          <cell r="J228" t="str">
            <v>100 Instruction</v>
          </cell>
          <cell r="K228" t="str">
            <v>200 Federal Funding</v>
          </cell>
          <cell r="L228" t="str">
            <v>1 Instruction</v>
          </cell>
          <cell r="M228" t="str">
            <v>Site 1</v>
          </cell>
          <cell r="N228" t="str">
            <v>Rev-Fed</v>
          </cell>
          <cell r="O228" t="str">
            <v>RevFedGrant</v>
          </cell>
        </row>
        <row r="229">
          <cell r="D229" t="str">
            <v>5100 · National school lunch prog</v>
          </cell>
          <cell r="E229" t="str">
            <v>Federal program to subsidize breakfast, lunch, &amp; snack. Monthly claim.</v>
          </cell>
          <cell r="F229" t="str">
            <v>03 Federal Revenue</v>
          </cell>
          <cell r="G229" t="str">
            <v>05 Other Government Funding/Grants</v>
          </cell>
          <cell r="H229" t="str">
            <v>Revenue</v>
          </cell>
          <cell r="J229" t="str">
            <v>100 Instruction</v>
          </cell>
          <cell r="K229" t="str">
            <v>200 Federal Funding</v>
          </cell>
          <cell r="L229" t="str">
            <v>1 Instruction</v>
          </cell>
          <cell r="M229" t="str">
            <v>Site 1</v>
          </cell>
          <cell r="N229" t="str">
            <v>Rev-Fed</v>
          </cell>
          <cell r="O229" t="str">
            <v>RevPerStudent</v>
          </cell>
        </row>
        <row r="231">
          <cell r="D231" t="str">
            <v>5103 · Donated Federal Commodities</v>
          </cell>
          <cell r="E231" t="str">
            <v>Federal program to recognize donated commodities from government. This appears quietly on food services bills, especially from Revolution Foods.</v>
          </cell>
          <cell r="F231" t="str">
            <v>03 Federal Revenue</v>
          </cell>
          <cell r="G231" t="str">
            <v>05 Other Government Funding/Grants</v>
          </cell>
          <cell r="H231" t="str">
            <v>Revenue</v>
          </cell>
          <cell r="J231" t="str">
            <v>100 Instruction</v>
          </cell>
          <cell r="K231" t="str">
            <v>200 Federal Funding</v>
          </cell>
          <cell r="L231" t="str">
            <v>1 Instruction</v>
          </cell>
          <cell r="M231" t="str">
            <v>Site 1</v>
          </cell>
          <cell r="N231" t="str">
            <v>Rev-Fed</v>
          </cell>
          <cell r="O231" t="str">
            <v>RevPerStudent</v>
          </cell>
        </row>
        <row r="232">
          <cell r="D232" t="str">
            <v>5104 · Fresh fruit &amp; vegetables prog</v>
          </cell>
          <cell r="E232" t="str">
            <v>Federal program from USDA. Monthly claim.</v>
          </cell>
          <cell r="F232" t="str">
            <v>03 Federal Revenue</v>
          </cell>
          <cell r="G232" t="str">
            <v>05 Other Government Funding/Grants</v>
          </cell>
          <cell r="H232" t="str">
            <v>Revenue</v>
          </cell>
          <cell r="J232" t="str">
            <v>100 Instruction</v>
          </cell>
          <cell r="K232" t="str">
            <v>200 Federal Funding</v>
          </cell>
          <cell r="L232" t="str">
            <v>1 Instruction</v>
          </cell>
          <cell r="M232" t="str">
            <v>Site 1</v>
          </cell>
          <cell r="N232" t="str">
            <v>Rev-Fed</v>
          </cell>
          <cell r="O232" t="str">
            <v>RevPerStudent</v>
          </cell>
        </row>
        <row r="233">
          <cell r="D233" t="str">
            <v>5105 · Child &amp; Adult Care Food Program</v>
          </cell>
          <cell r="E233" t="str">
            <v>Federal program from USDA. Monthly claim.</v>
          </cell>
          <cell r="F233" t="str">
            <v>03 Federal Revenue</v>
          </cell>
          <cell r="G233" t="str">
            <v>05 Other Government Funding/Grants</v>
          </cell>
          <cell r="H233" t="str">
            <v>Revenue</v>
          </cell>
          <cell r="J233" t="str">
            <v>100 Instruction</v>
          </cell>
          <cell r="K233" t="str">
            <v>200 Federal Funding</v>
          </cell>
          <cell r="L233" t="str">
            <v>1 Instruction</v>
          </cell>
          <cell r="M233" t="str">
            <v>Site 1</v>
          </cell>
          <cell r="N233" t="str">
            <v>Rev-Fed</v>
          </cell>
          <cell r="O233" t="str">
            <v>RevPerStudent</v>
          </cell>
        </row>
        <row r="234">
          <cell r="D234" t="str">
            <v>5110 · E-rate program</v>
          </cell>
          <cell r="E234" t="str">
            <v>Federal program to subsidize technology. Revenue appears as a reimbursement check from vendor or as a discount on vendor bill. The full amount of the expense should be recognized as 9120, with the discount recorded as revenue in this account.</v>
          </cell>
          <cell r="F234" t="str">
            <v>03 Federal Revenue</v>
          </cell>
          <cell r="G234" t="str">
            <v>05 Other Government Funding/Grants</v>
          </cell>
          <cell r="H234" t="str">
            <v>Revenue</v>
          </cell>
          <cell r="J234" t="str">
            <v>100 Instruction</v>
          </cell>
          <cell r="K234" t="str">
            <v>200 Federal Funding</v>
          </cell>
          <cell r="L234" t="str">
            <v>1 Instruction</v>
          </cell>
          <cell r="M234" t="str">
            <v>Site 1</v>
          </cell>
          <cell r="N234" t="str">
            <v>Rev-Fed</v>
          </cell>
          <cell r="O234" t="str">
            <v>RevPerStudent</v>
          </cell>
        </row>
        <row r="235">
          <cell r="D235" t="str">
            <v>5120 · Medicaid program</v>
          </cell>
          <cell r="E235" t="str">
            <v>Federal program to reimburse for SpEd services provided to low-income students.</v>
          </cell>
          <cell r="F235" t="str">
            <v>03 Federal Revenue</v>
          </cell>
          <cell r="G235" t="str">
            <v>05 Other Government Funding/Grants</v>
          </cell>
          <cell r="H235" t="str">
            <v>Revenue</v>
          </cell>
          <cell r="J235" t="str">
            <v>100 Instruction</v>
          </cell>
          <cell r="K235" t="str">
            <v>200 Federal Funding</v>
          </cell>
          <cell r="L235" t="str">
            <v>1 Instruction</v>
          </cell>
          <cell r="M235" t="str">
            <v>Site 1</v>
          </cell>
          <cell r="N235" t="str">
            <v>Rev-Fed</v>
          </cell>
          <cell r="O235" t="str">
            <v>RevPerStudent</v>
          </cell>
        </row>
        <row r="236">
          <cell r="D236" t="str">
            <v>5130 · Child care subsidy program</v>
          </cell>
          <cell r="E236" t="str">
            <v>Federal program from HHS to subsidize after care. Very challenging to acquire. Monthly claim.</v>
          </cell>
          <cell r="F236" t="str">
            <v>03 Federal Revenue</v>
          </cell>
          <cell r="G236" t="str">
            <v>05 Other Government Funding/Grants</v>
          </cell>
          <cell r="H236" t="str">
            <v>Revenue</v>
          </cell>
          <cell r="J236" t="str">
            <v>100 Instruction</v>
          </cell>
          <cell r="K236" t="str">
            <v>200 Federal Funding</v>
          </cell>
          <cell r="L236" t="str">
            <v>1 Instruction</v>
          </cell>
          <cell r="M236" t="str">
            <v>Site 1</v>
          </cell>
          <cell r="N236" t="str">
            <v>Rev-Fed</v>
          </cell>
          <cell r="O236" t="str">
            <v>RevPerStudent</v>
          </cell>
        </row>
        <row r="239">
          <cell r="D239" t="str">
            <v>6000 · Individual grants</v>
          </cell>
          <cell r="E239" t="str">
            <v>Grants from individuals. Record as of date of letter, subject to contingencies. Grants typically have a use or time restriction on them (versus a contribution).</v>
          </cell>
          <cell r="F239" t="str">
            <v>04 Private Grants and Donations</v>
          </cell>
          <cell r="G239" t="str">
            <v>06 Private Grants and Donations</v>
          </cell>
          <cell r="H239" t="str">
            <v>Revenue</v>
          </cell>
          <cell r="J239" t="str">
            <v>100 Instruction</v>
          </cell>
          <cell r="K239" t="str">
            <v>300 Private Funding</v>
          </cell>
          <cell r="L239" t="str">
            <v>1 Instruction</v>
          </cell>
          <cell r="M239" t="str">
            <v>Site 1</v>
          </cell>
          <cell r="N239" t="str">
            <v>Rev-Oth</v>
          </cell>
          <cell r="O239" t="str">
            <v>RevPrivateGrant</v>
          </cell>
        </row>
        <row r="240">
          <cell r="D240" t="str">
            <v>6010 · Corporate/business grants</v>
          </cell>
          <cell r="E240" t="str">
            <v>Grants from a business. Record as of date of letter, subject to contingencies</v>
          </cell>
          <cell r="F240" t="str">
            <v>04 Private Grants and Donations</v>
          </cell>
          <cell r="G240" t="str">
            <v>06 Private Grants and Donations</v>
          </cell>
          <cell r="H240" t="str">
            <v>Revenue</v>
          </cell>
          <cell r="J240" t="str">
            <v>100 Instruction</v>
          </cell>
          <cell r="K240" t="str">
            <v>300 Private Funding</v>
          </cell>
          <cell r="L240" t="str">
            <v>1 Instruction</v>
          </cell>
          <cell r="M240" t="str">
            <v>Site 1</v>
          </cell>
          <cell r="N240" t="str">
            <v>Rev-Oth</v>
          </cell>
          <cell r="O240" t="str">
            <v>RevPrivateGrant</v>
          </cell>
        </row>
        <row r="241">
          <cell r="D241" t="str">
            <v>6020 · Foundation grants</v>
          </cell>
          <cell r="E241" t="str">
            <v>Grants from foundations. Record as of date of letter, subject to contingencies</v>
          </cell>
          <cell r="F241" t="str">
            <v>04 Private Grants and Donations</v>
          </cell>
          <cell r="G241" t="str">
            <v>06 Private Grants and Donations</v>
          </cell>
          <cell r="H241" t="str">
            <v>Revenue</v>
          </cell>
          <cell r="J241" t="str">
            <v>100 Instruction</v>
          </cell>
          <cell r="K241" t="str">
            <v>300 Private Funding</v>
          </cell>
          <cell r="L241" t="str">
            <v>1 Instruction</v>
          </cell>
          <cell r="M241" t="str">
            <v>Site 1</v>
          </cell>
          <cell r="N241" t="str">
            <v>Rev-Oth</v>
          </cell>
          <cell r="O241" t="str">
            <v>RevPrivateGrant</v>
          </cell>
        </row>
        <row r="242">
          <cell r="D242" t="str">
            <v>6050 · Capital grants</v>
          </cell>
          <cell r="E242" t="str">
            <v>Grants from foundations specified for a building project.</v>
          </cell>
          <cell r="F242" t="str">
            <v>04 Private Grants and Donations</v>
          </cell>
          <cell r="G242" t="str">
            <v>06 Private Grants and Donations</v>
          </cell>
          <cell r="H242" t="str">
            <v>Revenue</v>
          </cell>
          <cell r="J242" t="str">
            <v>100 Instruction</v>
          </cell>
          <cell r="K242" t="str">
            <v>300 Private Funding</v>
          </cell>
          <cell r="L242" t="str">
            <v>1 Instruction</v>
          </cell>
          <cell r="M242" t="str">
            <v>Site 1</v>
          </cell>
          <cell r="N242" t="str">
            <v>Rev-Oth</v>
          </cell>
          <cell r="O242" t="str">
            <v>RevPrivateGrant</v>
          </cell>
        </row>
        <row r="244">
          <cell r="D244" t="str">
            <v>6200 · Individual contributions</v>
          </cell>
          <cell r="E244" t="str">
            <v>Contributions from individuals. Record as of pledge date. Contributions typically have no use or time restrictions on them.</v>
          </cell>
          <cell r="F244" t="str">
            <v>04 Private Grants and Donations</v>
          </cell>
          <cell r="G244" t="str">
            <v>06 Private Grants and Donations</v>
          </cell>
          <cell r="H244" t="str">
            <v>Revenue</v>
          </cell>
          <cell r="J244" t="str">
            <v>100 Instruction</v>
          </cell>
          <cell r="K244" t="str">
            <v>300 Private Funding</v>
          </cell>
          <cell r="L244" t="str">
            <v>1 Instruction</v>
          </cell>
          <cell r="M244" t="str">
            <v>Site 1</v>
          </cell>
          <cell r="N244" t="str">
            <v>Rev-Oth</v>
          </cell>
          <cell r="O244" t="str">
            <v>RevPrivateContrib</v>
          </cell>
        </row>
        <row r="245">
          <cell r="D245" t="str">
            <v>6210 · Corporate contributions</v>
          </cell>
          <cell r="E245" t="str">
            <v>Contributions from businesses. Record as of pledge dated.</v>
          </cell>
          <cell r="F245" t="str">
            <v>04 Private Grants and Donations</v>
          </cell>
          <cell r="G245" t="str">
            <v>06 Private Grants and Donations</v>
          </cell>
          <cell r="H245" t="str">
            <v>Revenue</v>
          </cell>
          <cell r="J245" t="str">
            <v>100 Instruction</v>
          </cell>
          <cell r="K245" t="str">
            <v>300 Private Funding</v>
          </cell>
          <cell r="L245" t="str">
            <v>1 Instruction</v>
          </cell>
          <cell r="M245" t="str">
            <v>Site 1</v>
          </cell>
          <cell r="N245" t="str">
            <v>Rev-Oth</v>
          </cell>
          <cell r="O245" t="str">
            <v>RevPrivateContrib</v>
          </cell>
        </row>
        <row r="246">
          <cell r="D246" t="str">
            <v>6220 · Foundation contributions</v>
          </cell>
          <cell r="E246" t="str">
            <v>Contributions from foundations. Record as of pledge date.</v>
          </cell>
          <cell r="F246" t="str">
            <v>04 Private Grants and Donations</v>
          </cell>
          <cell r="G246" t="str">
            <v>06 Private Grants and Donations</v>
          </cell>
          <cell r="H246" t="str">
            <v>Revenue</v>
          </cell>
          <cell r="J246" t="str">
            <v>100 Instruction</v>
          </cell>
          <cell r="K246" t="str">
            <v>300 Private Funding</v>
          </cell>
          <cell r="L246" t="str">
            <v>1 Instruction</v>
          </cell>
          <cell r="M246" t="str">
            <v>Site 1</v>
          </cell>
          <cell r="N246" t="str">
            <v>Rev-Oth</v>
          </cell>
          <cell r="O246" t="str">
            <v>RevPrivateContrib</v>
          </cell>
        </row>
        <row r="247">
          <cell r="D247" t="str">
            <v>6230 · Special event contributions</v>
          </cell>
          <cell r="E247" t="str">
            <v>Contributions for special events. Frequently, the school will want to track sponsors, auctions, &amp; tickets separately. This is done with a job Ex: SY14-15:Gala:Tickets</v>
          </cell>
          <cell r="F247" t="str">
            <v>04 Private Grants and Donations</v>
          </cell>
          <cell r="G247" t="str">
            <v>06 Private Grants and Donations</v>
          </cell>
          <cell r="H247" t="str">
            <v>Revenue</v>
          </cell>
          <cell r="J247" t="str">
            <v>100 Instruction</v>
          </cell>
          <cell r="K247" t="str">
            <v>300 Private Funding</v>
          </cell>
          <cell r="L247" t="str">
            <v>1 Instruction</v>
          </cell>
          <cell r="M247" t="str">
            <v>Site 1</v>
          </cell>
          <cell r="N247" t="str">
            <v>Rev-Oth</v>
          </cell>
          <cell r="O247" t="str">
            <v>RevPrivateContrib</v>
          </cell>
        </row>
        <row r="248">
          <cell r="D248" t="str">
            <v>6250 · Capital campaign contributions</v>
          </cell>
          <cell r="F248" t="str">
            <v>04 Private Grants and Donations</v>
          </cell>
          <cell r="G248" t="str">
            <v>06 Private Grants and Donations</v>
          </cell>
          <cell r="H248" t="str">
            <v>Revenue</v>
          </cell>
          <cell r="J248" t="str">
            <v>100 Instruction</v>
          </cell>
          <cell r="K248" t="str">
            <v>300 Private Funding</v>
          </cell>
          <cell r="L248" t="str">
            <v>1 Instruction</v>
          </cell>
          <cell r="M248" t="str">
            <v>Site 1</v>
          </cell>
          <cell r="N248" t="str">
            <v>Rev-Oth</v>
          </cell>
          <cell r="O248" t="str">
            <v>RevPrivateContrib</v>
          </cell>
        </row>
        <row r="249">
          <cell r="D249" t="str">
            <v>6300 · Before care after care fees</v>
          </cell>
          <cell r="E249" t="str">
            <v>Student payments for before care, after care</v>
          </cell>
          <cell r="F249" t="str">
            <v>05 Earned Fees</v>
          </cell>
          <cell r="G249" t="str">
            <v>07 Activity Fees</v>
          </cell>
          <cell r="H249" t="str">
            <v>Revenue</v>
          </cell>
          <cell r="J249" t="str">
            <v>100 Instruction</v>
          </cell>
          <cell r="K249" t="str">
            <v>300 Private Funding</v>
          </cell>
          <cell r="L249" t="str">
            <v>1 Instruction</v>
          </cell>
          <cell r="M249" t="str">
            <v>Site 1</v>
          </cell>
          <cell r="N249" t="str">
            <v>Rev-Oth</v>
          </cell>
          <cell r="O249" t="str">
            <v>RevPerStudent</v>
          </cell>
        </row>
        <row r="250">
          <cell r="D250" t="str">
            <v>6301 · Supplemental summer fees</v>
          </cell>
          <cell r="E250" t="str">
            <v>Student payments for summer</v>
          </cell>
          <cell r="F250" t="str">
            <v>05 Earned Fees</v>
          </cell>
          <cell r="G250" t="str">
            <v>07 Activity Fees</v>
          </cell>
          <cell r="H250" t="str">
            <v>Revenue</v>
          </cell>
          <cell r="J250" t="str">
            <v>100 Instruction</v>
          </cell>
          <cell r="K250" t="str">
            <v>300 Private Funding</v>
          </cell>
          <cell r="L250" t="str">
            <v>1 Instruction</v>
          </cell>
          <cell r="M250" t="str">
            <v>Site 1</v>
          </cell>
          <cell r="N250" t="str">
            <v>Rev-Oth</v>
          </cell>
          <cell r="O250" t="str">
            <v>RevPerStudent</v>
          </cell>
        </row>
        <row r="251">
          <cell r="D251" t="str">
            <v>6302 · Bus/Transportation fees</v>
          </cell>
          <cell r="F251" t="str">
            <v>05 Earned Fees</v>
          </cell>
          <cell r="G251" t="str">
            <v>07 Activity Fees</v>
          </cell>
          <cell r="H251" t="str">
            <v>Revenue</v>
          </cell>
          <cell r="J251" t="str">
            <v>100 Instruction</v>
          </cell>
          <cell r="K251" t="str">
            <v>300 Private Funding</v>
          </cell>
          <cell r="L251" t="str">
            <v>1 Instruction</v>
          </cell>
          <cell r="M251" t="str">
            <v>Site 1</v>
          </cell>
          <cell r="N251" t="str">
            <v>Rev-Oth</v>
          </cell>
          <cell r="O251" t="str">
            <v>RevPerStudent</v>
          </cell>
        </row>
        <row r="253">
          <cell r="D253" t="str">
            <v>6305 · Other program fees</v>
          </cell>
          <cell r="E253" t="str">
            <v>Student payments for other programs</v>
          </cell>
          <cell r="F253" t="str">
            <v>05 Earned Fees</v>
          </cell>
          <cell r="G253" t="str">
            <v>07 Activity Fees</v>
          </cell>
          <cell r="H253" t="str">
            <v>Revenue</v>
          </cell>
          <cell r="J253" t="str">
            <v>100 Instruction</v>
          </cell>
          <cell r="K253" t="str">
            <v>400 Student Activities</v>
          </cell>
          <cell r="L253" t="str">
            <v>1 Instruction</v>
          </cell>
          <cell r="M253" t="str">
            <v>Site 1</v>
          </cell>
          <cell r="N253" t="str">
            <v>Rev-Oth</v>
          </cell>
          <cell r="O253" t="str">
            <v>RevPerStudent</v>
          </cell>
        </row>
        <row r="254">
          <cell r="D254" t="str">
            <v>6310 · Field trip fees</v>
          </cell>
          <cell r="E254" t="str">
            <v>Student payments for field trips</v>
          </cell>
          <cell r="F254" t="str">
            <v>05 Earned Fees</v>
          </cell>
          <cell r="G254" t="str">
            <v>07 Activity Fees</v>
          </cell>
          <cell r="H254" t="str">
            <v>Revenue</v>
          </cell>
          <cell r="J254" t="str">
            <v>100 Instruction</v>
          </cell>
          <cell r="K254" t="str">
            <v>400 Student Activities</v>
          </cell>
          <cell r="L254" t="str">
            <v>1 Instruction</v>
          </cell>
          <cell r="M254" t="str">
            <v>Site 1</v>
          </cell>
          <cell r="N254" t="str">
            <v>Rev-Oth</v>
          </cell>
          <cell r="O254" t="str">
            <v>RevPerStudent</v>
          </cell>
        </row>
        <row r="255">
          <cell r="D255" t="str">
            <v>6320 · Club &amp; other fees</v>
          </cell>
          <cell r="E255" t="str">
            <v>Student payments for clubs or other extracurricular activities</v>
          </cell>
          <cell r="F255" t="str">
            <v>05 Earned Fees</v>
          </cell>
          <cell r="G255" t="str">
            <v>07 Activity Fees</v>
          </cell>
          <cell r="H255" t="str">
            <v>Revenue</v>
          </cell>
          <cell r="J255" t="str">
            <v>100 Instruction</v>
          </cell>
          <cell r="K255" t="str">
            <v>400 Student Activities</v>
          </cell>
          <cell r="L255" t="str">
            <v>1 Instruction</v>
          </cell>
          <cell r="M255" t="str">
            <v>Site 1</v>
          </cell>
          <cell r="N255" t="str">
            <v>Rev-Oth</v>
          </cell>
          <cell r="O255" t="str">
            <v>RevPerStudent</v>
          </cell>
        </row>
        <row r="257">
          <cell r="D257" t="str">
            <v>6400 · Paid meal sales</v>
          </cell>
          <cell r="E257" t="str">
            <v>Student payments for meals</v>
          </cell>
          <cell r="F257" t="str">
            <v>05 Earned Fees</v>
          </cell>
          <cell r="G257" t="str">
            <v>09 Other Income</v>
          </cell>
          <cell r="H257" t="str">
            <v>Revenue</v>
          </cell>
          <cell r="J257" t="str">
            <v>100 Instruction</v>
          </cell>
          <cell r="K257" t="str">
            <v>400 Student Activities</v>
          </cell>
          <cell r="L257" t="str">
            <v>1 Instruction</v>
          </cell>
          <cell r="M257" t="str">
            <v>Site 1</v>
          </cell>
          <cell r="N257" t="str">
            <v>Rev-Oth</v>
          </cell>
          <cell r="O257" t="str">
            <v>RevPerStudent</v>
          </cell>
        </row>
        <row r="258">
          <cell r="D258" t="str">
            <v>6410 · School store sales</v>
          </cell>
          <cell r="E258" t="str">
            <v>Student payments for school store</v>
          </cell>
          <cell r="F258" t="str">
            <v>05 Earned Fees</v>
          </cell>
          <cell r="G258" t="str">
            <v>09 Other Income</v>
          </cell>
          <cell r="H258" t="str">
            <v>Revenue</v>
          </cell>
          <cell r="J258" t="str">
            <v>100 Instruction</v>
          </cell>
          <cell r="K258" t="str">
            <v>400 Student Activities</v>
          </cell>
          <cell r="L258" t="str">
            <v>1 Instruction</v>
          </cell>
          <cell r="M258" t="str">
            <v>Site 1</v>
          </cell>
          <cell r="N258" t="str">
            <v>Rev-Oth</v>
          </cell>
          <cell r="O258" t="str">
            <v>RevPerStudent</v>
          </cell>
        </row>
        <row r="259">
          <cell r="D259" t="str">
            <v>6411 · Development school store sales</v>
          </cell>
          <cell r="F259" t="str">
            <v>05 Earned Fees</v>
          </cell>
          <cell r="G259" t="str">
            <v>09 Other Income</v>
          </cell>
          <cell r="H259" t="str">
            <v>Revenue</v>
          </cell>
          <cell r="J259" t="str">
            <v>100 Instruction</v>
          </cell>
          <cell r="K259" t="str">
            <v>400 Student Activities</v>
          </cell>
          <cell r="L259" t="str">
            <v>1 Instruction</v>
          </cell>
          <cell r="M259" t="str">
            <v>Site 1</v>
          </cell>
          <cell r="N259" t="str">
            <v>Rev-Oth</v>
          </cell>
          <cell r="O259" t="str">
            <v>RevPerStudent</v>
          </cell>
        </row>
        <row r="260">
          <cell r="D260" t="str">
            <v>6420 · Student/parent fundraising</v>
          </cell>
          <cell r="E260" t="str">
            <v>Student fundraising</v>
          </cell>
          <cell r="F260" t="str">
            <v>05 Earned Fees</v>
          </cell>
          <cell r="G260" t="str">
            <v>09 Other Income</v>
          </cell>
          <cell r="H260" t="str">
            <v>Revenue</v>
          </cell>
          <cell r="J260" t="str">
            <v>100 Instruction</v>
          </cell>
          <cell r="K260" t="str">
            <v>400 Student Activities</v>
          </cell>
          <cell r="L260" t="str">
            <v>1 Instruction</v>
          </cell>
          <cell r="M260" t="str">
            <v>Site 1</v>
          </cell>
          <cell r="N260" t="str">
            <v>Rev-Oth</v>
          </cell>
          <cell r="O260" t="str">
            <v>RevPerStudent</v>
          </cell>
        </row>
        <row r="261">
          <cell r="D261" t="str">
            <v>6430 · Student uniform sales</v>
          </cell>
          <cell r="E261" t="str">
            <v>Student payments for uniforms</v>
          </cell>
          <cell r="F261" t="str">
            <v>05 Earned Fees</v>
          </cell>
          <cell r="G261" t="str">
            <v>09 Other Income</v>
          </cell>
          <cell r="H261" t="str">
            <v>Revenue</v>
          </cell>
          <cell r="J261" t="str">
            <v>100 Instruction</v>
          </cell>
          <cell r="K261" t="str">
            <v>400 Student Activities</v>
          </cell>
          <cell r="L261" t="str">
            <v>1 Instruction</v>
          </cell>
          <cell r="M261" t="str">
            <v>Site 1</v>
          </cell>
          <cell r="N261" t="str">
            <v>Rev-Oth</v>
          </cell>
          <cell r="O261" t="str">
            <v>RevPerStudent</v>
          </cell>
        </row>
        <row r="263">
          <cell r="D263" t="str">
            <v>6500 · Short-term investments</v>
          </cell>
          <cell r="E263" t="str">
            <v>Interest from cash or cash equivalents</v>
          </cell>
          <cell r="F263" t="str">
            <v>05 Earned Fees</v>
          </cell>
          <cell r="G263" t="str">
            <v>09 Other Income</v>
          </cell>
          <cell r="H263" t="str">
            <v>Revenue</v>
          </cell>
          <cell r="J263" t="str">
            <v>100 Instruction</v>
          </cell>
          <cell r="K263" t="str">
            <v>400 Student Activities</v>
          </cell>
          <cell r="L263" t="str">
            <v>1 Instruction</v>
          </cell>
          <cell r="M263" t="str">
            <v>Site 1</v>
          </cell>
          <cell r="N263" t="str">
            <v>Rev-Oth</v>
          </cell>
          <cell r="O263" t="str">
            <v>RevPerStudent</v>
          </cell>
        </row>
        <row r="264">
          <cell r="D264" t="str">
            <v>6510 · Dividends &amp; interest securities</v>
          </cell>
          <cell r="E264" t="str">
            <v>Dividends from securities or interest from CDs, or other interest-bearing investments.</v>
          </cell>
          <cell r="F264" t="str">
            <v>05 Earned Fees</v>
          </cell>
          <cell r="G264" t="str">
            <v>09 Other Income</v>
          </cell>
          <cell r="H264" t="str">
            <v>Revenue</v>
          </cell>
          <cell r="J264" t="str">
            <v>100 Instruction</v>
          </cell>
          <cell r="K264" t="str">
            <v>400 Student Activities</v>
          </cell>
          <cell r="L264" t="str">
            <v>1 Instruction</v>
          </cell>
          <cell r="M264" t="str">
            <v>Site 1</v>
          </cell>
          <cell r="N264" t="str">
            <v>Rev-Oth</v>
          </cell>
          <cell r="O264" t="str">
            <v>RevPerStudent</v>
          </cell>
        </row>
        <row r="265">
          <cell r="D265" t="str">
            <v>6520 · Rental revenue</v>
          </cell>
          <cell r="E265" t="str">
            <v>Fees earned from organizations renting space. This can trigger discussions about Unrelated Business Income</v>
          </cell>
          <cell r="F265" t="str">
            <v>05 Earned Fees</v>
          </cell>
          <cell r="G265" t="str">
            <v>09 Other Income</v>
          </cell>
          <cell r="H265" t="str">
            <v>Revenue</v>
          </cell>
          <cell r="J265" t="str">
            <v>100 Instruction</v>
          </cell>
          <cell r="K265" t="str">
            <v>400 Student Activities</v>
          </cell>
          <cell r="L265" t="str">
            <v>1 Instruction</v>
          </cell>
          <cell r="M265" t="str">
            <v>Site 1</v>
          </cell>
          <cell r="N265" t="str">
            <v>Rev-Oth</v>
          </cell>
          <cell r="O265" t="str">
            <v>RevPerStudent</v>
          </cell>
        </row>
        <row r="266">
          <cell r="D266" t="str">
            <v>6530 · Realized gains/losses</v>
          </cell>
          <cell r="E266" t="str">
            <v>Gains/losses from executed/closed transactions (e.g. gain on the disposal of an asset, gains or losses from sales of donated stock, hedges closed during period, and the like)</v>
          </cell>
          <cell r="F266" t="str">
            <v>05 Earned Fees</v>
          </cell>
          <cell r="G266" t="str">
            <v>09 Other Income</v>
          </cell>
          <cell r="H266" t="str">
            <v>Revenue</v>
          </cell>
          <cell r="J266" t="str">
            <v>100 Instruction</v>
          </cell>
          <cell r="K266" t="str">
            <v>400 Student Activities</v>
          </cell>
          <cell r="L266" t="str">
            <v>1 Instruction</v>
          </cell>
          <cell r="M266" t="str">
            <v>Site 1</v>
          </cell>
          <cell r="N266" t="str">
            <v>Rev-Oth</v>
          </cell>
          <cell r="O266" t="str">
            <v>RevPerStudent</v>
          </cell>
        </row>
        <row r="267">
          <cell r="D267" t="str">
            <v>6540 · Unrealized gains/losses</v>
          </cell>
          <cell r="E267" t="str">
            <v>Gains/losses from unexecuted/open transactions (e.g. changes in hedging instrument value [interest rate swap], marketable securities or CDs held)</v>
          </cell>
          <cell r="F267" t="str">
            <v>05 Earned Fees</v>
          </cell>
          <cell r="G267" t="str">
            <v>09 Other Income</v>
          </cell>
          <cell r="H267" t="str">
            <v>Revenue</v>
          </cell>
          <cell r="J267" t="str">
            <v>100 Instruction</v>
          </cell>
          <cell r="K267" t="str">
            <v>400 Student Activities</v>
          </cell>
          <cell r="L267" t="str">
            <v>1 Instruction</v>
          </cell>
          <cell r="M267" t="str">
            <v>Site 1</v>
          </cell>
          <cell r="N267" t="str">
            <v>Rev-Oth</v>
          </cell>
          <cell r="O267" t="str">
            <v>RevPerStudent</v>
          </cell>
        </row>
        <row r="268">
          <cell r="D268" t="str">
            <v>6560 · Miscellaneous revenue</v>
          </cell>
          <cell r="E268" t="str">
            <v>Revenue that doesn’t match any other account, including advertising revenue. Attempt to not use.</v>
          </cell>
          <cell r="F268" t="str">
            <v>05 Earned Fees</v>
          </cell>
          <cell r="G268" t="str">
            <v>09 Other Income</v>
          </cell>
          <cell r="H268" t="str">
            <v>Revenue</v>
          </cell>
          <cell r="J268" t="str">
            <v>100 Instruction</v>
          </cell>
          <cell r="K268" t="str">
            <v>400 Student Activities</v>
          </cell>
          <cell r="L268" t="str">
            <v>1 Instruction</v>
          </cell>
          <cell r="M268" t="str">
            <v>Site 1</v>
          </cell>
          <cell r="N268" t="str">
            <v>Rev-Oth</v>
          </cell>
          <cell r="O268" t="str">
            <v>RevPerStudent</v>
          </cell>
        </row>
        <row r="269">
          <cell r="D269" t="str">
            <v>6580 · Tuition</v>
          </cell>
          <cell r="E269" t="str">
            <v>Fees earned from students that do not reside in D.C. or from other schools who are paying for their students to attend another school</v>
          </cell>
          <cell r="F269" t="str">
            <v>05 Earned Fees</v>
          </cell>
          <cell r="G269" t="str">
            <v>09 Other Income</v>
          </cell>
          <cell r="H269" t="str">
            <v>Revenue</v>
          </cell>
          <cell r="J269" t="str">
            <v>100 Instruction</v>
          </cell>
          <cell r="K269" t="str">
            <v>400 Student Activities</v>
          </cell>
          <cell r="L269" t="str">
            <v>1 Instruction</v>
          </cell>
          <cell r="M269" t="str">
            <v>Site 1</v>
          </cell>
          <cell r="N269" t="str">
            <v>Rev-Oth</v>
          </cell>
          <cell r="O269" t="str">
            <v>RevPerStudent</v>
          </cell>
        </row>
        <row r="271">
          <cell r="D271" t="str">
            <v>6700 · Donated services revenue</v>
          </cell>
          <cell r="E271" t="str">
            <v>Revenue from in-kind services – must be of a professional nature, does not include volunteer work, typically services such as consulting, legal, marketing, and the like show up here, as does rent [i.e. free use of space] (not included in 990 revenue)</v>
          </cell>
          <cell r="F271" t="str">
            <v>06 Donated Revenue</v>
          </cell>
          <cell r="G271" t="str">
            <v>08 In-kind revenue</v>
          </cell>
          <cell r="H271" t="str">
            <v>Revenue</v>
          </cell>
          <cell r="J271" t="str">
            <v>100 Instruction</v>
          </cell>
          <cell r="K271" t="str">
            <v>400 Student Activities</v>
          </cell>
          <cell r="L271" t="str">
            <v>1 Instruction</v>
          </cell>
          <cell r="M271" t="str">
            <v>Site 1</v>
          </cell>
          <cell r="N271" t="str">
            <v>Rev-Oth</v>
          </cell>
          <cell r="O271" t="str">
            <v>RevPerStudent</v>
          </cell>
        </row>
        <row r="272">
          <cell r="D272" t="str">
            <v>6710 · Donated tangibles revenue</v>
          </cell>
          <cell r="E272" t="str">
            <v>Donated physical items – computers, furniture, even food for an event (unlike services, donated tangibles are included in 990 revenue)</v>
          </cell>
          <cell r="F272" t="str">
            <v>06 Donated Revenue</v>
          </cell>
          <cell r="G272" t="str">
            <v>08 In-kind revenue</v>
          </cell>
          <cell r="H272" t="str">
            <v>Revenue</v>
          </cell>
          <cell r="J272" t="str">
            <v>100 Instruction</v>
          </cell>
          <cell r="K272" t="str">
            <v>400 Student Activities</v>
          </cell>
          <cell r="L272" t="str">
            <v>1 Instruction</v>
          </cell>
          <cell r="M272" t="str">
            <v>Site 1</v>
          </cell>
          <cell r="N272" t="str">
            <v>Rev-Oth</v>
          </cell>
          <cell r="O272" t="str">
            <v>RevPerStudent</v>
          </cell>
        </row>
        <row r="275">
          <cell r="D275" t="str">
            <v>7000 · Leadership salaries</v>
          </cell>
          <cell r="E275" t="str">
            <v>Salaries for curricular leaders, including principals, assistant principals. For Executive Director, Chief Academic Officer, use 7300.</v>
          </cell>
          <cell r="F275" t="str">
            <v>11 Salaries</v>
          </cell>
          <cell r="G275" t="str">
            <v>11 Principal/Executive Salary</v>
          </cell>
          <cell r="H275" t="str">
            <v>Expenses</v>
          </cell>
          <cell r="J275" t="str">
            <v>100 Instruction</v>
          </cell>
          <cell r="K275" t="str">
            <v>700 Salaries</v>
          </cell>
          <cell r="L275" t="str">
            <v>1 Instruction</v>
          </cell>
          <cell r="M275" t="str">
            <v>Site 1</v>
          </cell>
          <cell r="N275" t="str">
            <v>Exp-Per</v>
          </cell>
          <cell r="O275" t="str">
            <v>ExpStaffSalary</v>
          </cell>
        </row>
        <row r="276">
          <cell r="D276" t="str">
            <v>7010 · Teacher salaries</v>
          </cell>
          <cell r="E276" t="str">
            <v>Salaries for grade-level in ES, MS or subject teachers in HS. This does NOT include SpEd teachers, ELL teachers or Specials.</v>
          </cell>
          <cell r="F276" t="str">
            <v>11 Salaries</v>
          </cell>
          <cell r="G276" t="str">
            <v>12 Teachers Salaries</v>
          </cell>
          <cell r="H276" t="str">
            <v>Expenses</v>
          </cell>
          <cell r="J276" t="str">
            <v>100 Instruction</v>
          </cell>
          <cell r="K276" t="str">
            <v>700 Salaries</v>
          </cell>
          <cell r="L276" t="str">
            <v>1 Instruction</v>
          </cell>
          <cell r="M276" t="str">
            <v>Site 1</v>
          </cell>
          <cell r="N276" t="str">
            <v>Exp-Per</v>
          </cell>
          <cell r="O276" t="str">
            <v>ExpStaffSalary</v>
          </cell>
        </row>
        <row r="277">
          <cell r="D277" t="str">
            <v>7011 · SpEd salaries</v>
          </cell>
          <cell r="E277" t="str">
            <v>Salaries for special education teachers and coordinators</v>
          </cell>
          <cell r="F277" t="str">
            <v>11 Salaries</v>
          </cell>
          <cell r="G277" t="str">
            <v>13 Special Education Salaries</v>
          </cell>
          <cell r="H277" t="str">
            <v>Expenses</v>
          </cell>
          <cell r="J277" t="str">
            <v>200 SpEd</v>
          </cell>
          <cell r="K277" t="str">
            <v>700 Salaries</v>
          </cell>
          <cell r="L277" t="str">
            <v>1 Instruction</v>
          </cell>
          <cell r="M277" t="str">
            <v>Site 1</v>
          </cell>
          <cell r="N277" t="str">
            <v>Exp-Per</v>
          </cell>
          <cell r="O277" t="str">
            <v>ExpStaffSalary</v>
          </cell>
        </row>
        <row r="278">
          <cell r="D278" t="str">
            <v>7012 · ELL teacher salaries</v>
          </cell>
          <cell r="E278" t="str">
            <v>Salaries for ELL teachers and coordinators</v>
          </cell>
          <cell r="F278" t="str">
            <v>11 Salaries</v>
          </cell>
          <cell r="G278" t="str">
            <v>12 Teachers Salaries</v>
          </cell>
          <cell r="H278" t="str">
            <v>Expenses</v>
          </cell>
          <cell r="J278" t="str">
            <v>100 Instruction</v>
          </cell>
          <cell r="K278" t="str">
            <v>700 Salaries</v>
          </cell>
          <cell r="L278" t="str">
            <v>1 Instruction</v>
          </cell>
          <cell r="M278" t="str">
            <v>Site 1</v>
          </cell>
          <cell r="N278" t="str">
            <v>Exp-Per</v>
          </cell>
          <cell r="O278" t="str">
            <v>ExpStaffSalary</v>
          </cell>
        </row>
        <row r="279">
          <cell r="D279" t="str">
            <v>7013 · Specials salaries</v>
          </cell>
          <cell r="E279" t="str">
            <v>Salaries for ES, MS specialists in art, music, language, PE, etc. For HS, use 7010.</v>
          </cell>
          <cell r="F279" t="str">
            <v>11 Salaries</v>
          </cell>
          <cell r="G279" t="str">
            <v>12 Teachers Salaries</v>
          </cell>
          <cell r="H279" t="str">
            <v>Expenses</v>
          </cell>
          <cell r="J279" t="str">
            <v>100 Instruction</v>
          </cell>
          <cell r="K279" t="str">
            <v>700 Salaries</v>
          </cell>
          <cell r="L279" t="str">
            <v>1 Instruction</v>
          </cell>
          <cell r="M279" t="str">
            <v>Site 1</v>
          </cell>
          <cell r="N279" t="str">
            <v>Exp-Per</v>
          </cell>
          <cell r="O279" t="str">
            <v>ExpStaffSalary</v>
          </cell>
        </row>
        <row r="280">
          <cell r="D280" t="str">
            <v>7014 · Substitute salaries</v>
          </cell>
          <cell r="E280" t="str">
            <v>Salaries for short or long-term substitutes that are on payroll. (Note: Unless school is using a company, all substitutes should be paid as employees, not 1099 contractors. This is an IRS law.)</v>
          </cell>
          <cell r="F280" t="str">
            <v>11 Salaries</v>
          </cell>
          <cell r="G280" t="str">
            <v>12 Teachers Salaries</v>
          </cell>
          <cell r="H280" t="str">
            <v>Expenses</v>
          </cell>
          <cell r="J280" t="str">
            <v>100 Instruction</v>
          </cell>
          <cell r="K280" t="str">
            <v>700 Salaries</v>
          </cell>
          <cell r="L280" t="str">
            <v>1 Instruction</v>
          </cell>
          <cell r="M280" t="str">
            <v>Site 1</v>
          </cell>
          <cell r="N280" t="str">
            <v>Exp-Per</v>
          </cell>
          <cell r="O280" t="str">
            <v>ExpStaffSalary</v>
          </cell>
        </row>
        <row r="281">
          <cell r="D281" t="str">
            <v>7020 · Teacher aides salaries</v>
          </cell>
          <cell r="E281" t="str">
            <v>Salaries for teacher aides</v>
          </cell>
          <cell r="F281" t="str">
            <v>11 Salaries</v>
          </cell>
          <cell r="G281" t="str">
            <v>12 Teachers Salaries</v>
          </cell>
          <cell r="H281" t="str">
            <v>Expenses</v>
          </cell>
          <cell r="J281" t="str">
            <v>100 Instruction</v>
          </cell>
          <cell r="K281" t="str">
            <v>700 Salaries</v>
          </cell>
          <cell r="L281" t="str">
            <v>1 Instruction</v>
          </cell>
          <cell r="M281" t="str">
            <v>Site 1</v>
          </cell>
          <cell r="N281" t="str">
            <v>Exp-Per</v>
          </cell>
          <cell r="O281" t="str">
            <v>ExpStaffSalary</v>
          </cell>
        </row>
        <row r="282">
          <cell r="D282" t="str">
            <v>7030 · Other curricular salaries</v>
          </cell>
          <cell r="E282" t="str">
            <v>Salaries for other curricular positions.</v>
          </cell>
          <cell r="F282" t="str">
            <v>11 Salaries</v>
          </cell>
          <cell r="G282" t="str">
            <v>14 Other Education Professionals Salaries</v>
          </cell>
          <cell r="H282" t="str">
            <v>Expenses</v>
          </cell>
          <cell r="J282" t="str">
            <v>100 Instruction</v>
          </cell>
          <cell r="K282" t="str">
            <v>700 Salaries</v>
          </cell>
          <cell r="L282" t="str">
            <v>1 Instruction</v>
          </cell>
          <cell r="M282" t="str">
            <v>Site 1</v>
          </cell>
          <cell r="N282" t="str">
            <v>Exp-Per</v>
          </cell>
          <cell r="O282" t="str">
            <v>ExpStaffSalary</v>
          </cell>
        </row>
        <row r="283">
          <cell r="D283" t="str">
            <v>7080 · Curricular stipends</v>
          </cell>
          <cell r="E283" t="str">
            <v>Stipends for curricular staff performing additional duties</v>
          </cell>
          <cell r="F283" t="str">
            <v>11 Salaries</v>
          </cell>
          <cell r="G283" t="str">
            <v>12 Teachers Salaries</v>
          </cell>
          <cell r="H283" t="str">
            <v>Expenses</v>
          </cell>
          <cell r="J283" t="str">
            <v>100 Instruction</v>
          </cell>
          <cell r="K283" t="str">
            <v>700 Salaries</v>
          </cell>
          <cell r="L283" t="str">
            <v>1 Instruction</v>
          </cell>
          <cell r="M283" t="str">
            <v>Site 1</v>
          </cell>
          <cell r="N283" t="str">
            <v>Exp-Per</v>
          </cell>
          <cell r="O283" t="str">
            <v>ExpPerStudent</v>
          </cell>
        </row>
        <row r="284">
          <cell r="D284" t="str">
            <v>7090 · Curricular bonuses</v>
          </cell>
          <cell r="E284" t="str">
            <v>Bonuses for curricular staff</v>
          </cell>
          <cell r="F284" t="str">
            <v>11 Salaries</v>
          </cell>
          <cell r="G284" t="str">
            <v>12 Teachers Salaries</v>
          </cell>
          <cell r="H284" t="str">
            <v>Expenses</v>
          </cell>
          <cell r="J284" t="str">
            <v>100 Instruction</v>
          </cell>
          <cell r="K284" t="str">
            <v>700 Salaries</v>
          </cell>
          <cell r="L284" t="str">
            <v>1 Instruction</v>
          </cell>
          <cell r="M284" t="str">
            <v>Site 1</v>
          </cell>
          <cell r="N284" t="str">
            <v>Exp-Per</v>
          </cell>
          <cell r="O284" t="str">
            <v>ExpPerStudent</v>
          </cell>
        </row>
        <row r="286">
          <cell r="D286" t="str">
            <v>7100 · Student support salaries</v>
          </cell>
          <cell r="E286" t="str">
            <v>Salaries for staff providing services to students -- supplemental functions.</v>
          </cell>
          <cell r="F286" t="str">
            <v>11 Salaries</v>
          </cell>
          <cell r="G286" t="str">
            <v>14 Other Education Professionals Salaries</v>
          </cell>
          <cell r="H286" t="str">
            <v>Expenses</v>
          </cell>
          <cell r="J286" t="str">
            <v>100 Instruction</v>
          </cell>
          <cell r="K286" t="str">
            <v>700 Salaries</v>
          </cell>
          <cell r="L286" t="str">
            <v>1 Instruction</v>
          </cell>
          <cell r="M286" t="str">
            <v>Site 1</v>
          </cell>
          <cell r="N286" t="str">
            <v>Exp-Per</v>
          </cell>
          <cell r="O286" t="str">
            <v>ExpStaffSalary</v>
          </cell>
        </row>
        <row r="287">
          <cell r="D287" t="str">
            <v>7110 · Instr staff support salaries</v>
          </cell>
          <cell r="E287" t="str">
            <v>Salaries for staff focused on providing services to curricular staff vs. students</v>
          </cell>
          <cell r="F287" t="str">
            <v>11 Salaries</v>
          </cell>
          <cell r="G287" t="str">
            <v>14 Other Education Professionals Salaries</v>
          </cell>
          <cell r="H287" t="str">
            <v>Expenses</v>
          </cell>
          <cell r="J287" t="str">
            <v>100 Instruction</v>
          </cell>
          <cell r="K287" t="str">
            <v>700 Salaries</v>
          </cell>
          <cell r="L287" t="str">
            <v>1 Instruction</v>
          </cell>
          <cell r="M287" t="str">
            <v>Site 1</v>
          </cell>
          <cell r="N287" t="str">
            <v>Exp-Per</v>
          </cell>
          <cell r="O287" t="str">
            <v>ExpStaffSalary</v>
          </cell>
        </row>
        <row r="288">
          <cell r="D288" t="str">
            <v>7120 · Clerical salaries</v>
          </cell>
          <cell r="E288" t="str">
            <v>Salaries for front office and assistants</v>
          </cell>
          <cell r="F288" t="str">
            <v>11 Salaries</v>
          </cell>
          <cell r="G288" t="str">
            <v>15 Business/Operations Salaries</v>
          </cell>
          <cell r="H288" t="str">
            <v>Expenses</v>
          </cell>
          <cell r="J288" t="str">
            <v>100 Instruction</v>
          </cell>
          <cell r="K288" t="str">
            <v>700 Salaries</v>
          </cell>
          <cell r="L288" t="str">
            <v>1 Instruction</v>
          </cell>
          <cell r="M288" t="str">
            <v>Site 1</v>
          </cell>
          <cell r="N288" t="str">
            <v>Exp-Per</v>
          </cell>
          <cell r="O288" t="str">
            <v>ExpStaffSalary</v>
          </cell>
        </row>
        <row r="289">
          <cell r="D289" t="str">
            <v>7130 · Business, operations salaries</v>
          </cell>
          <cell r="E289" t="str">
            <v>Salaries for business, operations staff. Also other business support functions. For CFO, COO, use 7300</v>
          </cell>
          <cell r="F289" t="str">
            <v>11 Salaries</v>
          </cell>
          <cell r="G289" t="str">
            <v>15 Business/Operations Salaries</v>
          </cell>
          <cell r="H289" t="str">
            <v>Expenses</v>
          </cell>
          <cell r="J289" t="str">
            <v>100 Instruction</v>
          </cell>
          <cell r="K289" t="str">
            <v>700 Salaries</v>
          </cell>
          <cell r="L289" t="str">
            <v>1 Instruction</v>
          </cell>
          <cell r="M289" t="str">
            <v>Site 1</v>
          </cell>
          <cell r="N289" t="str">
            <v>Exp-Per</v>
          </cell>
          <cell r="O289" t="str">
            <v>ExpStaffSalary</v>
          </cell>
        </row>
        <row r="290">
          <cell r="D290" t="str">
            <v>7131 · IT staff salaries</v>
          </cell>
          <cell r="E290" t="str">
            <v>Salaries for IT staff</v>
          </cell>
          <cell r="F290" t="str">
            <v>11 Salaries</v>
          </cell>
          <cell r="G290" t="str">
            <v>15 Business/Operations Salaries</v>
          </cell>
          <cell r="H290" t="str">
            <v>Expenses</v>
          </cell>
          <cell r="J290" t="str">
            <v>100 Instruction</v>
          </cell>
          <cell r="K290" t="str">
            <v>700 Salaries</v>
          </cell>
          <cell r="L290" t="str">
            <v>1 Instruction</v>
          </cell>
          <cell r="M290" t="str">
            <v>Site 1</v>
          </cell>
          <cell r="N290" t="str">
            <v>Exp-Per</v>
          </cell>
          <cell r="O290" t="str">
            <v>ExpStaffSalary</v>
          </cell>
        </row>
        <row r="291">
          <cell r="D291" t="str">
            <v>7140 · Maintenance/custodial salaries</v>
          </cell>
          <cell r="E291" t="str">
            <v>Salaries for custodial staff</v>
          </cell>
          <cell r="F291" t="str">
            <v>11 Salaries</v>
          </cell>
          <cell r="G291" t="str">
            <v>15 Business/Operations Salaries</v>
          </cell>
          <cell r="H291" t="str">
            <v>Expenses</v>
          </cell>
          <cell r="J291" t="str">
            <v>100 Instruction</v>
          </cell>
          <cell r="K291" t="str">
            <v>700 Salaries</v>
          </cell>
          <cell r="L291" t="str">
            <v>1 Instruction</v>
          </cell>
          <cell r="M291" t="str">
            <v>Site 1</v>
          </cell>
          <cell r="N291" t="str">
            <v>Exp-Per</v>
          </cell>
          <cell r="O291" t="str">
            <v>ExpStaffSalary</v>
          </cell>
        </row>
        <row r="292">
          <cell r="D292" t="str">
            <v>7150 · Security salaries</v>
          </cell>
          <cell r="E292" t="str">
            <v>Salaries for security</v>
          </cell>
          <cell r="F292" t="str">
            <v>11 Salaries</v>
          </cell>
          <cell r="G292" t="str">
            <v>15 Business/Operations Salaries</v>
          </cell>
          <cell r="H292" t="str">
            <v>Expenses</v>
          </cell>
          <cell r="J292" t="str">
            <v>100 Instruction</v>
          </cell>
          <cell r="K292" t="str">
            <v>700 Salaries</v>
          </cell>
          <cell r="L292" t="str">
            <v>1 Instruction</v>
          </cell>
          <cell r="M292" t="str">
            <v>Site 1</v>
          </cell>
          <cell r="N292" t="str">
            <v>Exp-Per</v>
          </cell>
          <cell r="O292" t="str">
            <v>ExpStaffSalary</v>
          </cell>
        </row>
        <row r="293">
          <cell r="D293" t="str">
            <v>7160 · Other service salaries</v>
          </cell>
          <cell r="E293" t="str">
            <v>Salaries for other non-curricular positions.</v>
          </cell>
          <cell r="F293" t="str">
            <v>11 Salaries</v>
          </cell>
          <cell r="G293" t="str">
            <v>15 Business/Operations Salaries</v>
          </cell>
          <cell r="H293" t="str">
            <v>Expenses</v>
          </cell>
          <cell r="J293" t="str">
            <v>100 Instruction</v>
          </cell>
          <cell r="K293" t="str">
            <v>700 Salaries</v>
          </cell>
          <cell r="L293" t="str">
            <v>1 Instruction</v>
          </cell>
          <cell r="M293" t="str">
            <v>Site 1</v>
          </cell>
          <cell r="N293" t="str">
            <v>Exp-Per</v>
          </cell>
          <cell r="O293" t="str">
            <v>ExpStaffSalary</v>
          </cell>
        </row>
        <row r="294">
          <cell r="D294" t="str">
            <v>7180 · Supplemental service stipends</v>
          </cell>
          <cell r="E294" t="str">
            <v>Stipends for supplemental staff performing additional duties</v>
          </cell>
          <cell r="F294" t="str">
            <v>11 Salaries</v>
          </cell>
          <cell r="G294" t="str">
            <v>15 Business/Operations Salaries</v>
          </cell>
          <cell r="H294" t="str">
            <v>Expenses</v>
          </cell>
          <cell r="J294" t="str">
            <v>100 Instruction</v>
          </cell>
          <cell r="K294" t="str">
            <v>700 Salaries</v>
          </cell>
          <cell r="L294" t="str">
            <v>1 Instruction</v>
          </cell>
          <cell r="M294" t="str">
            <v>Site 1</v>
          </cell>
          <cell r="N294" t="str">
            <v>Exp-Per</v>
          </cell>
          <cell r="O294" t="str">
            <v>ExpPerStudent</v>
          </cell>
        </row>
        <row r="295">
          <cell r="D295" t="str">
            <v>7190 · Supplemental service bonuses</v>
          </cell>
          <cell r="E295" t="str">
            <v>Bonuses for supplemental staff</v>
          </cell>
          <cell r="F295" t="str">
            <v>11 Salaries</v>
          </cell>
          <cell r="G295" t="str">
            <v>15 Business/Operations Salaries</v>
          </cell>
          <cell r="H295" t="str">
            <v>Expenses</v>
          </cell>
          <cell r="J295" t="str">
            <v>100 Instruction</v>
          </cell>
          <cell r="K295" t="str">
            <v>700 Salaries</v>
          </cell>
          <cell r="L295" t="str">
            <v>1 Instruction</v>
          </cell>
          <cell r="M295" t="str">
            <v>Site 1</v>
          </cell>
          <cell r="N295" t="str">
            <v>Exp-Per</v>
          </cell>
          <cell r="O295" t="str">
            <v>ExpPerStudent</v>
          </cell>
        </row>
        <row r="297">
          <cell r="D297" t="str">
            <v>7200 · Program leadership salaries</v>
          </cell>
          <cell r="E297" t="str">
            <v>Salaries for program leaders.</v>
          </cell>
          <cell r="F297" t="str">
            <v>11 Salaries</v>
          </cell>
          <cell r="G297" t="str">
            <v>12 Teachers Salaries</v>
          </cell>
          <cell r="H297" t="str">
            <v>Expenses</v>
          </cell>
          <cell r="J297" t="str">
            <v>100 Instruction</v>
          </cell>
          <cell r="K297" t="str">
            <v>700 Salaries</v>
          </cell>
          <cell r="L297" t="str">
            <v>1 Instruction</v>
          </cell>
          <cell r="M297" t="str">
            <v>Site 1</v>
          </cell>
          <cell r="N297" t="str">
            <v>Exp-Per</v>
          </cell>
          <cell r="O297" t="str">
            <v>ExpStaffSalary</v>
          </cell>
        </row>
        <row r="298">
          <cell r="D298" t="str">
            <v>7210 · Program staff salaries</v>
          </cell>
          <cell r="E298" t="str">
            <v>Salaries for program staff. Do NOT use for summer, see 7212</v>
          </cell>
          <cell r="F298" t="str">
            <v>11 Salaries</v>
          </cell>
          <cell r="G298" t="str">
            <v>12 Teachers Salaries</v>
          </cell>
          <cell r="H298" t="str">
            <v>Expenses</v>
          </cell>
          <cell r="J298" t="str">
            <v>100 Instruction</v>
          </cell>
          <cell r="K298" t="str">
            <v>700 Salaries</v>
          </cell>
          <cell r="L298" t="str">
            <v>1 Instruction</v>
          </cell>
          <cell r="M298" t="str">
            <v>Site 1</v>
          </cell>
          <cell r="N298" t="str">
            <v>Exp-Per</v>
          </cell>
          <cell r="O298" t="str">
            <v>ExpStaffSalary</v>
          </cell>
        </row>
        <row r="299">
          <cell r="D299" t="str">
            <v>7211 · Before care after care salaries</v>
          </cell>
          <cell r="E299" t="str">
            <v>Salaries for before/after care staff</v>
          </cell>
          <cell r="F299" t="str">
            <v>11 Salaries</v>
          </cell>
          <cell r="G299" t="str">
            <v>12 Teachers Salaries</v>
          </cell>
          <cell r="H299" t="str">
            <v>Expenses</v>
          </cell>
          <cell r="J299" t="str">
            <v>100 Instruction</v>
          </cell>
          <cell r="K299" t="str">
            <v>700 Salaries</v>
          </cell>
          <cell r="L299" t="str">
            <v>1 Instruction</v>
          </cell>
          <cell r="M299" t="str">
            <v>Site 1</v>
          </cell>
          <cell r="N299" t="str">
            <v>Exp-Per</v>
          </cell>
          <cell r="O299" t="str">
            <v>ExpStaffSalary</v>
          </cell>
        </row>
        <row r="300">
          <cell r="D300" t="str">
            <v>7212 · Summer school salaries</v>
          </cell>
          <cell r="E300" t="str">
            <v>Salaries for summer staff. Use 7200 for summer leader</v>
          </cell>
          <cell r="F300" t="str">
            <v>11 Salaries</v>
          </cell>
          <cell r="G300" t="str">
            <v>12 Teachers Salaries</v>
          </cell>
          <cell r="H300" t="str">
            <v>Expenses</v>
          </cell>
          <cell r="J300" t="str">
            <v>100 Instruction</v>
          </cell>
          <cell r="K300" t="str">
            <v>700 Salaries</v>
          </cell>
          <cell r="L300" t="str">
            <v>1 Instruction</v>
          </cell>
          <cell r="M300" t="str">
            <v>Site 1</v>
          </cell>
          <cell r="N300" t="str">
            <v>Exp-Per</v>
          </cell>
          <cell r="O300" t="str">
            <v>ExpStaffSalary</v>
          </cell>
        </row>
        <row r="301">
          <cell r="D301" t="str">
            <v>7220 · Staff program stipends</v>
          </cell>
          <cell r="E301" t="str">
            <v>No longer in use</v>
          </cell>
          <cell r="F301" t="str">
            <v>11 Salaries</v>
          </cell>
          <cell r="G301" t="str">
            <v>12 Teachers Salaries</v>
          </cell>
          <cell r="H301" t="str">
            <v>Expenses</v>
          </cell>
          <cell r="J301" t="str">
            <v>100 Instruction</v>
          </cell>
          <cell r="K301" t="str">
            <v>700 Salaries</v>
          </cell>
          <cell r="L301" t="str">
            <v>1 Instruction</v>
          </cell>
          <cell r="M301" t="str">
            <v>Site 1</v>
          </cell>
          <cell r="N301" t="str">
            <v>Exp-Per</v>
          </cell>
          <cell r="O301" t="str">
            <v>ExpStaffSalary</v>
          </cell>
        </row>
        <row r="302">
          <cell r="D302" t="str">
            <v>7280 · Program stipends</v>
          </cell>
          <cell r="E302" t="str">
            <v>Stipends for program staff performing additional duties</v>
          </cell>
          <cell r="F302" t="str">
            <v>11 Salaries</v>
          </cell>
          <cell r="G302" t="str">
            <v>12 Teachers Salaries</v>
          </cell>
          <cell r="H302" t="str">
            <v>Expenses</v>
          </cell>
          <cell r="J302" t="str">
            <v>100 Instruction</v>
          </cell>
          <cell r="K302" t="str">
            <v>700 Salaries</v>
          </cell>
          <cell r="L302" t="str">
            <v>1 Instruction</v>
          </cell>
          <cell r="M302" t="str">
            <v>Site 1</v>
          </cell>
          <cell r="N302" t="str">
            <v>Exp-Per</v>
          </cell>
          <cell r="O302" t="str">
            <v>ExpPerStudent</v>
          </cell>
        </row>
        <row r="303">
          <cell r="D303" t="str">
            <v>7290 · Program bonuses</v>
          </cell>
          <cell r="E303" t="str">
            <v>Bonuses for program staff</v>
          </cell>
          <cell r="F303" t="str">
            <v>11 Salaries</v>
          </cell>
          <cell r="G303" t="str">
            <v>12 Teachers Salaries</v>
          </cell>
          <cell r="H303" t="str">
            <v>Expenses</v>
          </cell>
          <cell r="J303" t="str">
            <v>100 Instruction</v>
          </cell>
          <cell r="K303" t="str">
            <v>700 Salaries</v>
          </cell>
          <cell r="L303" t="str">
            <v>1 Instruction</v>
          </cell>
          <cell r="M303" t="str">
            <v>Site 1</v>
          </cell>
          <cell r="N303" t="str">
            <v>Exp-Per</v>
          </cell>
          <cell r="O303" t="str">
            <v>ExpPerStudent</v>
          </cell>
        </row>
        <row r="305">
          <cell r="D305" t="str">
            <v>7300 · Executive salaries</v>
          </cell>
          <cell r="E305" t="str">
            <v>Salaries for executives</v>
          </cell>
          <cell r="F305" t="str">
            <v>11 Salaries</v>
          </cell>
          <cell r="G305" t="str">
            <v>16 Administrative/Other Staff Salaries</v>
          </cell>
          <cell r="H305" t="str">
            <v>Expenses</v>
          </cell>
          <cell r="J305" t="str">
            <v>100 Instruction</v>
          </cell>
          <cell r="K305" t="str">
            <v>700 Salaries</v>
          </cell>
          <cell r="L305" t="str">
            <v>1 Instruction</v>
          </cell>
          <cell r="M305" t="str">
            <v>Site 1</v>
          </cell>
          <cell r="N305" t="str">
            <v>Exp-Per</v>
          </cell>
          <cell r="O305" t="str">
            <v>ExpStaffSalary</v>
          </cell>
        </row>
        <row r="306">
          <cell r="D306" t="str">
            <v>7310 · Development salaries</v>
          </cell>
          <cell r="E306" t="str">
            <v>Salaries for development staff</v>
          </cell>
          <cell r="F306" t="str">
            <v>11 Salaries</v>
          </cell>
          <cell r="G306" t="str">
            <v>16 Administrative/Other Staff Salaries</v>
          </cell>
          <cell r="H306" t="str">
            <v>Expenses</v>
          </cell>
          <cell r="J306" t="str">
            <v>100 Instruction</v>
          </cell>
          <cell r="K306" t="str">
            <v>700 Salaries</v>
          </cell>
          <cell r="L306" t="str">
            <v>1 Instruction</v>
          </cell>
          <cell r="M306" t="str">
            <v>Site 1</v>
          </cell>
          <cell r="N306" t="str">
            <v>Exp-Per</v>
          </cell>
          <cell r="O306" t="str">
            <v>ExpStaffSalary</v>
          </cell>
        </row>
        <row r="307">
          <cell r="D307" t="str">
            <v>7380 · Exec, dev stipends</v>
          </cell>
          <cell r="E307" t="str">
            <v>Bonuses for executives</v>
          </cell>
          <cell r="F307" t="str">
            <v>11 Salaries</v>
          </cell>
          <cell r="G307" t="str">
            <v>16 Administrative/Other Staff Salaries</v>
          </cell>
          <cell r="H307" t="str">
            <v>Expenses</v>
          </cell>
          <cell r="J307" t="str">
            <v>100 Instruction</v>
          </cell>
          <cell r="K307" t="str">
            <v>700 Salaries</v>
          </cell>
          <cell r="L307" t="str">
            <v>1 Instruction</v>
          </cell>
          <cell r="M307" t="str">
            <v>Site 1</v>
          </cell>
          <cell r="N307" t="str">
            <v>Exp-Per</v>
          </cell>
          <cell r="O307" t="str">
            <v>ExpPerStudent</v>
          </cell>
        </row>
        <row r="308">
          <cell r="D308" t="str">
            <v>7390 · Exec, dev bonuses</v>
          </cell>
          <cell r="E308" t="str">
            <v>Bonuses for development staff</v>
          </cell>
          <cell r="F308" t="str">
            <v>11 Salaries</v>
          </cell>
          <cell r="G308" t="str">
            <v>16 Administrative/Other Staff Salaries</v>
          </cell>
          <cell r="H308" t="str">
            <v>Expenses</v>
          </cell>
          <cell r="J308" t="str">
            <v>100 Instruction</v>
          </cell>
          <cell r="K308" t="str">
            <v>700 Salaries</v>
          </cell>
          <cell r="L308" t="str">
            <v>1 Instruction</v>
          </cell>
          <cell r="M308" t="str">
            <v>Site 1</v>
          </cell>
          <cell r="N308" t="str">
            <v>Exp-Per</v>
          </cell>
          <cell r="O308" t="str">
            <v>ExpPerStudent</v>
          </cell>
        </row>
        <row r="310">
          <cell r="D310" t="str">
            <v>7400 · Retirement plan contrib</v>
          </cell>
          <cell r="E310" t="str">
            <v>Employer portion of retirement plans</v>
          </cell>
          <cell r="F310" t="str">
            <v>12 Benefits and Taxes</v>
          </cell>
          <cell r="G310" t="str">
            <v>17 Employee Benefits and Payroll Taxes</v>
          </cell>
          <cell r="H310" t="str">
            <v>Expenses</v>
          </cell>
          <cell r="J310" t="str">
            <v>100 Instruction</v>
          </cell>
          <cell r="K310" t="str">
            <v>100 Object</v>
          </cell>
          <cell r="L310" t="str">
            <v>1 Instruction</v>
          </cell>
          <cell r="M310" t="str">
            <v>Site 1</v>
          </cell>
          <cell r="N310" t="str">
            <v>Exp-Per</v>
          </cell>
          <cell r="O310" t="str">
            <v>ExpRetirement</v>
          </cell>
        </row>
        <row r="311">
          <cell r="D311" t="str">
            <v>7405 · DCPS Retirement plan contrib</v>
          </cell>
          <cell r="E311" t="str">
            <v>Employer portion to DCPS retirement plans</v>
          </cell>
          <cell r="F311" t="str">
            <v>12 Benefits and Taxes</v>
          </cell>
          <cell r="G311" t="str">
            <v>17 Employee Benefits and Payroll Taxes</v>
          </cell>
          <cell r="H311" t="str">
            <v>Expenses</v>
          </cell>
          <cell r="J311" t="str">
            <v>100 Instruction</v>
          </cell>
          <cell r="K311" t="str">
            <v>100 Object</v>
          </cell>
          <cell r="L311" t="str">
            <v>1 Instruction</v>
          </cell>
          <cell r="M311" t="str">
            <v>Site 1</v>
          </cell>
          <cell r="N311" t="str">
            <v>Exp-Per</v>
          </cell>
          <cell r="O311" t="str">
            <v>ExpRetirement</v>
          </cell>
        </row>
        <row r="312">
          <cell r="D312" t="str">
            <v>7410 · Health insurance</v>
          </cell>
          <cell r="E312" t="str">
            <v>Health, dental, and vision insurance</v>
          </cell>
          <cell r="F312" t="str">
            <v>12 Benefits and Taxes</v>
          </cell>
          <cell r="G312" t="str">
            <v>17 Employee Benefits and Payroll Taxes</v>
          </cell>
          <cell r="H312" t="str">
            <v>Expenses</v>
          </cell>
          <cell r="J312" t="str">
            <v>100 Instruction</v>
          </cell>
          <cell r="K312" t="str">
            <v>100 Object</v>
          </cell>
          <cell r="L312" t="str">
            <v>1 Instruction</v>
          </cell>
          <cell r="M312" t="str">
            <v>Site 1</v>
          </cell>
          <cell r="N312" t="str">
            <v>Exp-Per</v>
          </cell>
          <cell r="O312" t="str">
            <v>ExpPerBenefit</v>
          </cell>
        </row>
        <row r="313">
          <cell r="D313" t="str">
            <v>7420 · Life and disability insurance</v>
          </cell>
          <cell r="E313" t="str">
            <v>Life and disability insurance</v>
          </cell>
          <cell r="F313" t="str">
            <v>12 Benefits and Taxes</v>
          </cell>
          <cell r="G313" t="str">
            <v>17 Employee Benefits and Payroll Taxes</v>
          </cell>
          <cell r="H313" t="str">
            <v>Expenses</v>
          </cell>
          <cell r="J313" t="str">
            <v>100 Instruction</v>
          </cell>
          <cell r="K313" t="str">
            <v>100 Object</v>
          </cell>
          <cell r="L313" t="str">
            <v>1 Instruction</v>
          </cell>
          <cell r="M313" t="str">
            <v>Site 1</v>
          </cell>
          <cell r="N313" t="str">
            <v>Exp-Per</v>
          </cell>
          <cell r="O313" t="str">
            <v>ExpPerBenefit</v>
          </cell>
        </row>
        <row r="314">
          <cell r="D314" t="str">
            <v>7430 · Section 125 plan</v>
          </cell>
          <cell r="E314" t="str">
            <v>No longer in use; moved to 9230</v>
          </cell>
          <cell r="F314" t="str">
            <v>12 Benefits and Taxes</v>
          </cell>
          <cell r="G314" t="str">
            <v>17 Employee Benefits and Payroll Taxes</v>
          </cell>
          <cell r="H314" t="str">
            <v>Expenses</v>
          </cell>
          <cell r="J314" t="str">
            <v>100 Instruction</v>
          </cell>
          <cell r="K314" t="str">
            <v>100 Object</v>
          </cell>
          <cell r="L314" t="str">
            <v>1 Instruction</v>
          </cell>
          <cell r="M314" t="str">
            <v>Site 1</v>
          </cell>
          <cell r="N314" t="str">
            <v>Exp-Per</v>
          </cell>
          <cell r="O314" t="str">
            <v>ExpPerBenefit</v>
          </cell>
        </row>
        <row r="315">
          <cell r="D315" t="str">
            <v>7440 · Travel stipends</v>
          </cell>
          <cell r="E315" t="str">
            <v>Staff travel stipends (not PD-related). This is typically something that would be run through payroll on a recurring basis. Mileage reimbursements should use 7830.</v>
          </cell>
          <cell r="F315" t="str">
            <v>12 Benefits and Taxes</v>
          </cell>
          <cell r="G315" t="str">
            <v>17 Employee Benefits and Payroll Taxes</v>
          </cell>
          <cell r="H315" t="str">
            <v>Expenses</v>
          </cell>
          <cell r="J315" t="str">
            <v>100 Instruction</v>
          </cell>
          <cell r="K315" t="str">
            <v>100 Object</v>
          </cell>
          <cell r="L315" t="str">
            <v>1 Instruction</v>
          </cell>
          <cell r="M315" t="str">
            <v>Site 1</v>
          </cell>
          <cell r="N315" t="str">
            <v>Exp-Per</v>
          </cell>
          <cell r="O315" t="str">
            <v>ExpPerBenefit</v>
          </cell>
        </row>
        <row r="316">
          <cell r="D316" t="str">
            <v>7460 · Workers' comp insurance</v>
          </cell>
          <cell r="E316" t="str">
            <v>Worker's compensation insurance</v>
          </cell>
          <cell r="F316" t="str">
            <v>12 Benefits and Taxes</v>
          </cell>
          <cell r="G316" t="str">
            <v>17 Employee Benefits and Payroll Taxes</v>
          </cell>
          <cell r="H316" t="str">
            <v>Expenses</v>
          </cell>
          <cell r="J316" t="str">
            <v>100 Instruction</v>
          </cell>
          <cell r="K316" t="str">
            <v>100 Object</v>
          </cell>
          <cell r="L316" t="str">
            <v>1 Instruction</v>
          </cell>
          <cell r="M316" t="str">
            <v>Site 1</v>
          </cell>
          <cell r="N316" t="str">
            <v>Exp-Per</v>
          </cell>
          <cell r="O316" t="str">
            <v>ExpPerBenefit</v>
          </cell>
        </row>
        <row r="318">
          <cell r="D318" t="str">
            <v>7500 · Social security &amp; medicare</v>
          </cell>
          <cell r="E318" t="str">
            <v>Federal employer taxes</v>
          </cell>
          <cell r="F318" t="str">
            <v>12 Benefits and Taxes</v>
          </cell>
          <cell r="G318" t="str">
            <v>17 Employee Benefits and Payroll Taxes</v>
          </cell>
          <cell r="H318" t="str">
            <v>Expenses</v>
          </cell>
          <cell r="J318" t="str">
            <v>100 Instruction</v>
          </cell>
          <cell r="K318" t="str">
            <v>100 Object</v>
          </cell>
          <cell r="L318" t="str">
            <v>1 Instruction</v>
          </cell>
          <cell r="M318" t="str">
            <v>Site 1</v>
          </cell>
          <cell r="N318" t="str">
            <v>Exp-Per</v>
          </cell>
          <cell r="O318" t="str">
            <v>ExpPayrollTaxes</v>
          </cell>
        </row>
        <row r="319">
          <cell r="D319" t="str">
            <v>7510 · State unemployment tax</v>
          </cell>
          <cell r="E319" t="str">
            <v>DC state employer taxes for unemployment. Unemployment tax should only be paid for the state in which the organization is located. It is not dependent on the home address of each employee.</v>
          </cell>
          <cell r="F319" t="str">
            <v>12 Benefits and Taxes</v>
          </cell>
          <cell r="G319" t="str">
            <v>17 Employee Benefits and Payroll Taxes</v>
          </cell>
          <cell r="H319" t="str">
            <v>Expenses</v>
          </cell>
          <cell r="J319" t="str">
            <v>100 Instruction</v>
          </cell>
          <cell r="K319" t="str">
            <v>100 Object</v>
          </cell>
          <cell r="L319" t="str">
            <v>1 Instruction</v>
          </cell>
          <cell r="M319" t="str">
            <v>Site 1</v>
          </cell>
          <cell r="N319" t="str">
            <v>Exp-Per</v>
          </cell>
          <cell r="O319" t="str">
            <v>ExpUnemploymentTaxes</v>
          </cell>
        </row>
        <row r="320">
          <cell r="D320" t="str">
            <v>7520 · Universal paid leave tax</v>
          </cell>
          <cell r="E320" t="str">
            <v>DC employer tax for Universal Paid Leave Implementation Fund</v>
          </cell>
          <cell r="F320" t="str">
            <v>12 Benefits and Taxes</v>
          </cell>
          <cell r="G320" t="str">
            <v>17 Employee Benefits and Payroll Taxes</v>
          </cell>
          <cell r="H320" t="str">
            <v>Expenses</v>
          </cell>
          <cell r="J320" t="str">
            <v>100 Instruction</v>
          </cell>
          <cell r="K320" t="str">
            <v>100 Object</v>
          </cell>
          <cell r="L320" t="str">
            <v>1 Instruction</v>
          </cell>
          <cell r="M320" t="str">
            <v>Site 1</v>
          </cell>
          <cell r="N320" t="str">
            <v>Exp-Per</v>
          </cell>
          <cell r="O320" t="str">
            <v>None</v>
          </cell>
        </row>
        <row r="322">
          <cell r="D322" t="str">
            <v>7600 · Staff development (non-travel)</v>
          </cell>
          <cell r="E322" t="str">
            <v>Professional development contracts, conference registrations, on-site speakers, and staff development meals</v>
          </cell>
          <cell r="F322" t="str">
            <v>12 Benefits and Taxes</v>
          </cell>
          <cell r="G322" t="str">
            <v>47 Professional Development</v>
          </cell>
          <cell r="H322" t="str">
            <v>Expenses</v>
          </cell>
          <cell r="J322" t="str">
            <v>100 Instruction</v>
          </cell>
          <cell r="K322" t="str">
            <v>100 Object</v>
          </cell>
          <cell r="L322" t="str">
            <v>1 Instruction</v>
          </cell>
          <cell r="M322" t="str">
            <v>Site 1</v>
          </cell>
          <cell r="N322" t="str">
            <v>Exp-Per</v>
          </cell>
          <cell r="O322" t="str">
            <v>ExpPerFTE</v>
          </cell>
        </row>
        <row r="323">
          <cell r="D323" t="str">
            <v>7605 · Tuition reimbursement</v>
          </cell>
          <cell r="E323" t="str">
            <v>Tuition reimbursement for staff. This is an optional account that can be used.</v>
          </cell>
          <cell r="F323" t="str">
            <v>12 Benefits and Taxes</v>
          </cell>
          <cell r="G323" t="str">
            <v>47 Professional Development</v>
          </cell>
          <cell r="H323" t="str">
            <v>Expenses</v>
          </cell>
          <cell r="J323" t="str">
            <v>100 Instruction</v>
          </cell>
          <cell r="K323" t="str">
            <v>100 Object</v>
          </cell>
          <cell r="L323" t="str">
            <v>1 Instruction</v>
          </cell>
          <cell r="M323" t="str">
            <v>Site 1</v>
          </cell>
          <cell r="N323" t="str">
            <v>Exp-Per</v>
          </cell>
          <cell r="O323" t="str">
            <v>ExpPerFTE</v>
          </cell>
        </row>
        <row r="324">
          <cell r="D324" t="str">
            <v>7610 · Staff development travel</v>
          </cell>
          <cell r="E324" t="str">
            <v>Hotel, airfare, per-diem, and meals while traveling</v>
          </cell>
          <cell r="F324" t="str">
            <v>12 Benefits and Taxes</v>
          </cell>
          <cell r="G324" t="str">
            <v>47 Professional Development</v>
          </cell>
          <cell r="H324" t="str">
            <v>Expenses</v>
          </cell>
          <cell r="J324" t="str">
            <v>100 Instruction</v>
          </cell>
          <cell r="K324" t="str">
            <v>100 Object</v>
          </cell>
          <cell r="L324" t="str">
            <v>1 Instruction</v>
          </cell>
          <cell r="M324" t="str">
            <v>Site 1</v>
          </cell>
          <cell r="N324" t="str">
            <v>Exp-Per</v>
          </cell>
          <cell r="O324" t="str">
            <v>ExpPerFTE</v>
          </cell>
        </row>
        <row r="325">
          <cell r="D325" t="str">
            <v>7630 · Professional Development Grant</v>
          </cell>
          <cell r="F325" t="str">
            <v>12 Benefits and Taxes</v>
          </cell>
          <cell r="G325" t="str">
            <v>47 Professional Development</v>
          </cell>
          <cell r="H325" t="str">
            <v>Expenses</v>
          </cell>
          <cell r="J325" t="str">
            <v>100 Instruction</v>
          </cell>
          <cell r="K325" t="str">
            <v>100 Object</v>
          </cell>
          <cell r="L325" t="str">
            <v>1 Instruction</v>
          </cell>
          <cell r="M325" t="str">
            <v>Site 1</v>
          </cell>
          <cell r="N325" t="str">
            <v>Exp-Per</v>
          </cell>
          <cell r="O325" t="str">
            <v>ExpPerFTE</v>
          </cell>
        </row>
        <row r="327">
          <cell r="D327" t="str">
            <v>7700 · Substitute contract staff</v>
          </cell>
          <cell r="E327" t="str">
            <v>Short or long-term substitute teachers paid on contract. Charter schools should pay substitutes on payroll since that position fits the definition of an employee. This account should be used for paying vendors providing substitute contractors.</v>
          </cell>
          <cell r="F327" t="str">
            <v>13 Contracted Staff</v>
          </cell>
          <cell r="G327" t="str">
            <v>23 Contracted Student Services</v>
          </cell>
          <cell r="H327" t="str">
            <v>Expenses</v>
          </cell>
          <cell r="J327" t="str">
            <v>100 Instruction</v>
          </cell>
          <cell r="K327" t="str">
            <v>100 Object</v>
          </cell>
          <cell r="L327" t="str">
            <v>1 Instruction</v>
          </cell>
          <cell r="M327" t="str">
            <v>Site 1</v>
          </cell>
          <cell r="N327" t="str">
            <v>Exp-Per</v>
          </cell>
          <cell r="O327" t="str">
            <v>ExpPerStudent</v>
          </cell>
        </row>
        <row r="328">
          <cell r="D328" t="str">
            <v>7711 · Curricular leased staff</v>
          </cell>
          <cell r="F328" t="str">
            <v>13 Contracted Staff</v>
          </cell>
          <cell r="G328" t="str">
            <v>23 Contracted Student Services</v>
          </cell>
          <cell r="H328" t="str">
            <v>Expenses</v>
          </cell>
          <cell r="J328" t="str">
            <v>100 Instruction</v>
          </cell>
          <cell r="K328" t="str">
            <v>100 Object</v>
          </cell>
          <cell r="L328" t="str">
            <v>1 Instruction</v>
          </cell>
          <cell r="M328" t="str">
            <v>Site 1</v>
          </cell>
          <cell r="N328" t="str">
            <v>Exp-Per</v>
          </cell>
          <cell r="O328" t="str">
            <v>ExpPerStudent</v>
          </cell>
        </row>
        <row r="329">
          <cell r="D329" t="str">
            <v>7713 · Sup prog leased staff</v>
          </cell>
          <cell r="F329" t="str">
            <v>13 Contracted Staff</v>
          </cell>
          <cell r="G329" t="str">
            <v>23 Contracted Student Services</v>
          </cell>
          <cell r="H329" t="str">
            <v>Expenses</v>
          </cell>
          <cell r="J329" t="str">
            <v>100 Instruction</v>
          </cell>
          <cell r="K329" t="str">
            <v>100 Object</v>
          </cell>
          <cell r="L329" t="str">
            <v>1 Instruction</v>
          </cell>
          <cell r="M329" t="str">
            <v>Site 1</v>
          </cell>
          <cell r="N329" t="str">
            <v>Exp-Per</v>
          </cell>
          <cell r="O329" t="str">
            <v>ExpPerStudent</v>
          </cell>
        </row>
        <row r="331">
          <cell r="D331" t="str">
            <v>7800 · Staff recruiting</v>
          </cell>
          <cell r="E331" t="str">
            <v>Staff recruiting in the form of advertisements, travel for visiting recruits, placement fees to recruitment agencies</v>
          </cell>
          <cell r="F331" t="str">
            <v>14 Staff-Related Costs</v>
          </cell>
          <cell r="G331" t="str">
            <v>17 Employee Benefits and Payroll Taxes</v>
          </cell>
          <cell r="H331" t="str">
            <v>Expenses</v>
          </cell>
          <cell r="J331" t="str">
            <v>100 Instruction</v>
          </cell>
          <cell r="K331" t="str">
            <v>100 Object</v>
          </cell>
          <cell r="L331" t="str">
            <v>1 Instruction</v>
          </cell>
          <cell r="M331" t="str">
            <v>Site 1</v>
          </cell>
          <cell r="N331" t="str">
            <v>Exp-Per</v>
          </cell>
          <cell r="O331" t="str">
            <v>ExpPerStudent</v>
          </cell>
        </row>
        <row r="332">
          <cell r="D332" t="str">
            <v>7810 · Staff background checks</v>
          </cell>
          <cell r="E332" t="str">
            <v>Background checks on new employees</v>
          </cell>
          <cell r="F332" t="str">
            <v>14 Staff-Related Costs</v>
          </cell>
          <cell r="G332" t="str">
            <v>17 Employee Benefits and Payroll Taxes</v>
          </cell>
          <cell r="H332" t="str">
            <v>Expenses</v>
          </cell>
          <cell r="J332" t="str">
            <v>100 Instruction</v>
          </cell>
          <cell r="K332" t="str">
            <v>100 Object</v>
          </cell>
          <cell r="L332" t="str">
            <v>1 Instruction</v>
          </cell>
          <cell r="M332" t="str">
            <v>Site 1</v>
          </cell>
          <cell r="N332" t="str">
            <v>Exp-Per</v>
          </cell>
          <cell r="O332" t="str">
            <v>ExpPerStudent</v>
          </cell>
        </row>
        <row r="333">
          <cell r="D333" t="str">
            <v>7820 · Staff meals, events, &amp; awards</v>
          </cell>
          <cell r="E333" t="str">
            <v>Executive staff business meetings, meals and gifts for staff celebrations, and board meeting food</v>
          </cell>
          <cell r="F333" t="str">
            <v>14 Staff-Related Costs</v>
          </cell>
          <cell r="G333" t="str">
            <v>17 Employee Benefits and Payroll Taxes</v>
          </cell>
          <cell r="H333" t="str">
            <v>Expenses</v>
          </cell>
          <cell r="J333" t="str">
            <v>100 Instruction</v>
          </cell>
          <cell r="K333" t="str">
            <v>100 Object</v>
          </cell>
          <cell r="L333" t="str">
            <v>1 Instruction</v>
          </cell>
          <cell r="M333" t="str">
            <v>Site 1</v>
          </cell>
          <cell r="N333" t="str">
            <v>Exp-Per</v>
          </cell>
          <cell r="O333" t="str">
            <v>ExpPerStudent</v>
          </cell>
        </row>
        <row r="334">
          <cell r="D334" t="str">
            <v>7830 · Staff travel (non-development)</v>
          </cell>
          <cell r="E334" t="str">
            <v>Staff parking, car rental, mileage reimbursement, and gas</v>
          </cell>
          <cell r="F334" t="str">
            <v>14 Staff-Related Costs</v>
          </cell>
          <cell r="G334" t="str">
            <v>17 Employee Benefits and Payroll Taxes</v>
          </cell>
          <cell r="H334" t="str">
            <v>Expenses</v>
          </cell>
          <cell r="J334" t="str">
            <v>100 Instruction</v>
          </cell>
          <cell r="K334" t="str">
            <v>100 Object</v>
          </cell>
          <cell r="L334" t="str">
            <v>1 Instruction</v>
          </cell>
          <cell r="M334" t="str">
            <v>Site 1</v>
          </cell>
          <cell r="N334" t="str">
            <v>Exp-Per</v>
          </cell>
          <cell r="O334" t="str">
            <v>ExpPerStudent</v>
          </cell>
        </row>
        <row r="337">
          <cell r="D337" t="str">
            <v>8000 · Rent</v>
          </cell>
          <cell r="E337" t="str">
            <v>Cash portion of operating campus rent.   [NOTE] Customizations to rent tab may require additional calendarizations</v>
          </cell>
          <cell r="F337" t="str">
            <v>15 Rent</v>
          </cell>
          <cell r="G337" t="str">
            <v>31 Rent</v>
          </cell>
          <cell r="H337" t="str">
            <v>Expenses</v>
          </cell>
          <cell r="J337" t="str">
            <v>100 Instruction</v>
          </cell>
          <cell r="K337" t="str">
            <v>100 Object</v>
          </cell>
          <cell r="L337" t="str">
            <v>1 Instruction</v>
          </cell>
          <cell r="M337" t="str">
            <v>Site 1</v>
          </cell>
          <cell r="N337" t="str">
            <v>Exp-Per</v>
          </cell>
          <cell r="O337" t="str">
            <v>ExpPerSquareFoot</v>
          </cell>
        </row>
        <row r="338">
          <cell r="D338" t="str">
            <v>8001 · Deferred rent expense</v>
          </cell>
          <cell r="E338" t="str">
            <v>Non-cash portion of rent expense   [NOTE] Customizations to rent tab may require additional calendarizations</v>
          </cell>
          <cell r="F338" t="str">
            <v>15 Rent</v>
          </cell>
          <cell r="G338" t="str">
            <v>31 Rent</v>
          </cell>
          <cell r="H338" t="str">
            <v>Expenses</v>
          </cell>
          <cell r="J338" t="str">
            <v>100 Instruction</v>
          </cell>
          <cell r="K338" t="str">
            <v>100 Object</v>
          </cell>
          <cell r="L338" t="str">
            <v>1 Instruction</v>
          </cell>
          <cell r="M338" t="str">
            <v>Site 1</v>
          </cell>
          <cell r="N338" t="str">
            <v>Exp-Per</v>
          </cell>
          <cell r="O338" t="str">
            <v>ExpPerSquareFoot</v>
          </cell>
        </row>
        <row r="339">
          <cell r="D339" t="str">
            <v>8010 · Supplemental rent</v>
          </cell>
          <cell r="E339" t="str">
            <v>Additional rent, such as CAM, parking, storage, and the like.</v>
          </cell>
          <cell r="F339" t="str">
            <v>15 Rent</v>
          </cell>
          <cell r="G339" t="str">
            <v>31 Rent</v>
          </cell>
          <cell r="H339" t="str">
            <v>Expenses</v>
          </cell>
          <cell r="J339" t="str">
            <v>100 Instruction</v>
          </cell>
          <cell r="K339" t="str">
            <v>100 Object</v>
          </cell>
          <cell r="L339" t="str">
            <v>1 Instruction</v>
          </cell>
          <cell r="M339" t="str">
            <v>Site 1</v>
          </cell>
          <cell r="N339" t="str">
            <v>Exp-Per</v>
          </cell>
          <cell r="O339" t="str">
            <v>ExpPerSquareFoot</v>
          </cell>
        </row>
        <row r="340">
          <cell r="D340" t="str">
            <v>8020 · Real estate taxes</v>
          </cell>
          <cell r="E340" t="str">
            <v>Real estate taxes. In most cases, schools can get a large portion of these taxes reimbursed by DC by submitting additional paperwork. If school will be reimbursed, code to Accounts Receivable.</v>
          </cell>
          <cell r="F340" t="str">
            <v>15 Rent</v>
          </cell>
          <cell r="G340" t="str">
            <v>31 Rent</v>
          </cell>
          <cell r="H340" t="str">
            <v>Expenses</v>
          </cell>
          <cell r="J340" t="str">
            <v>100 Instruction</v>
          </cell>
          <cell r="K340" t="str">
            <v>100 Object</v>
          </cell>
          <cell r="L340" t="str">
            <v>1 Instruction</v>
          </cell>
          <cell r="M340" t="str">
            <v>Site 1</v>
          </cell>
          <cell r="N340" t="str">
            <v>Exp-Per</v>
          </cell>
          <cell r="O340" t="str">
            <v>ExpPerSquareFoot</v>
          </cell>
        </row>
        <row r="342">
          <cell r="D342" t="str">
            <v>8100 · Utilities &amp; garbage removal</v>
          </cell>
          <cell r="E342" t="str">
            <v>Electricity, water, gas, and recycling</v>
          </cell>
          <cell r="F342" t="str">
            <v>16 Occupancy Service</v>
          </cell>
          <cell r="G342" t="str">
            <v>36 Other Occupancy Expenses</v>
          </cell>
          <cell r="H342" t="str">
            <v>Expenses</v>
          </cell>
          <cell r="J342" t="str">
            <v>100 Instruction</v>
          </cell>
          <cell r="K342" t="str">
            <v>100 Object</v>
          </cell>
          <cell r="L342" t="str">
            <v>1 Instruction</v>
          </cell>
          <cell r="M342" t="str">
            <v>Site 1</v>
          </cell>
          <cell r="N342" t="str">
            <v>Exp-Per</v>
          </cell>
          <cell r="O342" t="str">
            <v>ExpPerSquareFoot</v>
          </cell>
        </row>
        <row r="343">
          <cell r="D343" t="str">
            <v>8110 · Contracted building services</v>
          </cell>
          <cell r="E343" t="str">
            <v>Monthly janitorial, security, exterminating, monitoring, etc</v>
          </cell>
          <cell r="F343" t="str">
            <v>16 Occupancy Service</v>
          </cell>
          <cell r="G343" t="str">
            <v>35 Contracted Building Services</v>
          </cell>
          <cell r="H343" t="str">
            <v>Expenses</v>
          </cell>
          <cell r="J343" t="str">
            <v>100 Instruction</v>
          </cell>
          <cell r="K343" t="str">
            <v>100 Object</v>
          </cell>
          <cell r="L343" t="str">
            <v>1 Instruction</v>
          </cell>
          <cell r="M343" t="str">
            <v>Site 1</v>
          </cell>
          <cell r="N343" t="str">
            <v>Exp-Per</v>
          </cell>
          <cell r="O343" t="str">
            <v>ExpPerSquareFoot</v>
          </cell>
        </row>
        <row r="344">
          <cell r="D344" t="str">
            <v>8120 · Maintenance and repairs</v>
          </cell>
          <cell r="E344" t="str">
            <v>One-time building maintenance, repairs, locksmiths, supplies and movers.</v>
          </cell>
          <cell r="F344" t="str">
            <v>16 Occupancy Service</v>
          </cell>
          <cell r="G344" t="str">
            <v>34 Building Maintenance and Repairs</v>
          </cell>
          <cell r="H344" t="str">
            <v>Expenses</v>
          </cell>
          <cell r="J344" t="str">
            <v>100 Instruction</v>
          </cell>
          <cell r="K344" t="str">
            <v>100 Object</v>
          </cell>
          <cell r="L344" t="str">
            <v>1 Instruction</v>
          </cell>
          <cell r="M344" t="str">
            <v>Site 1</v>
          </cell>
          <cell r="N344" t="str">
            <v>Exp-Per</v>
          </cell>
          <cell r="O344" t="str">
            <v>ExpPerSquareFoot</v>
          </cell>
        </row>
        <row r="345">
          <cell r="D345" t="str">
            <v>8130 · Janitorial supplies</v>
          </cell>
          <cell r="E345" t="str">
            <v>Cleaning supplies</v>
          </cell>
          <cell r="F345" t="str">
            <v>16 Occupancy Service</v>
          </cell>
          <cell r="G345" t="str">
            <v>34 Building Maintenance and Repairs</v>
          </cell>
          <cell r="H345" t="str">
            <v>Expenses</v>
          </cell>
          <cell r="J345" t="str">
            <v>100 Instruction</v>
          </cell>
          <cell r="K345" t="str">
            <v>100 Object</v>
          </cell>
          <cell r="L345" t="str">
            <v>1 Instruction</v>
          </cell>
          <cell r="M345" t="str">
            <v>Site 1</v>
          </cell>
          <cell r="N345" t="str">
            <v>Exp-Per</v>
          </cell>
          <cell r="O345" t="str">
            <v>ExpPerSquareFoot</v>
          </cell>
        </row>
        <row r="346">
          <cell r="D346" t="str">
            <v>8140 · Facility consulting fees</v>
          </cell>
          <cell r="E346" t="str">
            <v>Non-capitalized consulting related to facilities such as feasibility studies, legal fees on operating leases, financial consulting in the exploration phase. Capitalized fees would go into 1820, then 1810 or 1830</v>
          </cell>
          <cell r="F346" t="str">
            <v>16 Occupancy Service</v>
          </cell>
          <cell r="G346" t="str">
            <v>35 Contracted Building Services</v>
          </cell>
          <cell r="H346" t="str">
            <v>Expenses</v>
          </cell>
          <cell r="J346" t="str">
            <v>100 Instruction</v>
          </cell>
          <cell r="K346" t="str">
            <v>100 Object</v>
          </cell>
          <cell r="L346" t="str">
            <v>1 Instruction</v>
          </cell>
          <cell r="M346" t="str">
            <v>Site 1</v>
          </cell>
          <cell r="N346" t="str">
            <v>Exp-Per</v>
          </cell>
          <cell r="O346" t="str">
            <v>ExpPerSquareFoot</v>
          </cell>
        </row>
        <row r="349">
          <cell r="D349" t="str">
            <v>9000 · Student supplies, snacks</v>
          </cell>
          <cell r="E349" t="str">
            <v>Supplies or one-time snacks for students, such as classroom supplies, reading books, non-capitalized student furniture and supplies for teachers in the classroom</v>
          </cell>
          <cell r="F349" t="str">
            <v>17 Direct Student Expense</v>
          </cell>
          <cell r="G349" t="str">
            <v>21 Educational Supplies and Textbooks</v>
          </cell>
          <cell r="H349" t="str">
            <v>Expenses</v>
          </cell>
          <cell r="J349" t="str">
            <v>100 Instruction</v>
          </cell>
          <cell r="K349" t="str">
            <v>100 Object</v>
          </cell>
          <cell r="L349" t="str">
            <v>1 Instruction</v>
          </cell>
          <cell r="M349" t="str">
            <v>Site 1</v>
          </cell>
          <cell r="N349" t="str">
            <v>Exp-Stu</v>
          </cell>
          <cell r="O349" t="str">
            <v>ExpPerStudent</v>
          </cell>
        </row>
        <row r="350">
          <cell r="D350" t="str">
            <v>9010 · Student assessment materials</v>
          </cell>
          <cell r="E350" t="str">
            <v>Supplies that aid in student assessment, as well as the assessments themselves, such as test booklets, assessment books, GED testing, supplies for PARCC testing.</v>
          </cell>
          <cell r="F350" t="str">
            <v>17 Direct Student Expense</v>
          </cell>
          <cell r="G350" t="str">
            <v>22 Student Assessment Materials/Program Evaluation</v>
          </cell>
          <cell r="H350" t="str">
            <v>Expenses</v>
          </cell>
          <cell r="J350" t="str">
            <v>100 Instruction</v>
          </cell>
          <cell r="K350" t="str">
            <v>100 Object</v>
          </cell>
          <cell r="L350" t="str">
            <v>1 Instruction</v>
          </cell>
          <cell r="M350" t="str">
            <v>Site 1</v>
          </cell>
          <cell r="N350" t="str">
            <v>Exp-Stu</v>
          </cell>
          <cell r="O350" t="str">
            <v>ExpPerStudent</v>
          </cell>
        </row>
        <row r="351">
          <cell r="D351" t="str">
            <v>9020 · Student textbooks</v>
          </cell>
          <cell r="E351" t="str">
            <v>Textbooks, library books, videos, or annual online subscription equivalent</v>
          </cell>
          <cell r="F351" t="str">
            <v>17 Direct Student Expense</v>
          </cell>
          <cell r="G351" t="str">
            <v>21 Educational Supplies and Textbooks</v>
          </cell>
          <cell r="H351" t="str">
            <v>Expenses</v>
          </cell>
          <cell r="J351" t="str">
            <v>100 Instruction</v>
          </cell>
          <cell r="K351" t="str">
            <v>100 Object</v>
          </cell>
          <cell r="L351" t="str">
            <v>1 Instruction</v>
          </cell>
          <cell r="M351" t="str">
            <v>Site 1</v>
          </cell>
          <cell r="N351" t="str">
            <v>Exp-Stu</v>
          </cell>
          <cell r="O351" t="str">
            <v>ExpPerStudent</v>
          </cell>
        </row>
        <row r="352">
          <cell r="D352" t="str">
            <v>9030 · Student uniforms</v>
          </cell>
          <cell r="E352" t="str">
            <v>School uniforms for the students</v>
          </cell>
          <cell r="F352" t="str">
            <v>17 Direct Student Expense</v>
          </cell>
          <cell r="G352" t="str">
            <v>25 Other Direct Student Expense</v>
          </cell>
          <cell r="H352" t="str">
            <v>Expenses</v>
          </cell>
          <cell r="J352" t="str">
            <v>100 Instruction</v>
          </cell>
          <cell r="K352" t="str">
            <v>100 Object</v>
          </cell>
          <cell r="L352" t="str">
            <v>1 Instruction</v>
          </cell>
          <cell r="M352" t="str">
            <v>Site 1</v>
          </cell>
          <cell r="N352" t="str">
            <v>Exp-Stu</v>
          </cell>
          <cell r="O352" t="str">
            <v>ExpPerStudent</v>
          </cell>
        </row>
        <row r="353">
          <cell r="D353" t="str">
            <v>9040 · Library &amp; media materials</v>
          </cell>
          <cell r="E353" t="str">
            <v>No longer in use; use 9020</v>
          </cell>
          <cell r="F353" t="str">
            <v>17 Direct Student Expense</v>
          </cell>
          <cell r="G353" t="str">
            <v>21 Educational Supplies and Textbooks</v>
          </cell>
          <cell r="H353" t="str">
            <v>Expenses</v>
          </cell>
          <cell r="J353" t="str">
            <v>100 Instruction</v>
          </cell>
          <cell r="K353" t="str">
            <v>100 Object</v>
          </cell>
          <cell r="L353" t="str">
            <v>1 Instruction</v>
          </cell>
          <cell r="M353" t="str">
            <v>Site 1</v>
          </cell>
          <cell r="N353" t="str">
            <v>Exp-Stu</v>
          </cell>
          <cell r="O353" t="str">
            <v>ExpPerStudent</v>
          </cell>
        </row>
        <row r="354">
          <cell r="D354" t="str">
            <v>9050 · Contracted instruction fees</v>
          </cell>
          <cell r="E354" t="str">
            <v>Contracted instruction fees provided by outsourced vendors, such as college counselors, art/dance/music/PE teachers. For Special Education use 9051.</v>
          </cell>
          <cell r="F354" t="str">
            <v>17 Direct Student Expense</v>
          </cell>
          <cell r="G354" t="str">
            <v>23 Contracted Student Services</v>
          </cell>
          <cell r="H354" t="str">
            <v>Expenses</v>
          </cell>
          <cell r="J354" t="str">
            <v>100 Instruction</v>
          </cell>
          <cell r="K354" t="str">
            <v>100 Object</v>
          </cell>
          <cell r="L354" t="str">
            <v>1 Instruction</v>
          </cell>
          <cell r="M354" t="str">
            <v>Site 1</v>
          </cell>
          <cell r="N354" t="str">
            <v>Exp-Stu</v>
          </cell>
          <cell r="O354" t="str">
            <v>ExpPerStudent</v>
          </cell>
        </row>
        <row r="355">
          <cell r="D355" t="str">
            <v>9051 · Contracted SpEd instruction</v>
          </cell>
          <cell r="E355" t="str">
            <v>Special education, speech, therapy, language, occupational, evaluations</v>
          </cell>
          <cell r="F355" t="str">
            <v>17 Direct Student Expense</v>
          </cell>
          <cell r="G355" t="str">
            <v>23 Contracted Student Services</v>
          </cell>
          <cell r="H355" t="str">
            <v>Expenses</v>
          </cell>
          <cell r="J355" t="str">
            <v>200 SpEd</v>
          </cell>
          <cell r="K355" t="str">
            <v>100 Object</v>
          </cell>
          <cell r="L355" t="str">
            <v>2 SpEd</v>
          </cell>
          <cell r="M355" t="str">
            <v>Site 1</v>
          </cell>
          <cell r="N355" t="str">
            <v>Exp-Stu</v>
          </cell>
          <cell r="O355" t="str">
            <v>ExpPerStudent</v>
          </cell>
        </row>
        <row r="356">
          <cell r="D356" t="str">
            <v>9060 · Food service fees</v>
          </cell>
          <cell r="E356" t="str">
            <v>Monthly breakfast, lunch, and snack service for students. Staff meals go to 7820.</v>
          </cell>
          <cell r="F356" t="str">
            <v>17 Direct Student Expense</v>
          </cell>
          <cell r="G356" t="str">
            <v>24 Food Service</v>
          </cell>
          <cell r="H356" t="str">
            <v>Expenses</v>
          </cell>
          <cell r="J356" t="str">
            <v>100 Instruction</v>
          </cell>
          <cell r="K356" t="str">
            <v>100 Object</v>
          </cell>
          <cell r="L356" t="str">
            <v>1 Instruction</v>
          </cell>
          <cell r="M356" t="str">
            <v>Site 1</v>
          </cell>
          <cell r="N356" t="str">
            <v>Exp-Stu</v>
          </cell>
          <cell r="O356" t="str">
            <v>ExpPerStudent</v>
          </cell>
        </row>
        <row r="357">
          <cell r="D357" t="str">
            <v>9070 · Student field trips</v>
          </cell>
          <cell r="E357" t="str">
            <v>Field trips fees, including admission, metro, and buses</v>
          </cell>
          <cell r="F357" t="str">
            <v>17 Direct Student Expense</v>
          </cell>
          <cell r="G357" t="str">
            <v>25 Other Direct Student Expense</v>
          </cell>
          <cell r="H357" t="str">
            <v>Expenses</v>
          </cell>
          <cell r="J357" t="str">
            <v>100 Instruction</v>
          </cell>
          <cell r="K357" t="str">
            <v>100 Object</v>
          </cell>
          <cell r="L357" t="str">
            <v>1 Instruction</v>
          </cell>
          <cell r="M357" t="str">
            <v>Site 1</v>
          </cell>
          <cell r="N357" t="str">
            <v>Exp-Stu</v>
          </cell>
          <cell r="O357" t="str">
            <v>ExpPerStudent</v>
          </cell>
        </row>
        <row r="358">
          <cell r="D358" t="str">
            <v>9074 · Student buses</v>
          </cell>
          <cell r="E358" t="str">
            <v>All student buses not related to field trips. This would only be used for a school that is providing transportation to its students on a daily basis. Also includes WMATA cards or other assistance provided for transport to and from school</v>
          </cell>
          <cell r="F358" t="str">
            <v>17 Direct Student Expense</v>
          </cell>
          <cell r="G358" t="str">
            <v>25 Other Direct Student Expense</v>
          </cell>
          <cell r="H358" t="str">
            <v>Expenses</v>
          </cell>
          <cell r="J358" t="str">
            <v>100 Instruction</v>
          </cell>
          <cell r="K358" t="str">
            <v>100 Object</v>
          </cell>
          <cell r="L358" t="str">
            <v>1 Instruction</v>
          </cell>
          <cell r="M358" t="str">
            <v>Site 1</v>
          </cell>
          <cell r="N358" t="str">
            <v>Exp-Stu</v>
          </cell>
          <cell r="O358" t="str">
            <v>ExpPerStudent</v>
          </cell>
        </row>
        <row r="359">
          <cell r="D359" t="str">
            <v>9075 · Students Sports Program</v>
          </cell>
          <cell r="F359" t="str">
            <v>17 Direct Student Expense</v>
          </cell>
          <cell r="G359" t="str">
            <v>25 Other Direct Student Expense</v>
          </cell>
          <cell r="H359" t="str">
            <v>Expenses</v>
          </cell>
          <cell r="J359" t="str">
            <v>100 Instruction</v>
          </cell>
          <cell r="K359" t="str">
            <v>100 Object</v>
          </cell>
          <cell r="L359" t="str">
            <v>1 Instruction</v>
          </cell>
          <cell r="M359" t="str">
            <v>Site 1</v>
          </cell>
          <cell r="N359" t="str">
            <v>Exp-Stu</v>
          </cell>
          <cell r="O359" t="str">
            <v>ExpPerStudent</v>
          </cell>
        </row>
        <row r="360">
          <cell r="D360" t="str">
            <v>9080 · Student recruiting</v>
          </cell>
          <cell r="E360" t="str">
            <v>Hourly recruiters, advertising, expo expenses, and printing brochures</v>
          </cell>
          <cell r="F360" t="str">
            <v>17 Direct Student Expense</v>
          </cell>
          <cell r="G360" t="str">
            <v>25 Other Direct Student Expense</v>
          </cell>
          <cell r="H360" t="str">
            <v>Expenses</v>
          </cell>
          <cell r="J360" t="str">
            <v>100 Instruction</v>
          </cell>
          <cell r="K360" t="str">
            <v>100 Object</v>
          </cell>
          <cell r="L360" t="str">
            <v>1 Instruction</v>
          </cell>
          <cell r="M360" t="str">
            <v>Site 1</v>
          </cell>
          <cell r="N360" t="str">
            <v>Exp-Stu</v>
          </cell>
          <cell r="O360" t="str">
            <v>ExpPerStudent</v>
          </cell>
        </row>
        <row r="361">
          <cell r="D361" t="str">
            <v>9085 · Student events</v>
          </cell>
          <cell r="E361" t="str">
            <v>Family &amp; school events.</v>
          </cell>
          <cell r="F361" t="str">
            <v>17 Direct Student Expense</v>
          </cell>
          <cell r="G361" t="str">
            <v>25 Other Direct Student Expense</v>
          </cell>
          <cell r="H361" t="str">
            <v>Expenses</v>
          </cell>
          <cell r="J361" t="str">
            <v>100 Instruction</v>
          </cell>
          <cell r="K361" t="str">
            <v>100 Object</v>
          </cell>
          <cell r="L361" t="str">
            <v>1 Instruction</v>
          </cell>
          <cell r="M361" t="str">
            <v>Site 1</v>
          </cell>
          <cell r="N361" t="str">
            <v>Exp-Stu</v>
          </cell>
          <cell r="O361" t="str">
            <v>ExpPerStudent</v>
          </cell>
        </row>
        <row r="362">
          <cell r="D362" t="str">
            <v>9090 · Other student expenses</v>
          </cell>
          <cell r="E362" t="str">
            <v>Student expenses that don't fit into the other categories. Attempt to not use.</v>
          </cell>
          <cell r="F362" t="str">
            <v>17 Direct Student Expense</v>
          </cell>
          <cell r="G362" t="str">
            <v>25 Other Direct Student Expense</v>
          </cell>
          <cell r="H362" t="str">
            <v>Expenses</v>
          </cell>
          <cell r="J362" t="str">
            <v>100 Instruction</v>
          </cell>
          <cell r="K362" t="str">
            <v>100 Object</v>
          </cell>
          <cell r="L362" t="str">
            <v>1 Instruction</v>
          </cell>
          <cell r="M362" t="str">
            <v>Site 1</v>
          </cell>
          <cell r="N362" t="str">
            <v>Exp-Stu</v>
          </cell>
          <cell r="O362" t="str">
            <v>ExpPerStudent</v>
          </cell>
        </row>
        <row r="363">
          <cell r="D363" t="str">
            <v>9091 · Translation services</v>
          </cell>
          <cell r="E363" t="str">
            <v>Translation of report cards, promotions to other languages</v>
          </cell>
          <cell r="F363" t="str">
            <v>17 Direct Student Expense</v>
          </cell>
          <cell r="G363" t="str">
            <v>25 Other Direct Student Expense</v>
          </cell>
          <cell r="H363" t="str">
            <v>Expenses</v>
          </cell>
          <cell r="J363" t="str">
            <v>100 Instruction</v>
          </cell>
          <cell r="K363" t="str">
            <v>100 Object</v>
          </cell>
          <cell r="L363" t="str">
            <v>1 Instruction</v>
          </cell>
          <cell r="M363" t="str">
            <v>Site 1</v>
          </cell>
          <cell r="N363" t="str">
            <v>Exp-Stu</v>
          </cell>
          <cell r="O363" t="str">
            <v>ExpPerStudent</v>
          </cell>
        </row>
        <row r="364">
          <cell r="D364" t="str">
            <v>9092 · After care</v>
          </cell>
          <cell r="F364" t="str">
            <v>17 Direct Student Expense</v>
          </cell>
          <cell r="G364" t="str">
            <v>25 Other Direct Student Expense</v>
          </cell>
          <cell r="H364" t="str">
            <v>Expenses</v>
          </cell>
          <cell r="J364" t="str">
            <v>100 Instruction</v>
          </cell>
          <cell r="K364" t="str">
            <v>100 Object</v>
          </cell>
          <cell r="L364" t="str">
            <v>1 Instruction</v>
          </cell>
          <cell r="M364" t="str">
            <v>Site 1</v>
          </cell>
          <cell r="N364" t="str">
            <v>Exp-Stu</v>
          </cell>
          <cell r="O364" t="str">
            <v>ExpPerStudent</v>
          </cell>
        </row>
        <row r="365">
          <cell r="D365" t="str">
            <v>9093 · Student scholarships</v>
          </cell>
          <cell r="E365" t="str">
            <v>Scholarships or tuition assistance provided to graduating students, includes middle school students going to HS or HS students going to college.</v>
          </cell>
          <cell r="F365" t="str">
            <v>17 Direct Student Expense</v>
          </cell>
          <cell r="G365" t="str">
            <v>25 Other Direct Student Expense</v>
          </cell>
          <cell r="H365" t="str">
            <v>Expenses</v>
          </cell>
          <cell r="J365" t="str">
            <v>100 Instruction</v>
          </cell>
          <cell r="K365" t="str">
            <v>100 Object</v>
          </cell>
          <cell r="L365" t="str">
            <v>1 Instruction</v>
          </cell>
          <cell r="M365" t="str">
            <v>Site 1</v>
          </cell>
          <cell r="N365" t="str">
            <v>Exp-Stu</v>
          </cell>
          <cell r="O365" t="str">
            <v>ExpPerStudent</v>
          </cell>
        </row>
        <row r="367">
          <cell r="D367" t="str">
            <v>9100 · Office supplies</v>
          </cell>
          <cell r="E367" t="str">
            <v>Typical office supplies (ex: folders, copy paper, toner, non-capitalized office furniture, computers supplies where unit cost less than $1,000 or higher capitalization threshold [if applicable]) as well as common area supplies (ex: coffee and water)</v>
          </cell>
          <cell r="F367" t="str">
            <v>18 Office &amp; Business Expense</v>
          </cell>
          <cell r="G367" t="str">
            <v>41 Office Supplies and Materials</v>
          </cell>
          <cell r="H367" t="str">
            <v>Expenses</v>
          </cell>
          <cell r="J367" t="str">
            <v>100 Instruction</v>
          </cell>
          <cell r="K367" t="str">
            <v>100 Object</v>
          </cell>
          <cell r="L367" t="str">
            <v>1 Instruction</v>
          </cell>
          <cell r="M367" t="str">
            <v>Site 1</v>
          </cell>
          <cell r="N367" t="str">
            <v>Exp-Ofc</v>
          </cell>
          <cell r="O367" t="str">
            <v>ExpPerStudent</v>
          </cell>
        </row>
        <row r="368">
          <cell r="D368" t="str">
            <v>9110 · Copier rental &amp; services</v>
          </cell>
          <cell r="E368" t="str">
            <v>Copier lease, maintenance and usages fees of copier</v>
          </cell>
          <cell r="F368" t="str">
            <v>18 Office &amp; Business Expense</v>
          </cell>
          <cell r="G368" t="str">
            <v>42 Office Equipment Rental and Maintenance</v>
          </cell>
          <cell r="H368" t="str">
            <v>Expenses</v>
          </cell>
          <cell r="J368" t="str">
            <v>100 Instruction</v>
          </cell>
          <cell r="K368" t="str">
            <v>100 Object</v>
          </cell>
          <cell r="L368" t="str">
            <v>1 Instruction</v>
          </cell>
          <cell r="M368" t="str">
            <v>Site 1</v>
          </cell>
          <cell r="N368" t="str">
            <v>Exp-Ofc</v>
          </cell>
          <cell r="O368" t="str">
            <v>ExpPerStudent</v>
          </cell>
        </row>
        <row r="369">
          <cell r="D369" t="str">
            <v>9120 · Telephone &amp; telecommunications</v>
          </cell>
          <cell r="E369" t="str">
            <v>Monthly telephone, fax, internet, cell phone, and web hosting. E-Rate discounts reflected as credits on vendor invoices should be recorded to 5110.</v>
          </cell>
          <cell r="F369" t="str">
            <v>18 Office &amp; Business Expense</v>
          </cell>
          <cell r="G369" t="str">
            <v>43 Telephone/Telecommunications</v>
          </cell>
          <cell r="H369" t="str">
            <v>Expenses</v>
          </cell>
          <cell r="J369" t="str">
            <v>100 Instruction</v>
          </cell>
          <cell r="K369" t="str">
            <v>100 Object</v>
          </cell>
          <cell r="L369" t="str">
            <v>1 Instruction</v>
          </cell>
          <cell r="M369" t="str">
            <v>Site 1</v>
          </cell>
          <cell r="N369" t="str">
            <v>Exp-Ofc</v>
          </cell>
          <cell r="O369" t="str">
            <v>ExpPerStudent</v>
          </cell>
        </row>
        <row r="370">
          <cell r="D370" t="str">
            <v>9130 · Postage, shipping, delivery</v>
          </cell>
          <cell r="E370" t="str">
            <v>Charges for the school to send physical items, including couriers</v>
          </cell>
          <cell r="F370" t="str">
            <v>18 Office &amp; Business Expense</v>
          </cell>
          <cell r="G370" t="str">
            <v>52 Other General Expense</v>
          </cell>
          <cell r="H370" t="str">
            <v>Expenses</v>
          </cell>
          <cell r="J370" t="str">
            <v>100 Instruction</v>
          </cell>
          <cell r="K370" t="str">
            <v>100 Object</v>
          </cell>
          <cell r="L370" t="str">
            <v>1 Instruction</v>
          </cell>
          <cell r="M370" t="str">
            <v>Site 1</v>
          </cell>
          <cell r="N370" t="str">
            <v>Exp-Ofc</v>
          </cell>
          <cell r="O370" t="str">
            <v>ExpPerStudent</v>
          </cell>
        </row>
        <row r="371">
          <cell r="D371" t="str">
            <v>9140 · External printing</v>
          </cell>
          <cell r="E371" t="str">
            <v>Printing/copying done by a vendor outside of the school</v>
          </cell>
          <cell r="F371" t="str">
            <v>18 Office &amp; Business Expense</v>
          </cell>
          <cell r="G371" t="str">
            <v>52 Other General Expense</v>
          </cell>
          <cell r="H371" t="str">
            <v>Expenses</v>
          </cell>
          <cell r="J371" t="str">
            <v>100 Instruction</v>
          </cell>
          <cell r="K371" t="str">
            <v>100 Object</v>
          </cell>
          <cell r="L371" t="str">
            <v>1 Instruction</v>
          </cell>
          <cell r="M371" t="str">
            <v>Site 1</v>
          </cell>
          <cell r="N371" t="str">
            <v>Exp-Ofc</v>
          </cell>
          <cell r="O371" t="str">
            <v>ExpPerStudent</v>
          </cell>
        </row>
        <row r="372">
          <cell r="D372" t="str">
            <v>9150 · Non-capitalized technology</v>
          </cell>
          <cell r="E372" t="str">
            <v>Computers, printers, and any other technology equipment that is not capitalized</v>
          </cell>
          <cell r="F372" t="str">
            <v>18 Office &amp; Business Expense</v>
          </cell>
          <cell r="G372" t="str">
            <v>41 Office Supplies and Materials</v>
          </cell>
          <cell r="H372" t="str">
            <v>Expenses</v>
          </cell>
          <cell r="J372" t="str">
            <v>100 Instruction</v>
          </cell>
          <cell r="K372" t="str">
            <v>100 Object</v>
          </cell>
          <cell r="L372" t="str">
            <v>1 Instruction</v>
          </cell>
          <cell r="M372" t="str">
            <v>Site 1</v>
          </cell>
          <cell r="N372" t="str">
            <v>Exp-Ofc</v>
          </cell>
          <cell r="O372" t="str">
            <v>ExpPerStudent</v>
          </cell>
        </row>
        <row r="373">
          <cell r="D373" t="str">
            <v>9160 · Non-capitalized FF&amp;E</v>
          </cell>
          <cell r="E373" t="str">
            <v>Computers, printers, and any other technology equipment that is not capitalized</v>
          </cell>
          <cell r="F373" t="str">
            <v>18 Office &amp; Business Expense</v>
          </cell>
          <cell r="G373" t="str">
            <v>41 Office Supplies and Materials</v>
          </cell>
          <cell r="H373" t="str">
            <v>Expenses</v>
          </cell>
          <cell r="J373" t="str">
            <v>100 Instruction</v>
          </cell>
          <cell r="K373" t="str">
            <v>100 Object</v>
          </cell>
          <cell r="L373" t="str">
            <v>1 Instruction</v>
          </cell>
          <cell r="M373" t="str">
            <v>Site 1</v>
          </cell>
          <cell r="N373" t="str">
            <v>Exp-Ofc</v>
          </cell>
          <cell r="O373" t="str">
            <v>ExpPerStudent</v>
          </cell>
        </row>
        <row r="375">
          <cell r="D375" t="str">
            <v>9200 · Business insurance</v>
          </cell>
          <cell r="E375" t="str">
            <v>Business insurance, including student accident insurance, director and officers policy, umbrella insurance. Workers comp insurance should be coded to 7460.</v>
          </cell>
          <cell r="F375" t="str">
            <v>18 Office &amp; Business Expense</v>
          </cell>
          <cell r="G375" t="str">
            <v>45 Insurance</v>
          </cell>
          <cell r="H375" t="str">
            <v>Expenses</v>
          </cell>
          <cell r="J375" t="str">
            <v>100 Instruction</v>
          </cell>
          <cell r="K375" t="str">
            <v>100 Object</v>
          </cell>
          <cell r="L375" t="str">
            <v>1 Instruction</v>
          </cell>
          <cell r="M375" t="str">
            <v>Site 1</v>
          </cell>
          <cell r="N375" t="str">
            <v>Exp-Ofc</v>
          </cell>
          <cell r="O375" t="str">
            <v>ExpPerStudent</v>
          </cell>
        </row>
        <row r="376">
          <cell r="D376" t="str">
            <v>9210 · Authorizer fees</v>
          </cell>
          <cell r="E376" t="str">
            <v>Administrative fees</v>
          </cell>
          <cell r="F376" t="str">
            <v>18 Office &amp; Business Expense</v>
          </cell>
          <cell r="G376" t="str">
            <v>48 PCSB Administrative Fee</v>
          </cell>
          <cell r="H376" t="str">
            <v>Expenses</v>
          </cell>
          <cell r="J376" t="str">
            <v>100 Instruction</v>
          </cell>
          <cell r="K376" t="str">
            <v>100 Object</v>
          </cell>
          <cell r="L376" t="str">
            <v>1 Instruction</v>
          </cell>
          <cell r="M376" t="str">
            <v>Site 1</v>
          </cell>
          <cell r="N376" t="str">
            <v>Exp-Ofc</v>
          </cell>
          <cell r="O376" t="str">
            <v>ExpPerStudent</v>
          </cell>
        </row>
        <row r="377">
          <cell r="D377" t="str">
            <v>9220 · Management fees</v>
          </cell>
          <cell r="E377" t="str">
            <v>Fees from an outside management company or internal management fees between campuses and a central office for multi-campus networks without an external CMO.</v>
          </cell>
          <cell r="F377" t="str">
            <v>18 Office &amp; Business Expense</v>
          </cell>
          <cell r="G377" t="str">
            <v>49 Management Fee</v>
          </cell>
          <cell r="H377" t="str">
            <v>Expenses</v>
          </cell>
          <cell r="J377" t="str">
            <v>100 Instruction</v>
          </cell>
          <cell r="K377" t="str">
            <v>100 Object</v>
          </cell>
          <cell r="L377" t="str">
            <v>1 Instruction</v>
          </cell>
          <cell r="M377" t="str">
            <v>Site 1</v>
          </cell>
          <cell r="N377" t="str">
            <v>Exp-Ofc</v>
          </cell>
          <cell r="O377" t="str">
            <v>ExpPerStudent</v>
          </cell>
        </row>
        <row r="378">
          <cell r="D378" t="str">
            <v>9230 · Accounting, auditing, payroll</v>
          </cell>
          <cell r="E378" t="str">
            <v>Accounting services, payroll fees, auditing fees, retirement and FSA account management fees</v>
          </cell>
          <cell r="F378" t="str">
            <v>18 Office &amp; Business Expense</v>
          </cell>
          <cell r="G378" t="str">
            <v>44 Legal, Accounting and Payroll Services</v>
          </cell>
          <cell r="H378" t="str">
            <v>Expenses</v>
          </cell>
          <cell r="J378" t="str">
            <v>100 Instruction</v>
          </cell>
          <cell r="K378" t="str">
            <v>100 Object</v>
          </cell>
          <cell r="L378" t="str">
            <v>1 Instruction</v>
          </cell>
          <cell r="M378" t="str">
            <v>Site 1</v>
          </cell>
          <cell r="N378" t="str">
            <v>Exp-Ofc</v>
          </cell>
          <cell r="O378" t="str">
            <v>ExpPerStudent</v>
          </cell>
        </row>
        <row r="379">
          <cell r="D379" t="str">
            <v>9240 · Legal fees</v>
          </cell>
          <cell r="E379" t="str">
            <v>Legal services for special education, human resources, or other operating activity. Legal fees related to facilities (facilities finance) should go into 8140 or be capitalized.</v>
          </cell>
          <cell r="F379" t="str">
            <v>18 Office &amp; Business Expense</v>
          </cell>
          <cell r="G379" t="str">
            <v>44 Legal, Accounting and Payroll Services</v>
          </cell>
          <cell r="H379" t="str">
            <v>Expenses</v>
          </cell>
          <cell r="J379" t="str">
            <v>100 Instruction</v>
          </cell>
          <cell r="K379" t="str">
            <v>100 Object</v>
          </cell>
          <cell r="L379" t="str">
            <v>1 Instruction</v>
          </cell>
          <cell r="M379" t="str">
            <v>Site 1</v>
          </cell>
          <cell r="N379" t="str">
            <v>Exp-Ofc</v>
          </cell>
          <cell r="O379" t="str">
            <v>ExpPerStudent</v>
          </cell>
        </row>
        <row r="380">
          <cell r="D380" t="str">
            <v>9250 · Instr design &amp; eval fees</v>
          </cell>
          <cell r="E380" t="str">
            <v>No longer in use; use 9280 or 9300</v>
          </cell>
          <cell r="F380" t="str">
            <v>18 Office &amp; Business Expense</v>
          </cell>
          <cell r="G380" t="str">
            <v>22 Student Assessment Materials/Program Evaluation</v>
          </cell>
          <cell r="H380" t="str">
            <v>Expenses</v>
          </cell>
          <cell r="J380" t="str">
            <v>100 Instruction</v>
          </cell>
          <cell r="K380" t="str">
            <v>100 Object</v>
          </cell>
          <cell r="L380" t="str">
            <v>1 Instruction</v>
          </cell>
          <cell r="M380" t="str">
            <v>Site 1</v>
          </cell>
          <cell r="N380" t="str">
            <v>Exp-Ofc</v>
          </cell>
          <cell r="O380" t="str">
            <v>ExpPerStudent</v>
          </cell>
        </row>
        <row r="381">
          <cell r="D381" t="str">
            <v>9260 · Computer support fees</v>
          </cell>
          <cell r="E381" t="str">
            <v>Computer support services such as desktop support, data infrastructure services, and survey creation subscriptions.</v>
          </cell>
          <cell r="F381" t="str">
            <v>18 Office &amp; Business Expense</v>
          </cell>
          <cell r="G381" t="str">
            <v>52 Other General Expense</v>
          </cell>
          <cell r="H381" t="str">
            <v>Expenses</v>
          </cell>
          <cell r="J381" t="str">
            <v>100 Instruction</v>
          </cell>
          <cell r="K381" t="str">
            <v>100 Object</v>
          </cell>
          <cell r="L381" t="str">
            <v>1 Instruction</v>
          </cell>
          <cell r="M381" t="str">
            <v>Site 1</v>
          </cell>
          <cell r="N381" t="str">
            <v>Exp-Ofc</v>
          </cell>
          <cell r="O381" t="str">
            <v>ExpPerStudent</v>
          </cell>
        </row>
        <row r="382">
          <cell r="D382" t="str">
            <v>9270 · Fundraising fees</v>
          </cell>
          <cell r="E382" t="str">
            <v>Fundraising costs including professional fundraisers, promotional materials, credit card merchant fees, and all costs related to an event. Ex: venue rental, catering, speakers</v>
          </cell>
          <cell r="F382" t="str">
            <v>18 Office &amp; Business Expense</v>
          </cell>
          <cell r="G382" t="str">
            <v>52 Other General Expense</v>
          </cell>
          <cell r="H382" t="str">
            <v>Expenses</v>
          </cell>
          <cell r="J382" t="str">
            <v>100 Instruction</v>
          </cell>
          <cell r="K382" t="str">
            <v>100 Object</v>
          </cell>
          <cell r="L382" t="str">
            <v>1 Instruction</v>
          </cell>
          <cell r="M382" t="str">
            <v>Site 1</v>
          </cell>
          <cell r="N382" t="str">
            <v>Exp-Ofc</v>
          </cell>
          <cell r="O382" t="str">
            <v>ExpPerStudent</v>
          </cell>
        </row>
        <row r="383">
          <cell r="D383" t="str">
            <v>9280 · Other professional fees</v>
          </cell>
          <cell r="E383" t="str">
            <v>Contracted staff or fees for for supplemental support, including curriculum consultants, data, HR, procurement, registrar, clerical, recruiting, food service, or any other business-related professional expense not included in another category.</v>
          </cell>
          <cell r="F383" t="str">
            <v>18 Office &amp; Business Expense</v>
          </cell>
          <cell r="G383" t="str">
            <v>52 Other General Expense</v>
          </cell>
          <cell r="H383" t="str">
            <v>Expenses</v>
          </cell>
          <cell r="J383" t="str">
            <v>100 Instruction</v>
          </cell>
          <cell r="K383" t="str">
            <v>100 Object</v>
          </cell>
          <cell r="L383" t="str">
            <v>1 Instruction</v>
          </cell>
          <cell r="M383" t="str">
            <v>Site 1</v>
          </cell>
          <cell r="N383" t="str">
            <v>Exp-Ofc</v>
          </cell>
          <cell r="O383" t="str">
            <v>ExpPerStudent</v>
          </cell>
        </row>
        <row r="384">
          <cell r="D384" t="str">
            <v>9290 · Other expenses</v>
          </cell>
          <cell r="E384" t="str">
            <v>Business expenses that don't fit into another categories and are not service-related and not a due or fee. Attempt not to use.</v>
          </cell>
          <cell r="F384" t="str">
            <v>18 Office &amp; Business Expense</v>
          </cell>
          <cell r="G384" t="str">
            <v>52 Other General Expense</v>
          </cell>
          <cell r="H384" t="str">
            <v>Expenses</v>
          </cell>
          <cell r="J384" t="str">
            <v>100 Instruction</v>
          </cell>
          <cell r="K384" t="str">
            <v>100 Object</v>
          </cell>
          <cell r="L384" t="str">
            <v>1 Instruction</v>
          </cell>
          <cell r="M384" t="str">
            <v>Site 1</v>
          </cell>
          <cell r="N384" t="str">
            <v>Exp-Ofc</v>
          </cell>
          <cell r="O384" t="str">
            <v>ExpPerStudent</v>
          </cell>
        </row>
        <row r="386">
          <cell r="D386" t="str">
            <v>9300 · Dues, fees, and fines</v>
          </cell>
          <cell r="E386" t="str">
            <v>Membership dues, accreditation fees, and bank fees like wire transfers, basic business licenses, deposit corrections, late fees, fees for posting RFPs, and fees for student billing platforms</v>
          </cell>
          <cell r="F386" t="str">
            <v>18 Office &amp; Business Expense</v>
          </cell>
          <cell r="G386" t="str">
            <v>52 Other General Expense</v>
          </cell>
          <cell r="H386" t="str">
            <v>Expenses</v>
          </cell>
          <cell r="J386" t="str">
            <v>100 Instruction</v>
          </cell>
          <cell r="K386" t="str">
            <v>100 Object</v>
          </cell>
          <cell r="L386" t="str">
            <v>1 Instruction</v>
          </cell>
          <cell r="M386" t="str">
            <v>Site 1</v>
          </cell>
          <cell r="N386" t="str">
            <v>Exp-Ofc</v>
          </cell>
          <cell r="O386" t="str">
            <v>ExpPerStudent</v>
          </cell>
        </row>
        <row r="387">
          <cell r="D387" t="str">
            <v>9301 · Financing fees</v>
          </cell>
          <cell r="E387" t="str">
            <v>Guarantee fees, line of credit fees, and any other finance-related fees that aren’t capitalized.</v>
          </cell>
          <cell r="F387" t="str">
            <v>18 Office &amp; Business Expense</v>
          </cell>
          <cell r="G387" t="str">
            <v>52 Other General Expense</v>
          </cell>
          <cell r="H387" t="str">
            <v>Expenses</v>
          </cell>
          <cell r="J387" t="str">
            <v>100 Instruction</v>
          </cell>
          <cell r="K387" t="str">
            <v>100 Object</v>
          </cell>
          <cell r="L387" t="str">
            <v>1 Instruction</v>
          </cell>
          <cell r="M387" t="str">
            <v>Site 1</v>
          </cell>
          <cell r="N387" t="str">
            <v>Exp-Ofc</v>
          </cell>
          <cell r="O387" t="str">
            <v>ExpPerStudent</v>
          </cell>
        </row>
        <row r="388">
          <cell r="D388" t="str">
            <v>9310 · Loss/theft of asset</v>
          </cell>
          <cell r="E388" t="str">
            <v>Write-off non-depreciated portion of lost, stolen asset</v>
          </cell>
          <cell r="F388" t="str">
            <v>18 Office &amp; Business Expense</v>
          </cell>
          <cell r="G388" t="str">
            <v>52 Other General Expense</v>
          </cell>
          <cell r="H388" t="str">
            <v>Expenses</v>
          </cell>
          <cell r="J388" t="str">
            <v>100 Instruction</v>
          </cell>
          <cell r="K388" t="str">
            <v>100 Object</v>
          </cell>
          <cell r="L388" t="str">
            <v>1 Instruction</v>
          </cell>
          <cell r="M388" t="str">
            <v>Site 1</v>
          </cell>
          <cell r="N388" t="str">
            <v>Exp-Ofc</v>
          </cell>
          <cell r="O388" t="str">
            <v>ExpPerStudent</v>
          </cell>
        </row>
        <row r="389">
          <cell r="D389" t="str">
            <v>9320 · Bad debts, pledges</v>
          </cell>
          <cell r="E389" t="str">
            <v>Write-off of bad debts, grants, pledges or other receivables; also use for any fraudulent or disputed charges</v>
          </cell>
          <cell r="F389" t="str">
            <v>18 Office &amp; Business Expense</v>
          </cell>
          <cell r="G389" t="str">
            <v>52 Other General Expense</v>
          </cell>
          <cell r="H389" t="str">
            <v>Expenses</v>
          </cell>
          <cell r="J389" t="str">
            <v>100 Instruction</v>
          </cell>
          <cell r="K389" t="str">
            <v>100 Object</v>
          </cell>
          <cell r="L389" t="str">
            <v>1 Instruction</v>
          </cell>
          <cell r="M389" t="str">
            <v>Site 1</v>
          </cell>
          <cell r="N389" t="str">
            <v>Exp-Ofc</v>
          </cell>
          <cell r="O389" t="str">
            <v>ExpPerStudent</v>
          </cell>
        </row>
        <row r="390">
          <cell r="D390" t="str">
            <v>9330 · Cash over/short</v>
          </cell>
          <cell r="E390" t="str">
            <v>Write-off of missing cash. Ex. Revenue tracking says $250 but $50 is missing in cash</v>
          </cell>
          <cell r="F390" t="str">
            <v>18 Office &amp; Business Expense</v>
          </cell>
          <cell r="G390" t="str">
            <v>52 Other General Expense</v>
          </cell>
          <cell r="H390" t="str">
            <v>Expenses</v>
          </cell>
          <cell r="J390" t="str">
            <v>100 Instruction</v>
          </cell>
          <cell r="K390" t="str">
            <v>100 Object</v>
          </cell>
          <cell r="L390" t="str">
            <v>1 Instruction</v>
          </cell>
          <cell r="M390" t="str">
            <v>Site 1</v>
          </cell>
          <cell r="N390" t="str">
            <v>Exp-Ofc</v>
          </cell>
          <cell r="O390" t="str">
            <v>ExpPerStudent</v>
          </cell>
        </row>
        <row r="391">
          <cell r="D391" t="str">
            <v>9999 · Historical expenses</v>
          </cell>
          <cell r="E391" t="str">
            <v>An account to map in total expenses from legacy account structures</v>
          </cell>
          <cell r="F391" t="str">
            <v>18 Office &amp; Business Expense</v>
          </cell>
          <cell r="G391" t="str">
            <v>52 Other General Expense</v>
          </cell>
          <cell r="H391" t="str">
            <v>Expenses</v>
          </cell>
          <cell r="J391" t="str">
            <v>100 Instruction</v>
          </cell>
          <cell r="K391" t="str">
            <v>100 Object</v>
          </cell>
          <cell r="L391" t="str">
            <v>1 Instruction</v>
          </cell>
          <cell r="M391" t="str">
            <v>Site 1</v>
          </cell>
          <cell r="N391" t="str">
            <v>Exp-Ofc</v>
          </cell>
          <cell r="O391" t="str">
            <v>None</v>
          </cell>
        </row>
        <row r="393">
          <cell r="D393" t="str">
            <v>9400 · Donated services expense</v>
          </cell>
          <cell r="E393" t="str">
            <v>Value provided by in-kind services – must be of a professional nature, does not include volunteer work. Typically services such as consulting, legal, marketing go in their natural accounts and not here. And then booked to donated services revenue</v>
          </cell>
          <cell r="F393" t="str">
            <v>18 Office &amp; Business Expense</v>
          </cell>
          <cell r="G393" t="str">
            <v>52 Other General Expense</v>
          </cell>
          <cell r="H393" t="str">
            <v>Expenses</v>
          </cell>
          <cell r="J393" t="str">
            <v>100 Instruction</v>
          </cell>
          <cell r="K393" t="str">
            <v>100 Object</v>
          </cell>
          <cell r="L393" t="str">
            <v>1 Instruction</v>
          </cell>
          <cell r="M393" t="str">
            <v>Site 1</v>
          </cell>
          <cell r="N393" t="str">
            <v>Exp-Ofc</v>
          </cell>
          <cell r="O393" t="str">
            <v>ExpPerStudent</v>
          </cell>
        </row>
        <row r="394">
          <cell r="D394" t="str">
            <v>9410 · Donated tangibles expense</v>
          </cell>
          <cell r="E394" t="str">
            <v>Value from in-kind products, such as bookshelves, desks and computers.</v>
          </cell>
          <cell r="F394" t="str">
            <v>20 Donated Expense</v>
          </cell>
          <cell r="G394" t="str">
            <v>52 Other General Expense</v>
          </cell>
          <cell r="H394" t="str">
            <v>Expenses</v>
          </cell>
          <cell r="J394" t="str">
            <v>100 Instruction</v>
          </cell>
          <cell r="K394" t="str">
            <v>100 Object</v>
          </cell>
          <cell r="L394" t="str">
            <v>1 Instruction</v>
          </cell>
          <cell r="M394" t="str">
            <v>Site 1</v>
          </cell>
          <cell r="N394" t="str">
            <v>Exp-Ofc</v>
          </cell>
          <cell r="O394" t="str">
            <v>ExpPerStudent</v>
          </cell>
        </row>
        <row r="397">
          <cell r="D397" t="str">
            <v>9900 · Unforeseen expenses</v>
          </cell>
          <cell r="E397" t="str">
            <v>Contingency funds</v>
          </cell>
          <cell r="F397" t="str">
            <v>19 Contingency</v>
          </cell>
          <cell r="G397" t="str">
            <v>52 Other General Expense</v>
          </cell>
          <cell r="H397" t="str">
            <v>Expenses</v>
          </cell>
          <cell r="J397" t="str">
            <v>100 Instruction</v>
          </cell>
          <cell r="K397" t="str">
            <v>100 Object</v>
          </cell>
          <cell r="L397" t="str">
            <v>1 Instruction</v>
          </cell>
          <cell r="M397" t="str">
            <v>Site 1</v>
          </cell>
          <cell r="O397" t="str">
            <v>None</v>
          </cell>
        </row>
        <row r="398">
          <cell r="D398" t="str">
            <v>9910 · Building reserves</v>
          </cell>
          <cell r="E398" t="str">
            <v>Budgeted reserves</v>
          </cell>
          <cell r="F398" t="str">
            <v>19 Contingency</v>
          </cell>
          <cell r="G398" t="str">
            <v>52 Other General Expense</v>
          </cell>
          <cell r="H398" t="str">
            <v>Expenses</v>
          </cell>
          <cell r="J398" t="str">
            <v>100 Instruction</v>
          </cell>
          <cell r="K398" t="str">
            <v>100 Object</v>
          </cell>
          <cell r="L398" t="str">
            <v>1 Instruction</v>
          </cell>
          <cell r="M398" t="str">
            <v>Site 1</v>
          </cell>
          <cell r="O398" t="str">
            <v>None</v>
          </cell>
        </row>
        <row r="400">
          <cell r="D400" t="str">
            <v>11000 · Operating asset depreciation</v>
          </cell>
          <cell r="E400" t="str">
            <v>Depreciation related to operating assets, including 1600, 1620 and 1660</v>
          </cell>
          <cell r="F400" t="str">
            <v>31 Depreciation and Amortization</v>
          </cell>
          <cell r="G400" t="str">
            <v>51 Depreciation and Amortization (non-facility)</v>
          </cell>
          <cell r="H400" t="str">
            <v>Depreciation</v>
          </cell>
          <cell r="J400" t="str">
            <v>100 Instruction</v>
          </cell>
          <cell r="K400" t="str">
            <v>100 Object</v>
          </cell>
          <cell r="L400" t="str">
            <v>1 Instruction</v>
          </cell>
          <cell r="M400" t="str">
            <v>Site 1</v>
          </cell>
          <cell r="N400" t="str">
            <v>Exp-BS</v>
          </cell>
          <cell r="O400" t="str">
            <v>ExpDepr</v>
          </cell>
        </row>
        <row r="401">
          <cell r="D401" t="str">
            <v>11010 · Facility asset amortization &amp; depreciation</v>
          </cell>
          <cell r="E401" t="str">
            <v>Depreciation and amortization related to facilities. This includes depreciation for building, leasehold improvements and loan costs, including 1810, 1830, and 1840</v>
          </cell>
          <cell r="F401" t="str">
            <v>31 Depreciation and Amortization</v>
          </cell>
          <cell r="G401" t="str">
            <v>32 Depreciation (facilities only)</v>
          </cell>
          <cell r="H401" t="str">
            <v>Depreciation</v>
          </cell>
          <cell r="J401" t="str">
            <v>100 Instruction</v>
          </cell>
          <cell r="K401" t="str">
            <v>100 Object</v>
          </cell>
          <cell r="L401" t="str">
            <v>1 Instruction</v>
          </cell>
          <cell r="M401" t="str">
            <v>Site 1</v>
          </cell>
          <cell r="N401" t="str">
            <v>Exp-BS</v>
          </cell>
          <cell r="O401" t="str">
            <v>ExpDepr</v>
          </cell>
        </row>
        <row r="403">
          <cell r="D403" t="str">
            <v>12000 · Interest payments</v>
          </cell>
          <cell r="E403" t="str">
            <v>Interest on debt.    [NOTE] Customizations to loan tab may require additional calendarizations</v>
          </cell>
          <cell r="F403" t="str">
            <v>32 Interest</v>
          </cell>
          <cell r="G403" t="str">
            <v>33 Interest (facilities only)</v>
          </cell>
          <cell r="H403" t="str">
            <v>Debt</v>
          </cell>
          <cell r="J403" t="str">
            <v>100 Instruction</v>
          </cell>
          <cell r="K403" t="str">
            <v>100 Object</v>
          </cell>
          <cell r="L403" t="str">
            <v>1 Instruction</v>
          </cell>
          <cell r="M403" t="str">
            <v>Site 1</v>
          </cell>
          <cell r="N403" t="str">
            <v>Exp-Occ</v>
          </cell>
          <cell r="O403" t="str">
            <v>ExpInterest</v>
          </cell>
        </row>
        <row r="404">
          <cell r="D404" t="str">
            <v>12001 · Capital lease Interest Expense</v>
          </cell>
          <cell r="F404" t="str">
            <v>32 Interest</v>
          </cell>
          <cell r="G404" t="str">
            <v>33 Interest (facilities only)</v>
          </cell>
          <cell r="H404" t="str">
            <v>Debt</v>
          </cell>
          <cell r="J404" t="str">
            <v>100 Instruction</v>
          </cell>
          <cell r="K404" t="str">
            <v>100 Object</v>
          </cell>
          <cell r="L404" t="str">
            <v>1 Instruction</v>
          </cell>
          <cell r="M404" t="str">
            <v>Site 1</v>
          </cell>
          <cell r="N404" t="str">
            <v>Exp-Occ</v>
          </cell>
          <cell r="O404" t="str">
            <v>ExpInterest</v>
          </cell>
        </row>
        <row r="405">
          <cell r="D405" t="str">
            <v>12010 · Op interest expense</v>
          </cell>
          <cell r="E405" t="str">
            <v>Interest on operating capitalized leases</v>
          </cell>
          <cell r="F405" t="str">
            <v>32 Interest</v>
          </cell>
          <cell r="G405" t="str">
            <v>50 Interest Expense (non-facility)</v>
          </cell>
          <cell r="H405" t="str">
            <v>Capitalized Equipment</v>
          </cell>
          <cell r="J405" t="str">
            <v>100 Instruction</v>
          </cell>
          <cell r="K405" t="str">
            <v>100 Object</v>
          </cell>
          <cell r="L405" t="str">
            <v>1 Instruction</v>
          </cell>
          <cell r="M405" t="str">
            <v>Site 1</v>
          </cell>
          <cell r="N405" t="str">
            <v>Exp-Occ</v>
          </cell>
          <cell r="O405" t="str">
            <v>ExpInterest</v>
          </cell>
        </row>
        <row r="406">
          <cell r="D406" t="str">
            <v>12020 · Amortization of deferred financing</v>
          </cell>
          <cell r="E406" t="str">
            <v>Amortization of capitalized costs associated with closing financing such as loan origination fees, legal fees, financial consultant fees, and any other [closing] costs that would otherwise not be incurred if the transaction were all cash (for example, do not capitalize owners' title insurance). The effective interest rate (EIR) method is the preferred way to amortize the capitalized cost, however the straight line method may be used if the difference between the two methods is not material.</v>
          </cell>
          <cell r="F406" t="str">
            <v>32 Interest</v>
          </cell>
          <cell r="G406" t="str">
            <v>32 Depreciation (facilities only)</v>
          </cell>
          <cell r="H406" t="str">
            <v>Loan Costs</v>
          </cell>
          <cell r="J406" t="str">
            <v>100 Instruction</v>
          </cell>
          <cell r="K406" t="str">
            <v>100 Object</v>
          </cell>
          <cell r="L406" t="str">
            <v>1 Instruction</v>
          </cell>
          <cell r="M406" t="str">
            <v>Site 1</v>
          </cell>
          <cell r="N406" t="str">
            <v>Exp-Occ</v>
          </cell>
          <cell r="O406" t="str">
            <v>ExpInterest</v>
          </cell>
        </row>
      </sheetData>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 ONE"/>
      <sheetName val="Year TWO"/>
      <sheetName val="5 Year"/>
      <sheetName val="CF0"/>
      <sheetName val="CF1"/>
      <sheetName val="Caoital"/>
      <sheetName val="IS2"/>
      <sheetName val="IS4"/>
      <sheetName val="Rev-DC"/>
      <sheetName val="Rev-Fed"/>
      <sheetName val="Rev-Fed2"/>
      <sheetName val="Rev-Oth"/>
      <sheetName val="Exp-Per"/>
      <sheetName val="Exp-Stu"/>
      <sheetName val="Exp-Ofc"/>
      <sheetName val="Exp-Occ"/>
      <sheetName val="Exp-Gen"/>
      <sheetName val="Pop"/>
    </sheetNames>
    <sheetDataSet>
      <sheetData sheetId="0"/>
      <sheetData sheetId="1"/>
      <sheetData sheetId="2"/>
      <sheetData sheetId="3"/>
      <sheetData sheetId="4"/>
      <sheetData sheetId="5"/>
      <sheetData sheetId="6">
        <row r="56">
          <cell r="F56">
            <v>0</v>
          </cell>
        </row>
      </sheetData>
      <sheetData sheetId="7"/>
      <sheetData sheetId="8">
        <row r="8">
          <cell r="C8">
            <v>8700</v>
          </cell>
        </row>
      </sheetData>
      <sheetData sheetId="9"/>
      <sheetData sheetId="10">
        <row r="43">
          <cell r="C43">
            <v>0</v>
          </cell>
        </row>
      </sheetData>
      <sheetData sheetId="11"/>
      <sheetData sheetId="12">
        <row r="8">
          <cell r="C8">
            <v>1.03</v>
          </cell>
        </row>
      </sheetData>
      <sheetData sheetId="13"/>
      <sheetData sheetId="14"/>
      <sheetData sheetId="15">
        <row r="15">
          <cell r="D15">
            <v>18600</v>
          </cell>
        </row>
      </sheetData>
      <sheetData sheetId="16"/>
      <sheetData sheetId="17">
        <row r="55">
          <cell r="C55">
            <v>0</v>
          </cell>
        </row>
        <row r="115">
          <cell r="C115">
            <v>0.8</v>
          </cell>
          <cell r="D115">
            <v>0.8</v>
          </cell>
          <cell r="E115">
            <v>0.8</v>
          </cell>
          <cell r="F115">
            <v>0.8</v>
          </cell>
          <cell r="G115">
            <v>0.8</v>
          </cell>
          <cell r="H115">
            <v>0.8</v>
          </cell>
        </row>
        <row r="126">
          <cell r="C126">
            <v>0.01</v>
          </cell>
          <cell r="D126">
            <v>0.4</v>
          </cell>
        </row>
        <row r="127">
          <cell r="C127">
            <v>0.2</v>
          </cell>
          <cell r="D127">
            <v>0.5</v>
          </cell>
        </row>
        <row r="128">
          <cell r="C128">
            <v>0.35</v>
          </cell>
          <cell r="D128">
            <v>0.6</v>
          </cell>
        </row>
        <row r="129">
          <cell r="C129">
            <v>0.5</v>
          </cell>
          <cell r="D129">
            <v>0.8</v>
          </cell>
        </row>
        <row r="131">
          <cell r="C131">
            <v>0.75</v>
          </cell>
          <cell r="D131">
            <v>0.9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TD"/>
      <sheetName val="Cash Flow"/>
      <sheetName val="Dashboard"/>
      <sheetName val="III.b. Detailed Staffing Roster"/>
      <sheetName val="Chart Data"/>
      <sheetName val="Powerpoint Charts"/>
      <sheetName val="YTD BS"/>
      <sheetName val="PCSB IS"/>
      <sheetName val="PCSB BS"/>
      <sheetName val="I. Enrollment"/>
      <sheetName val="II.a. Revenue-Statutory Funding"/>
      <sheetName val="II.b. Revenue"/>
      <sheetName val="III. Staffing"/>
      <sheetName val="FY15 Staffing"/>
      <sheetName val="FY15 Staffing - Presentation"/>
      <sheetName val="IV. Facilities"/>
      <sheetName val="Loans"/>
      <sheetName val="V. Other Expenses"/>
      <sheetName val="V.a Actuals"/>
      <sheetName val="VI. Depreciation"/>
      <sheetName val="FY15 Forecast"/>
      <sheetName val="Cash Flow Projection"/>
      <sheetName val="Enrollment"/>
      <sheetName val="5 Year Budget"/>
      <sheetName val="5 Year Budget Detailed"/>
      <sheetName val="Comparables"/>
      <sheetName val="Program Budgets"/>
      <sheetName val="Balance Sheet"/>
      <sheetName val="PCSB GPA"/>
      <sheetName val="Start-up Budget"/>
      <sheetName val="Start-up Cash Flow"/>
      <sheetName val="Two Year Op-Year ONE"/>
      <sheetName val="Two Year Op-Year TWO"/>
      <sheetName val="5 Year Charter Ap Budget"/>
      <sheetName val="Capital Budget"/>
      <sheetName val="Charter App - Cash Flow"/>
      <sheetName val="Source of Funds"/>
      <sheetName val="Budget Charts"/>
      <sheetName val="Master"/>
      <sheetName val="Categories"/>
      <sheetName val="Calendar"/>
      <sheetName val="Bridge-Account to Summary"/>
      <sheetName val="FY15 Budget - APPROVED"/>
      <sheetName val="Cash Flow - BUDGET"/>
      <sheetName val="Jul BS"/>
      <sheetName val="Aug BS"/>
      <sheetName val="Sep BS"/>
      <sheetName val="Oct BS"/>
      <sheetName val="Nov BS"/>
      <sheetName val="Dec B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73">
          <cell r="G173">
            <v>1</v>
          </cell>
          <cell r="H173">
            <v>1.03</v>
          </cell>
          <cell r="I173">
            <v>1.0609</v>
          </cell>
          <cell r="J173">
            <v>1.092727</v>
          </cell>
          <cell r="K173">
            <v>1.1255088100000001</v>
          </cell>
          <cell r="L173">
            <v>1.1592740743000001</v>
          </cell>
          <cell r="M173">
            <v>1.1940522965290001</v>
          </cell>
          <cell r="N173">
            <v>1.2298738654248702</v>
          </cell>
          <cell r="O173">
            <v>1.2667700813876164</v>
          </cell>
          <cell r="P173">
            <v>1.3047731838292449</v>
          </cell>
          <cell r="Q173">
            <v>1.3439163793441222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Inputs"/>
    </sheetNames>
    <sheetDataSet>
      <sheetData sheetId="0" refreshError="1"/>
      <sheetData sheetId="1">
        <row r="28">
          <cell r="D28">
            <v>0.09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
      <sheetName val="Report-PCSB-IS"/>
      <sheetName val="Report-PCSB-CF"/>
      <sheetName val="Staff"/>
    </sheetNames>
    <sheetDataSet>
      <sheetData sheetId="0">
        <row r="59">
          <cell r="K59">
            <v>19</v>
          </cell>
        </row>
        <row r="71">
          <cell r="H71">
            <v>0</v>
          </cell>
          <cell r="I71">
            <v>0</v>
          </cell>
          <cell r="J71">
            <v>0</v>
          </cell>
          <cell r="K71">
            <v>51</v>
          </cell>
          <cell r="L71">
            <v>90</v>
          </cell>
          <cell r="M71">
            <v>139</v>
          </cell>
          <cell r="N71">
            <v>175</v>
          </cell>
          <cell r="O71">
            <v>175</v>
          </cell>
          <cell r="P71">
            <v>175</v>
          </cell>
          <cell r="Q71">
            <v>175</v>
          </cell>
          <cell r="R71">
            <v>175</v>
          </cell>
          <cell r="S71">
            <v>175</v>
          </cell>
          <cell r="T71">
            <v>175</v>
          </cell>
          <cell r="U71">
            <v>175</v>
          </cell>
          <cell r="V71">
            <v>175</v>
          </cell>
          <cell r="W71">
            <v>175</v>
          </cell>
          <cell r="X71">
            <v>175</v>
          </cell>
          <cell r="Y71">
            <v>175</v>
          </cell>
          <cell r="Z71">
            <v>175</v>
          </cell>
          <cell r="AA71">
            <v>175</v>
          </cell>
          <cell r="AB71">
            <v>175</v>
          </cell>
          <cell r="AC71">
            <v>175</v>
          </cell>
          <cell r="AD71">
            <v>175</v>
          </cell>
          <cell r="AE71">
            <v>175</v>
          </cell>
          <cell r="AF71">
            <v>175</v>
          </cell>
          <cell r="AG71">
            <v>175</v>
          </cell>
          <cell r="AH71">
            <v>175</v>
          </cell>
          <cell r="AI71">
            <v>175</v>
          </cell>
          <cell r="AJ71">
            <v>175</v>
          </cell>
          <cell r="AK71">
            <v>175</v>
          </cell>
          <cell r="AL71">
            <v>175</v>
          </cell>
          <cell r="AM71">
            <v>175</v>
          </cell>
          <cell r="AN71">
            <v>175</v>
          </cell>
          <cell r="AO71">
            <v>175</v>
          </cell>
          <cell r="AP71">
            <v>175</v>
          </cell>
          <cell r="AQ71">
            <v>175</v>
          </cell>
          <cell r="AR71">
            <v>175</v>
          </cell>
          <cell r="AS71">
            <v>175</v>
          </cell>
          <cell r="AT71">
            <v>175</v>
          </cell>
          <cell r="AU71">
            <v>175</v>
          </cell>
          <cell r="AV71">
            <v>175</v>
          </cell>
          <cell r="AW71">
            <v>175</v>
          </cell>
          <cell r="AX71">
            <v>175</v>
          </cell>
          <cell r="AY71">
            <v>175</v>
          </cell>
          <cell r="AZ71">
            <v>175</v>
          </cell>
        </row>
        <row r="73">
          <cell r="L73">
            <v>1.7647058823529411</v>
          </cell>
          <cell r="M73">
            <v>1.5444444444444445</v>
          </cell>
          <cell r="N73">
            <v>1.2589928057553956</v>
          </cell>
          <cell r="O73">
            <v>1</v>
          </cell>
          <cell r="P73">
            <v>1</v>
          </cell>
          <cell r="Q73">
            <v>1</v>
          </cell>
          <cell r="R73">
            <v>1</v>
          </cell>
          <cell r="S73">
            <v>1</v>
          </cell>
          <cell r="T73">
            <v>1</v>
          </cell>
          <cell r="U73">
            <v>1</v>
          </cell>
          <cell r="V73">
            <v>1</v>
          </cell>
          <cell r="W73">
            <v>1</v>
          </cell>
          <cell r="X73">
            <v>1</v>
          </cell>
          <cell r="Y73">
            <v>1</v>
          </cell>
          <cell r="Z73">
            <v>1</v>
          </cell>
          <cell r="AA73">
            <v>1</v>
          </cell>
          <cell r="AB73">
            <v>1</v>
          </cell>
          <cell r="AC73">
            <v>1</v>
          </cell>
          <cell r="AD73">
            <v>1</v>
          </cell>
          <cell r="AE73">
            <v>1</v>
          </cell>
          <cell r="AF73">
            <v>1</v>
          </cell>
          <cell r="AG73">
            <v>1</v>
          </cell>
          <cell r="AH73">
            <v>1</v>
          </cell>
          <cell r="AI73">
            <v>1</v>
          </cell>
          <cell r="AJ73">
            <v>1</v>
          </cell>
          <cell r="AK73">
            <v>1</v>
          </cell>
          <cell r="AL73">
            <v>1</v>
          </cell>
          <cell r="AM73">
            <v>1</v>
          </cell>
          <cell r="AN73">
            <v>1</v>
          </cell>
          <cell r="AO73">
            <v>1</v>
          </cell>
          <cell r="AP73">
            <v>1</v>
          </cell>
          <cell r="AQ73">
            <v>1</v>
          </cell>
          <cell r="AR73">
            <v>1</v>
          </cell>
          <cell r="AS73">
            <v>1</v>
          </cell>
          <cell r="AT73">
            <v>1</v>
          </cell>
          <cell r="AU73">
            <v>1</v>
          </cell>
          <cell r="AV73">
            <v>1</v>
          </cell>
          <cell r="AW73">
            <v>1</v>
          </cell>
          <cell r="AX73">
            <v>1</v>
          </cell>
          <cell r="AY73">
            <v>1</v>
          </cell>
          <cell r="AZ73">
            <v>1</v>
          </cell>
        </row>
        <row r="76">
          <cell r="L76">
            <v>0</v>
          </cell>
          <cell r="M76">
            <v>0</v>
          </cell>
        </row>
      </sheetData>
      <sheetData sheetId="1">
        <row r="8">
          <cell r="D8" t="str">
            <v xml:space="preserve"> SY20-21</v>
          </cell>
        </row>
      </sheetData>
      <sheetData sheetId="2">
        <row r="1">
          <cell r="I1">
            <v>4</v>
          </cell>
        </row>
      </sheetData>
      <sheetData sheetId="3">
        <row r="1">
          <cell r="B1" t="str">
            <v>IDX</v>
          </cell>
        </row>
      </sheetData>
    </sheetDataSet>
  </externalBook>
</externalLink>
</file>

<file path=xl/persons/person.xml><?xml version="1.0" encoding="utf-8"?>
<personList xmlns="http://schemas.microsoft.com/office/spreadsheetml/2018/threadedcomments" xmlns:x="http://schemas.openxmlformats.org/spreadsheetml/2006/main">
  <person displayName="Michael Bayuk" id="{F517900A-D88F-D04E-8C4E-38D8A18CFE41}" userId="S::mbayuk@dcpcsb.org::889b626b-426a-4120-b1d6-b1c19d7e68f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5C93E1-913C-5348-996B-3EA43DEE8909}" name="LEA_List" displayName="LEA_List" ref="A1:B74" totalsRowShown="0">
  <autoFilter ref="A1:B74" xr:uid="{04795E00-C7E0-0D4B-B5D6-3640B9FB4DB5}"/>
  <tableColumns count="2">
    <tableColumn id="1" xr3:uid="{252597A3-02A9-614E-96A3-F886EF129F9F}" name="LEA"/>
    <tableColumn id="2" xr3:uid="{A944D86B-F8DA-9447-92DE-5B26A0565D47}" name="LEA I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5" dT="2021-07-22T18:26:09.14" personId="{F517900A-D88F-D04E-8C4E-38D8A18CFE41}" id="{1FE4C607-D3B2-4141-95A9-0261E665AD90}">
    <text>If “Budget” is selected, the amounts in this column should tie to the amounts in the published FY21 Budget. If “Projected” is selected, the amounts in this column should be the latest projected amounts you have for FY21.</text>
  </threadedComment>
</ThreadedComments>
</file>

<file path=xl/threadedComments/threadedComment2.xml><?xml version="1.0" encoding="utf-8"?>
<ThreadedComments xmlns="http://schemas.microsoft.com/office/spreadsheetml/2018/threadedcomments" xmlns:x="http://schemas.openxmlformats.org/spreadsheetml/2006/main">
  <threadedComment ref="G10" dT="2021-09-28T18:52:24.46" personId="{F517900A-D88F-D04E-8C4E-38D8A18CFE41}" id="{C558336F-0E84-C345-A85A-03C9EE98966C}">
    <text>Imputed PPP and ESSER</text>
  </threadedComment>
  <threadedComment ref="D38" dT="2021-09-28T19:12:16.74" personId="{F517900A-D88F-D04E-8C4E-38D8A18CFE41}" id="{1274359C-C2F7-4347-A1E1-9C24EE16C986}">
    <text>Change to Variable if rent is per pupil</text>
  </threadedComment>
</ThreadedComment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9EFC2-CF0E-E343-9585-98D92CF8CAA3}">
  <sheetPr>
    <tabColor rgb="FFFFC000"/>
  </sheetPr>
  <dimension ref="A1:Y55"/>
  <sheetViews>
    <sheetView workbookViewId="0"/>
  </sheetViews>
  <sheetFormatPr baseColWidth="10" defaultColWidth="11" defaultRowHeight="15" outlineLevelRow="1"/>
  <cols>
    <col min="1" max="1" width="44.5" style="86" bestFit="1" customWidth="1"/>
    <col min="2" max="2" width="17" style="86" bestFit="1" customWidth="1"/>
    <col min="3" max="3" width="15" style="86" bestFit="1" customWidth="1"/>
    <col min="4" max="4" width="14.33203125" style="86" bestFit="1" customWidth="1"/>
    <col min="5" max="5" width="30.6640625" style="86" bestFit="1" customWidth="1"/>
    <col min="6" max="6" width="14.83203125" style="86" bestFit="1" customWidth="1"/>
    <col min="7" max="7" width="14.6640625" style="86" customWidth="1"/>
    <col min="8" max="8" width="15.1640625" style="86" bestFit="1" customWidth="1"/>
    <col min="9" max="12" width="13" style="86" bestFit="1" customWidth="1"/>
    <col min="13" max="17" width="11" style="86"/>
    <col min="18" max="18" width="11.83203125" style="86" bestFit="1" customWidth="1"/>
    <col min="19" max="21" width="11.6640625" style="86" bestFit="1" customWidth="1"/>
    <col min="22" max="22" width="11.1640625" style="86" bestFit="1" customWidth="1"/>
    <col min="23" max="16384" width="11" style="86"/>
  </cols>
  <sheetData>
    <row r="1" spans="1:25">
      <c r="B1" s="87" t="s">
        <v>75</v>
      </c>
      <c r="C1" s="87" t="s">
        <v>245</v>
      </c>
    </row>
    <row r="2" spans="1:25">
      <c r="A2" s="88" t="s">
        <v>205</v>
      </c>
      <c r="B2" s="89" t="s">
        <v>195</v>
      </c>
      <c r="C2" s="89" t="s">
        <v>195</v>
      </c>
      <c r="E2" s="144"/>
      <c r="F2" s="156"/>
      <c r="G2" s="184"/>
      <c r="H2" s="184"/>
      <c r="I2" s="90"/>
      <c r="J2" s="90"/>
      <c r="K2" s="90"/>
      <c r="L2" s="90"/>
      <c r="M2" s="90"/>
      <c r="N2" s="90"/>
      <c r="O2" s="90"/>
      <c r="P2" s="90"/>
      <c r="Q2" s="90"/>
      <c r="R2" s="90"/>
      <c r="S2" s="90"/>
      <c r="T2" s="91"/>
      <c r="U2" s="90"/>
      <c r="V2" s="90"/>
      <c r="W2" s="90"/>
      <c r="X2" s="92"/>
      <c r="Y2" s="90"/>
    </row>
    <row r="3" spans="1:25">
      <c r="A3" s="93" t="s">
        <v>246</v>
      </c>
      <c r="B3" s="94" t="s">
        <v>247</v>
      </c>
      <c r="C3" s="94" t="s">
        <v>247</v>
      </c>
      <c r="E3" s="156"/>
      <c r="F3" s="185"/>
      <c r="G3" s="185"/>
      <c r="H3" s="147"/>
      <c r="I3" s="95"/>
      <c r="J3" s="95"/>
      <c r="K3" s="95"/>
      <c r="L3" s="95"/>
      <c r="M3" s="95"/>
      <c r="N3" s="95"/>
      <c r="O3" s="95"/>
      <c r="P3" s="95"/>
      <c r="Q3" s="95"/>
      <c r="R3" s="95"/>
      <c r="S3" s="95"/>
      <c r="T3" s="96"/>
      <c r="U3" s="95"/>
      <c r="V3" s="95"/>
      <c r="W3" s="95"/>
      <c r="X3" s="97"/>
      <c r="Y3" s="98"/>
    </row>
    <row r="4" spans="1:25">
      <c r="A4" s="93" t="s">
        <v>248</v>
      </c>
      <c r="B4" s="94">
        <v>91</v>
      </c>
      <c r="C4" s="94">
        <v>365</v>
      </c>
      <c r="E4" s="156"/>
      <c r="F4" s="185"/>
      <c r="G4" s="185"/>
      <c r="H4" s="185"/>
    </row>
    <row r="5" spans="1:25">
      <c r="A5" s="93" t="s">
        <v>249</v>
      </c>
      <c r="B5" s="99">
        <v>311496</v>
      </c>
      <c r="C5" s="99">
        <v>311496</v>
      </c>
      <c r="E5" s="156"/>
      <c r="F5" s="154"/>
      <c r="G5" s="154"/>
      <c r="H5" s="154"/>
    </row>
    <row r="6" spans="1:25">
      <c r="A6" s="93" t="s">
        <v>250</v>
      </c>
      <c r="B6" s="99">
        <v>499790</v>
      </c>
      <c r="C6" s="99">
        <v>499790</v>
      </c>
      <c r="E6" s="186"/>
      <c r="F6" s="187"/>
      <c r="G6" s="187"/>
      <c r="H6" s="187"/>
    </row>
    <row r="7" spans="1:25">
      <c r="A7" s="93" t="s">
        <v>251</v>
      </c>
      <c r="B7" s="99">
        <v>779253</v>
      </c>
      <c r="C7" s="99">
        <v>779253</v>
      </c>
      <c r="F7" s="100"/>
    </row>
    <row r="8" spans="1:25">
      <c r="A8" s="93" t="s">
        <v>252</v>
      </c>
      <c r="B8" s="99">
        <v>0</v>
      </c>
      <c r="C8" s="99">
        <v>0</v>
      </c>
    </row>
    <row r="9" spans="1:25">
      <c r="A9" s="93" t="s">
        <v>253</v>
      </c>
      <c r="B9" s="99">
        <v>446740</v>
      </c>
      <c r="C9" s="99">
        <v>446740</v>
      </c>
    </row>
    <row r="10" spans="1:25">
      <c r="A10" s="93" t="s">
        <v>254</v>
      </c>
      <c r="B10" s="99">
        <v>0</v>
      </c>
      <c r="C10" s="99">
        <v>0</v>
      </c>
    </row>
    <row r="11" spans="1:25">
      <c r="A11" s="93" t="s">
        <v>255</v>
      </c>
      <c r="B11" s="99">
        <v>446740</v>
      </c>
      <c r="C11" s="99">
        <v>446740</v>
      </c>
      <c r="F11" s="100"/>
    </row>
    <row r="12" spans="1:25">
      <c r="A12" s="101" t="s">
        <v>256</v>
      </c>
      <c r="B12" s="99">
        <v>332513</v>
      </c>
      <c r="C12" s="99">
        <v>332513</v>
      </c>
      <c r="D12" s="100"/>
      <c r="I12" s="102"/>
      <c r="J12" s="102"/>
      <c r="K12" s="102"/>
      <c r="L12" s="102"/>
      <c r="M12" s="102"/>
    </row>
    <row r="13" spans="1:25">
      <c r="A13" s="93" t="s">
        <v>257</v>
      </c>
      <c r="B13" s="99">
        <v>666327</v>
      </c>
      <c r="C13" s="99">
        <v>2623689.6199999996</v>
      </c>
      <c r="D13" s="140"/>
      <c r="L13" s="103"/>
      <c r="M13" s="104"/>
    </row>
    <row r="14" spans="1:25">
      <c r="A14" s="93" t="s">
        <v>258</v>
      </c>
      <c r="B14" s="99">
        <v>0</v>
      </c>
      <c r="C14" s="99">
        <v>0</v>
      </c>
      <c r="L14" s="104"/>
    </row>
    <row r="15" spans="1:25">
      <c r="A15" s="93" t="s">
        <v>259</v>
      </c>
      <c r="B15" s="99">
        <v>-28959</v>
      </c>
      <c r="C15" s="99">
        <v>522804.97</v>
      </c>
    </row>
    <row r="16" spans="1:25">
      <c r="A16" s="93" t="s">
        <v>260</v>
      </c>
      <c r="B16" s="99">
        <v>-10026</v>
      </c>
      <c r="C16" s="99">
        <v>-252935.86</v>
      </c>
    </row>
    <row r="17" spans="1:6">
      <c r="A17" s="93" t="s">
        <v>261</v>
      </c>
      <c r="B17" s="99">
        <v>0</v>
      </c>
      <c r="C17" s="99">
        <v>0</v>
      </c>
    </row>
    <row r="18" spans="1:6">
      <c r="A18" s="93" t="s">
        <v>262</v>
      </c>
      <c r="B18" s="99">
        <v>0</v>
      </c>
      <c r="C18" s="99">
        <v>0</v>
      </c>
    </row>
    <row r="19" spans="1:6">
      <c r="A19" s="93" t="s">
        <v>263</v>
      </c>
      <c r="B19" s="99">
        <v>311496</v>
      </c>
      <c r="C19" s="99">
        <v>311496</v>
      </c>
      <c r="D19" s="106"/>
    </row>
    <row r="20" spans="1:6">
      <c r="A20" s="93" t="s">
        <v>264</v>
      </c>
      <c r="B20" s="99">
        <v>8402</v>
      </c>
      <c r="C20" s="99">
        <v>30514.07</v>
      </c>
      <c r="D20" s="107"/>
    </row>
    <row r="21" spans="1:6">
      <c r="A21" s="108" t="s">
        <v>265</v>
      </c>
      <c r="B21" s="109">
        <v>1.1000000000000001</v>
      </c>
      <c r="C21" s="109">
        <v>1.1000000000000001</v>
      </c>
    </row>
    <row r="22" spans="1:6">
      <c r="A22" s="93" t="s">
        <v>266</v>
      </c>
      <c r="B22" s="99">
        <v>-38985</v>
      </c>
      <c r="C22" s="99">
        <f>SUM(C15:C17)</f>
        <v>269869.11</v>
      </c>
    </row>
    <row r="23" spans="1:6">
      <c r="A23" s="93" t="s">
        <v>267</v>
      </c>
      <c r="B23" s="99">
        <v>-28012</v>
      </c>
      <c r="C23" s="99">
        <v>165304.84</v>
      </c>
    </row>
    <row r="24" spans="1:6">
      <c r="A24" s="93" t="s">
        <v>268</v>
      </c>
      <c r="B24" s="99">
        <v>7538</v>
      </c>
      <c r="C24" s="99">
        <f>(C27-C20)/C4</f>
        <v>6651.7005753424655</v>
      </c>
      <c r="F24" s="106"/>
    </row>
    <row r="25" spans="1:6">
      <c r="A25" s="110" t="s">
        <v>269</v>
      </c>
      <c r="B25" s="111">
        <v>41</v>
      </c>
      <c r="C25" s="111">
        <f>C5/C24</f>
        <v>46.829528249467621</v>
      </c>
      <c r="F25" s="106"/>
    </row>
    <row r="26" spans="1:6">
      <c r="A26" s="93" t="s">
        <v>270</v>
      </c>
      <c r="B26" s="112">
        <v>-0.09</v>
      </c>
      <c r="C26" s="112">
        <f>C15/C5</f>
        <v>1.6783681652412872</v>
      </c>
    </row>
    <row r="27" spans="1:6">
      <c r="A27" s="113" t="s">
        <v>271</v>
      </c>
      <c r="B27" s="114">
        <f>B13-B23</f>
        <v>694339</v>
      </c>
      <c r="C27" s="114">
        <f>C13-C23</f>
        <v>2458384.7799999998</v>
      </c>
      <c r="D27" s="107"/>
    </row>
    <row r="28" spans="1:6">
      <c r="A28" s="113" t="s">
        <v>272</v>
      </c>
      <c r="B28" s="115">
        <f>(B13-B27)/B13</f>
        <v>-4.2039419084023311E-2</v>
      </c>
      <c r="C28" s="115">
        <f>C23/C13</f>
        <v>6.3004723859066844E-2</v>
      </c>
      <c r="D28" s="115"/>
    </row>
    <row r="29" spans="1:6">
      <c r="A29" s="113" t="s">
        <v>273</v>
      </c>
      <c r="B29" s="116">
        <f>B11/B7</f>
        <v>0.57329262768317868</v>
      </c>
      <c r="C29" s="116">
        <f>C11/C7</f>
        <v>0.57329262768317868</v>
      </c>
      <c r="F29" s="117"/>
    </row>
    <row r="30" spans="1:6">
      <c r="A30" s="113" t="s">
        <v>274</v>
      </c>
      <c r="B30" s="116">
        <f>B12/B27</f>
        <v>0.47889143487547148</v>
      </c>
      <c r="C30" s="116">
        <f>C12/C27</f>
        <v>0.13525669484497868</v>
      </c>
      <c r="D30" s="116"/>
    </row>
    <row r="31" spans="1:6">
      <c r="A31" s="113" t="s">
        <v>275</v>
      </c>
      <c r="B31" s="115">
        <f>B15/B13</f>
        <v>-4.3460643197709231E-2</v>
      </c>
      <c r="C31" s="115">
        <f>C15/C13</f>
        <v>0.19926326880082715</v>
      </c>
    </row>
    <row r="32" spans="1:6">
      <c r="A32" s="118" t="s">
        <v>276</v>
      </c>
      <c r="B32" s="119">
        <f>B6-B9</f>
        <v>53050</v>
      </c>
      <c r="C32" s="119">
        <f>C6-C9</f>
        <v>53050</v>
      </c>
    </row>
    <row r="34" spans="1:22" hidden="1" outlineLevel="1">
      <c r="A34" s="120" t="s">
        <v>277</v>
      </c>
      <c r="B34" s="121"/>
    </row>
    <row r="35" spans="1:22" hidden="1" outlineLevel="1"/>
    <row r="36" spans="1:22" hidden="1" outlineLevel="1">
      <c r="A36" s="122" t="s">
        <v>278</v>
      </c>
      <c r="G36" s="188" t="s">
        <v>279</v>
      </c>
      <c r="H36" s="188"/>
      <c r="I36" s="188"/>
      <c r="J36" s="188"/>
      <c r="K36" s="188"/>
      <c r="L36" s="188"/>
      <c r="M36" s="188"/>
      <c r="N36" s="188"/>
      <c r="R36" s="123" t="s">
        <v>280</v>
      </c>
      <c r="S36" s="123" t="s">
        <v>281</v>
      </c>
      <c r="T36" s="123" t="s">
        <v>282</v>
      </c>
      <c r="U36" s="123" t="s">
        <v>283</v>
      </c>
      <c r="V36" s="123" t="s">
        <v>127</v>
      </c>
    </row>
    <row r="37" spans="1:22" hidden="1" outlineLevel="1">
      <c r="A37" s="122"/>
      <c r="G37" s="188"/>
      <c r="H37" s="188"/>
      <c r="I37" s="188"/>
      <c r="J37" s="188"/>
      <c r="K37" s="188"/>
      <c r="L37" s="188"/>
      <c r="M37" s="188"/>
      <c r="N37" s="188"/>
      <c r="Q37" s="86" t="s">
        <v>257</v>
      </c>
      <c r="R37" s="103">
        <v>446353.48</v>
      </c>
      <c r="S37" s="103">
        <v>786155.4</v>
      </c>
      <c r="T37" s="103">
        <v>724853.57</v>
      </c>
      <c r="U37" s="103">
        <v>666327.17000000004</v>
      </c>
      <c r="V37" s="104">
        <f>SUM(R37:U37)</f>
        <v>2623689.6199999996</v>
      </c>
    </row>
    <row r="38" spans="1:22" hidden="1" outlineLevel="1">
      <c r="A38" s="122" t="s">
        <v>284</v>
      </c>
      <c r="Q38" s="122">
        <v>2</v>
      </c>
    </row>
    <row r="39" spans="1:22" hidden="1" outlineLevel="1">
      <c r="A39" s="122" t="s">
        <v>285</v>
      </c>
      <c r="G39" s="189" t="s">
        <v>286</v>
      </c>
      <c r="H39" s="189"/>
      <c r="I39" s="189"/>
      <c r="J39" s="189"/>
      <c r="K39" s="189"/>
      <c r="L39" s="189"/>
      <c r="M39" s="189"/>
      <c r="N39" s="189"/>
      <c r="Q39" s="124" t="s">
        <v>271</v>
      </c>
      <c r="R39" s="125">
        <v>553090.88</v>
      </c>
      <c r="S39" s="125">
        <v>609903.56000000006</v>
      </c>
      <c r="T39" s="125">
        <v>601050.85</v>
      </c>
      <c r="U39" s="125">
        <v>694339.49</v>
      </c>
      <c r="V39" s="104">
        <f>SUM(R39:U39)</f>
        <v>2458384.7800000003</v>
      </c>
    </row>
    <row r="40" spans="1:22" hidden="1" outlineLevel="1">
      <c r="G40" s="189"/>
      <c r="H40" s="189"/>
      <c r="I40" s="189"/>
      <c r="J40" s="189"/>
      <c r="K40" s="189"/>
      <c r="L40" s="189"/>
      <c r="M40" s="189"/>
      <c r="N40" s="189"/>
      <c r="S40" s="104">
        <f>S39-R39</f>
        <v>56812.680000000051</v>
      </c>
      <c r="T40" s="104">
        <f>T39-S39</f>
        <v>-8852.7100000000792</v>
      </c>
      <c r="U40" s="104">
        <f>U39-T39</f>
        <v>93288.640000000014</v>
      </c>
    </row>
    <row r="41" spans="1:22" hidden="1" outlineLevel="1">
      <c r="G41" s="189"/>
      <c r="H41" s="189"/>
      <c r="I41" s="189"/>
      <c r="J41" s="189"/>
      <c r="K41" s="189"/>
      <c r="L41" s="189"/>
      <c r="M41" s="189"/>
      <c r="N41" s="189"/>
      <c r="U41" s="105">
        <v>1</v>
      </c>
    </row>
    <row r="42" spans="1:22" hidden="1" outlineLevel="1">
      <c r="G42" s="189"/>
      <c r="H42" s="189"/>
      <c r="I42" s="189"/>
      <c r="J42" s="189"/>
      <c r="K42" s="189"/>
      <c r="L42" s="189"/>
      <c r="M42" s="189"/>
      <c r="N42" s="189"/>
      <c r="O42" s="126" t="s">
        <v>287</v>
      </c>
      <c r="Q42" s="86" t="s">
        <v>288</v>
      </c>
      <c r="R42" s="127">
        <f>R37-R39</f>
        <v>-106737.40000000002</v>
      </c>
      <c r="S42" s="127">
        <f t="shared" ref="S42:U42" si="0">S37-S39</f>
        <v>176251.83999999997</v>
      </c>
      <c r="T42" s="127">
        <f t="shared" si="0"/>
        <v>123802.71999999997</v>
      </c>
      <c r="U42" s="127">
        <f t="shared" si="0"/>
        <v>-28012.319999999949</v>
      </c>
    </row>
    <row r="43" spans="1:22" hidden="1" outlineLevel="1"/>
    <row r="44" spans="1:22" hidden="1" outlineLevel="1">
      <c r="A44" s="128" t="s">
        <v>289</v>
      </c>
      <c r="B44" s="128"/>
      <c r="C44" s="128"/>
      <c r="D44" s="128"/>
      <c r="E44" s="128"/>
      <c r="F44" s="128"/>
      <c r="G44" s="128"/>
      <c r="H44" s="128"/>
      <c r="I44" s="128"/>
      <c r="J44" s="128"/>
      <c r="K44" s="128"/>
      <c r="L44" s="128"/>
      <c r="M44" s="128"/>
      <c r="N44" s="129" t="s">
        <v>290</v>
      </c>
      <c r="Q44" s="107"/>
    </row>
    <row r="45" spans="1:22" hidden="1" outlineLevel="1">
      <c r="A45" s="128" t="s">
        <v>291</v>
      </c>
      <c r="B45" s="128"/>
      <c r="C45" s="129" t="s">
        <v>292</v>
      </c>
    </row>
    <row r="46" spans="1:22" hidden="1" outlineLevel="1">
      <c r="A46" s="128" t="s">
        <v>293</v>
      </c>
      <c r="B46" s="128"/>
      <c r="C46" s="128"/>
      <c r="D46" s="128"/>
      <c r="E46" s="128"/>
      <c r="F46" s="128"/>
      <c r="G46" s="129" t="s">
        <v>290</v>
      </c>
    </row>
    <row r="47" spans="1:22" collapsed="1"/>
    <row r="48" spans="1:22" ht="16" thickBot="1"/>
    <row r="49" spans="1:9" ht="16" thickBot="1">
      <c r="A49" s="190" t="s">
        <v>294</v>
      </c>
      <c r="B49" s="191"/>
      <c r="C49" s="191"/>
      <c r="D49" s="191"/>
      <c r="E49" s="191"/>
      <c r="F49" s="191"/>
      <c r="G49" s="191"/>
      <c r="H49" s="191"/>
      <c r="I49" s="192"/>
    </row>
    <row r="50" spans="1:9" ht="16" customHeight="1">
      <c r="A50" s="193" t="s">
        <v>295</v>
      </c>
      <c r="B50" s="194"/>
      <c r="C50" s="194"/>
      <c r="D50" s="194"/>
      <c r="E50" s="194"/>
      <c r="F50" s="194"/>
      <c r="G50" s="194"/>
      <c r="H50" s="194"/>
      <c r="I50" s="195"/>
    </row>
    <row r="51" spans="1:9" ht="16" customHeight="1">
      <c r="A51" s="196"/>
      <c r="B51" s="189"/>
      <c r="C51" s="189"/>
      <c r="D51" s="189"/>
      <c r="E51" s="189"/>
      <c r="F51" s="189"/>
      <c r="G51" s="189"/>
      <c r="H51" s="189"/>
      <c r="I51" s="197"/>
    </row>
    <row r="52" spans="1:9" ht="16" customHeight="1">
      <c r="A52" s="196"/>
      <c r="B52" s="189"/>
      <c r="C52" s="189"/>
      <c r="D52" s="189"/>
      <c r="E52" s="189"/>
      <c r="F52" s="189"/>
      <c r="G52" s="189"/>
      <c r="H52" s="189"/>
      <c r="I52" s="197"/>
    </row>
    <row r="53" spans="1:9" ht="16" customHeight="1">
      <c r="A53" s="196"/>
      <c r="B53" s="189"/>
      <c r="C53" s="189"/>
      <c r="D53" s="189"/>
      <c r="E53" s="189"/>
      <c r="F53" s="189"/>
      <c r="G53" s="189"/>
      <c r="H53" s="189"/>
      <c r="I53" s="197"/>
    </row>
    <row r="54" spans="1:9" ht="16" customHeight="1">
      <c r="A54" s="196"/>
      <c r="B54" s="189"/>
      <c r="C54" s="189"/>
      <c r="D54" s="189"/>
      <c r="E54" s="189"/>
      <c r="F54" s="189"/>
      <c r="G54" s="189"/>
      <c r="H54" s="189"/>
      <c r="I54" s="197"/>
    </row>
    <row r="55" spans="1:9" ht="16" customHeight="1" thickBot="1">
      <c r="A55" s="198"/>
      <c r="B55" s="199"/>
      <c r="C55" s="199"/>
      <c r="D55" s="199"/>
      <c r="E55" s="199"/>
      <c r="F55" s="199"/>
      <c r="G55" s="199"/>
      <c r="H55" s="199"/>
      <c r="I55" s="200"/>
    </row>
  </sheetData>
  <mergeCells count="4">
    <mergeCell ref="G36:N37"/>
    <mergeCell ref="G39:N42"/>
    <mergeCell ref="A49:I49"/>
    <mergeCell ref="A50:I55"/>
  </mergeCells>
  <conditionalFormatting sqref="K2:K3">
    <cfRule type="cellIs" dxfId="44" priority="51" operator="lessThan">
      <formula>0</formula>
    </cfRule>
  </conditionalFormatting>
  <conditionalFormatting sqref="T2:T3">
    <cfRule type="cellIs" dxfId="43" priority="49" stopIfTrue="1" operator="lessThan">
      <formula>0.9</formula>
    </cfRule>
    <cfRule type="cellIs" dxfId="42" priority="50" operator="lessThanOrEqual">
      <formula>1</formula>
    </cfRule>
  </conditionalFormatting>
  <conditionalFormatting sqref="X2:X3">
    <cfRule type="cellIs" dxfId="41" priority="47" stopIfTrue="1" operator="lessThanOrEqual">
      <formula>30</formula>
    </cfRule>
    <cfRule type="cellIs" dxfId="40" priority="48" operator="lessThan">
      <formula>45</formula>
    </cfRule>
  </conditionalFormatting>
  <conditionalFormatting sqref="A12:B12">
    <cfRule type="cellIs" dxfId="39" priority="46" operator="lessThan">
      <formula>0</formula>
    </cfRule>
  </conditionalFormatting>
  <conditionalFormatting sqref="A25:B25">
    <cfRule type="cellIs" dxfId="38" priority="44" stopIfTrue="1" operator="lessThanOrEqual">
      <formula>30</formula>
    </cfRule>
    <cfRule type="cellIs" dxfId="37" priority="45" operator="lessThan">
      <formula>45</formula>
    </cfRule>
  </conditionalFormatting>
  <conditionalFormatting sqref="B28">
    <cfRule type="cellIs" dxfId="36" priority="37" operator="greaterThan">
      <formula>0</formula>
    </cfRule>
    <cfRule type="cellIs" dxfId="35" priority="38" operator="between">
      <formula>0</formula>
      <formula>-0.05</formula>
    </cfRule>
    <cfRule type="cellIs" dxfId="34" priority="43" operator="lessThan">
      <formula>-0.05</formula>
    </cfRule>
  </conditionalFormatting>
  <conditionalFormatting sqref="B29">
    <cfRule type="cellIs" dxfId="33" priority="41" operator="lessThan">
      <formula>0.5</formula>
    </cfRule>
    <cfRule type="cellIs" dxfId="32" priority="42" operator="between">
      <formula>0.5</formula>
      <formula>0.9</formula>
    </cfRule>
  </conditionalFormatting>
  <conditionalFormatting sqref="B30">
    <cfRule type="cellIs" dxfId="31" priority="39" operator="lessThan">
      <formula>0.2</formula>
    </cfRule>
    <cfRule type="cellIs" dxfId="30" priority="40" operator="greaterThan">
      <formula>0.2</formula>
    </cfRule>
  </conditionalFormatting>
  <conditionalFormatting sqref="C12">
    <cfRule type="cellIs" dxfId="29" priority="24" operator="lessThan">
      <formula>0</formula>
    </cfRule>
  </conditionalFormatting>
  <conditionalFormatting sqref="C25">
    <cfRule type="cellIs" dxfId="28" priority="22" stopIfTrue="1" operator="lessThanOrEqual">
      <formula>30</formula>
    </cfRule>
    <cfRule type="cellIs" dxfId="27" priority="23" operator="lessThan">
      <formula>45</formula>
    </cfRule>
  </conditionalFormatting>
  <conditionalFormatting sqref="C28">
    <cfRule type="cellIs" dxfId="26" priority="19" operator="greaterThan">
      <formula>0</formula>
    </cfRule>
    <cfRule type="cellIs" dxfId="25" priority="20" operator="between">
      <formula>0</formula>
      <formula>-0.05</formula>
    </cfRule>
    <cfRule type="cellIs" dxfId="24" priority="21" operator="lessThan">
      <formula>-0.05</formula>
    </cfRule>
  </conditionalFormatting>
  <conditionalFormatting sqref="C29">
    <cfRule type="cellIs" dxfId="23" priority="16" operator="between">
      <formula>0.5</formula>
      <formula>0.9</formula>
    </cfRule>
    <cfRule type="cellIs" dxfId="22" priority="17" operator="lessThan">
      <formula>0.5</formula>
    </cfRule>
    <cfRule type="cellIs" dxfId="21" priority="18" operator="between">
      <formula>0.5</formula>
      <formula>0.9</formula>
    </cfRule>
  </conditionalFormatting>
  <conditionalFormatting sqref="C30">
    <cfRule type="cellIs" dxfId="20" priority="14" operator="between">
      <formula>0</formula>
      <formula>0.2</formula>
    </cfRule>
    <cfRule type="cellIs" dxfId="19" priority="15" operator="greaterThan">
      <formula>0.2</formula>
    </cfRule>
  </conditionalFormatting>
  <conditionalFormatting sqref="B25:C25">
    <cfRule type="cellIs" dxfId="18" priority="13" operator="greaterThan">
      <formula>45</formula>
    </cfRule>
  </conditionalFormatting>
  <conditionalFormatting sqref="B21">
    <cfRule type="cellIs" dxfId="17" priority="10" operator="lessThan">
      <formula>0.9</formula>
    </cfRule>
    <cfRule type="cellIs" dxfId="16" priority="11" operator="between">
      <formula>0.9</formula>
      <formula>1</formula>
    </cfRule>
    <cfRule type="cellIs" dxfId="15" priority="12" operator="greaterThanOrEqual">
      <formula>1</formula>
    </cfRule>
  </conditionalFormatting>
  <conditionalFormatting sqref="C21">
    <cfRule type="cellIs" dxfId="14" priority="7" operator="lessThan">
      <formula>0.9</formula>
    </cfRule>
    <cfRule type="cellIs" dxfId="13" priority="8" operator="between">
      <formula>0.9</formula>
      <formula>1</formula>
    </cfRule>
    <cfRule type="cellIs" dxfId="12" priority="9" operator="greaterThanOrEqual">
      <formula>1</formula>
    </cfRule>
  </conditionalFormatting>
  <conditionalFormatting sqref="C31">
    <cfRule type="cellIs" dxfId="11" priority="4" operator="lessThan">
      <formula>-0.02</formula>
    </cfRule>
    <cfRule type="cellIs" dxfId="10" priority="5" operator="greaterThanOrEqual">
      <formula>0</formula>
    </cfRule>
    <cfRule type="cellIs" dxfId="9" priority="6" operator="between">
      <formula>-0.02</formula>
      <formula>0</formula>
    </cfRule>
  </conditionalFormatting>
  <conditionalFormatting sqref="B31">
    <cfRule type="cellIs" dxfId="8" priority="1" operator="lessThan">
      <formula>-0.02</formula>
    </cfRule>
    <cfRule type="cellIs" dxfId="7" priority="2" operator="greaterThanOrEqual">
      <formula>0</formula>
    </cfRule>
    <cfRule type="cellIs" dxfId="6" priority="3" operator="between">
      <formula>-0.02</formula>
      <formula>0</formula>
    </cfRule>
  </conditionalFormatting>
  <hyperlinks>
    <hyperlink ref="O42" location="'CV FY22 Annual Budget'!A1" display="'CV FY22 Annual Budget" xr:uid="{0BD7292B-156A-134A-9B97-5DA535D384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C20"/>
  <sheetViews>
    <sheetView workbookViewId="0"/>
  </sheetViews>
  <sheetFormatPr baseColWidth="10" defaultColWidth="9.1640625" defaultRowHeight="13"/>
  <cols>
    <col min="1" max="1" width="2.6640625" style="1" customWidth="1"/>
    <col min="2" max="2" width="81.83203125" style="1" bestFit="1" customWidth="1"/>
    <col min="3" max="16384" width="9.1640625" style="1"/>
  </cols>
  <sheetData>
    <row r="1" spans="1:3" ht="20">
      <c r="B1" s="64" t="s">
        <v>110</v>
      </c>
      <c r="C1" s="63" t="s">
        <v>204</v>
      </c>
    </row>
    <row r="2" spans="1:3" ht="16">
      <c r="B2" s="2" t="s">
        <v>195</v>
      </c>
      <c r="C2" s="63">
        <f>VLOOKUP(B2,LEA_List[],2,FALSE)</f>
        <v>334</v>
      </c>
    </row>
    <row r="4" spans="1:3">
      <c r="B4" s="3" t="s">
        <v>217</v>
      </c>
    </row>
    <row r="5" spans="1:3">
      <c r="B5" s="3" t="s">
        <v>218</v>
      </c>
    </row>
    <row r="6" spans="1:3">
      <c r="B6" s="3" t="s">
        <v>219</v>
      </c>
    </row>
    <row r="8" spans="1:3">
      <c r="B8" s="1" t="s">
        <v>111</v>
      </c>
    </row>
    <row r="10" spans="1:3" ht="20">
      <c r="A10" s="201" t="s">
        <v>210</v>
      </c>
      <c r="B10" s="201"/>
    </row>
    <row r="11" spans="1:3">
      <c r="A11" s="1">
        <v>1</v>
      </c>
      <c r="B11" s="1" t="s">
        <v>206</v>
      </c>
    </row>
    <row r="12" spans="1:3">
      <c r="A12" s="1">
        <v>2</v>
      </c>
      <c r="B12" s="1" t="s">
        <v>211</v>
      </c>
    </row>
    <row r="13" spans="1:3">
      <c r="A13" s="1">
        <v>3</v>
      </c>
      <c r="B13" s="1" t="s">
        <v>207</v>
      </c>
    </row>
    <row r="14" spans="1:3">
      <c r="A14" s="1">
        <v>4</v>
      </c>
      <c r="B14" s="1" t="s">
        <v>212</v>
      </c>
    </row>
    <row r="15" spans="1:3">
      <c r="A15" s="1">
        <v>5</v>
      </c>
      <c r="B15" s="1" t="s">
        <v>213</v>
      </c>
    </row>
    <row r="16" spans="1:3">
      <c r="A16" s="1">
        <v>6</v>
      </c>
      <c r="B16" s="1" t="s">
        <v>214</v>
      </c>
    </row>
    <row r="17" spans="1:2">
      <c r="A17" s="1">
        <v>7</v>
      </c>
      <c r="B17" s="1" t="s">
        <v>208</v>
      </c>
    </row>
    <row r="18" spans="1:2">
      <c r="A18" s="1">
        <v>8</v>
      </c>
      <c r="B18" s="1" t="s">
        <v>209</v>
      </c>
    </row>
    <row r="20" spans="1:2">
      <c r="A20" s="202" t="s">
        <v>215</v>
      </c>
      <c r="B20" s="202"/>
    </row>
  </sheetData>
  <sheetProtection algorithmName="SHA-512" hashValue="k3HjhReGBPQCv0A8TEYmQD5Is2AJ8kzhInVXXaVXnH2rY7gIJ8l4eaUxu5zF+JPLdMiLz6ocJe1VMCVQcb2eog==" saltValue="uhU6Aws4CFAWTOOgAWoEyQ==" spinCount="100000" sheet="1" objects="1" scenarios="1"/>
  <mergeCells count="2">
    <mergeCell ref="A10:B10"/>
    <mergeCell ref="A20:B20"/>
  </mergeCells>
  <conditionalFormatting sqref="B2">
    <cfRule type="containsText" dxfId="5" priority="4" operator="containsText" text="Enter LEA Name">
      <formula>NOT(ISERROR(SEARCH("Enter LEA Name",B2)))</formula>
    </cfRule>
  </conditionalFormatting>
  <conditionalFormatting sqref="B4">
    <cfRule type="containsText" dxfId="4" priority="3" operator="containsText" text="Enter LEA Contact Name">
      <formula>NOT(ISERROR(SEARCH("Enter LEA Contact Name",B4)))</formula>
    </cfRule>
  </conditionalFormatting>
  <conditionalFormatting sqref="B5">
    <cfRule type="containsText" dxfId="3" priority="2" operator="containsText" text="Enter LEA Contact Email">
      <formula>NOT(ISERROR(SEARCH("Enter LEA Contact Email",B5)))</formula>
    </cfRule>
  </conditionalFormatting>
  <conditionalFormatting sqref="B6">
    <cfRule type="containsText" dxfId="2" priority="1" operator="containsText" text="Enter LEA Contact Phone Number">
      <formula>NOT(ISERROR(SEARCH("Enter LEA Contact Phone Number",B6)))</formula>
    </cfRule>
  </conditionalFormatting>
  <dataValidations count="1">
    <dataValidation type="list" allowBlank="1" showInputMessage="1" showErrorMessage="1" sqref="B2" xr:uid="{64F096BA-7011-514A-9193-1739EEAA3888}">
      <formula1>LEA_Name</formula1>
    </dataValidation>
  </dataValidations>
  <pageMargins left="0.7" right="0.7" top="0.75" bottom="0.75" header="0.3" footer="0.3"/>
  <pageSetup paperSize="125"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D61"/>
  <sheetViews>
    <sheetView workbookViewId="0"/>
  </sheetViews>
  <sheetFormatPr baseColWidth="10" defaultColWidth="7.5" defaultRowHeight="13"/>
  <cols>
    <col min="1" max="1" width="26.83203125" style="5" bestFit="1" customWidth="1"/>
    <col min="2" max="3" width="21.83203125" style="20" bestFit="1" customWidth="1"/>
    <col min="4" max="4" width="15.33203125" style="20" bestFit="1" customWidth="1"/>
    <col min="5" max="16384" width="7.5" style="5"/>
  </cols>
  <sheetData>
    <row r="1" spans="1:4">
      <c r="A1" s="4" t="str">
        <f>'1 Instructions - Read First'!B2</f>
        <v>Capital Village PCS</v>
      </c>
    </row>
    <row r="2" spans="1:4">
      <c r="A2" s="5" t="str">
        <f>'1 Instructions - Read First'!B8&amp;" Enrollment Data"</f>
        <v>FY22 Enrollment Data</v>
      </c>
      <c r="C2" s="21" t="s">
        <v>116</v>
      </c>
    </row>
    <row r="3" spans="1:4">
      <c r="A3" s="6"/>
      <c r="B3" s="22"/>
      <c r="C3" s="23"/>
      <c r="D3" s="22"/>
    </row>
    <row r="4" spans="1:4" ht="14">
      <c r="A4" s="19" t="s">
        <v>33</v>
      </c>
      <c r="B4" s="24" t="s">
        <v>121</v>
      </c>
      <c r="C4" s="24" t="s">
        <v>122</v>
      </c>
      <c r="D4" s="25" t="s">
        <v>123</v>
      </c>
    </row>
    <row r="5" spans="1:4" ht="12.75" customHeight="1">
      <c r="A5" s="14" t="s">
        <v>34</v>
      </c>
      <c r="B5" s="32">
        <v>0</v>
      </c>
      <c r="C5" s="32">
        <v>0</v>
      </c>
      <c r="D5" s="31">
        <f>C5-B5</f>
        <v>0</v>
      </c>
    </row>
    <row r="6" spans="1:4" ht="12.75" customHeight="1">
      <c r="A6" s="14" t="s">
        <v>35</v>
      </c>
      <c r="B6" s="32">
        <v>0</v>
      </c>
      <c r="C6" s="32">
        <v>0</v>
      </c>
      <c r="D6" s="31">
        <f t="shared" ref="D6:D22" si="0">C6-B6</f>
        <v>0</v>
      </c>
    </row>
    <row r="7" spans="1:4" ht="12.75" customHeight="1">
      <c r="A7" s="14" t="s">
        <v>36</v>
      </c>
      <c r="B7" s="32">
        <v>0</v>
      </c>
      <c r="C7" s="32">
        <v>0</v>
      </c>
      <c r="D7" s="31">
        <f t="shared" si="0"/>
        <v>0</v>
      </c>
    </row>
    <row r="8" spans="1:4" ht="12.75" customHeight="1">
      <c r="A8" s="14" t="s">
        <v>37</v>
      </c>
      <c r="B8" s="32">
        <v>0</v>
      </c>
      <c r="C8" s="32">
        <v>0</v>
      </c>
      <c r="D8" s="31">
        <f t="shared" si="0"/>
        <v>0</v>
      </c>
    </row>
    <row r="9" spans="1:4" ht="12.75" customHeight="1">
      <c r="A9" s="14" t="s">
        <v>38</v>
      </c>
      <c r="B9" s="32">
        <v>0</v>
      </c>
      <c r="C9" s="32">
        <v>0</v>
      </c>
      <c r="D9" s="31">
        <f t="shared" si="0"/>
        <v>0</v>
      </c>
    </row>
    <row r="10" spans="1:4" ht="12.75" customHeight="1">
      <c r="A10" s="14" t="s">
        <v>39</v>
      </c>
      <c r="B10" s="32">
        <v>0</v>
      </c>
      <c r="C10" s="32">
        <v>0</v>
      </c>
      <c r="D10" s="31">
        <f t="shared" si="0"/>
        <v>0</v>
      </c>
    </row>
    <row r="11" spans="1:4" ht="12.75" customHeight="1">
      <c r="A11" s="14" t="s">
        <v>40</v>
      </c>
      <c r="B11" s="32">
        <v>0</v>
      </c>
      <c r="C11" s="32">
        <v>0</v>
      </c>
      <c r="D11" s="31">
        <f t="shared" si="0"/>
        <v>0</v>
      </c>
    </row>
    <row r="12" spans="1:4" ht="12.75" customHeight="1">
      <c r="A12" s="14" t="s">
        <v>41</v>
      </c>
      <c r="B12" s="32">
        <v>19</v>
      </c>
      <c r="C12" s="32">
        <v>4</v>
      </c>
      <c r="D12" s="31">
        <f t="shared" si="0"/>
        <v>-15</v>
      </c>
    </row>
    <row r="13" spans="1:4" ht="12.75" customHeight="1">
      <c r="A13" s="14" t="s">
        <v>42</v>
      </c>
      <c r="B13" s="32">
        <v>32</v>
      </c>
      <c r="C13" s="32">
        <v>45</v>
      </c>
      <c r="D13" s="31">
        <f t="shared" si="0"/>
        <v>13</v>
      </c>
    </row>
    <row r="14" spans="1:4" ht="12.75" customHeight="1">
      <c r="A14" s="14" t="s">
        <v>43</v>
      </c>
      <c r="B14" s="32">
        <v>0</v>
      </c>
      <c r="C14" s="32">
        <v>41</v>
      </c>
      <c r="D14" s="31">
        <f t="shared" si="0"/>
        <v>41</v>
      </c>
    </row>
    <row r="15" spans="1:4" ht="12.75" customHeight="1">
      <c r="A15" s="14" t="s">
        <v>44</v>
      </c>
      <c r="B15" s="32">
        <v>0</v>
      </c>
      <c r="C15" s="32">
        <v>0</v>
      </c>
      <c r="D15" s="31">
        <f t="shared" si="0"/>
        <v>0</v>
      </c>
    </row>
    <row r="16" spans="1:4" ht="12.75" customHeight="1">
      <c r="A16" s="14" t="s">
        <v>45</v>
      </c>
      <c r="B16" s="32">
        <v>0</v>
      </c>
      <c r="C16" s="32">
        <v>0</v>
      </c>
      <c r="D16" s="31">
        <f t="shared" si="0"/>
        <v>0</v>
      </c>
    </row>
    <row r="17" spans="1:4" ht="12.75" customHeight="1">
      <c r="A17" s="14" t="s">
        <v>46</v>
      </c>
      <c r="B17" s="32">
        <v>0</v>
      </c>
      <c r="C17" s="32">
        <v>0</v>
      </c>
      <c r="D17" s="31">
        <f t="shared" si="0"/>
        <v>0</v>
      </c>
    </row>
    <row r="18" spans="1:4" ht="12.75" customHeight="1">
      <c r="A18" s="14" t="s">
        <v>47</v>
      </c>
      <c r="B18" s="32">
        <v>0</v>
      </c>
      <c r="C18" s="32">
        <v>0</v>
      </c>
      <c r="D18" s="31">
        <f t="shared" si="0"/>
        <v>0</v>
      </c>
    </row>
    <row r="19" spans="1:4" ht="12.75" customHeight="1">
      <c r="A19" s="14" t="s">
        <v>48</v>
      </c>
      <c r="B19" s="32">
        <v>0</v>
      </c>
      <c r="C19" s="32">
        <v>0</v>
      </c>
      <c r="D19" s="31">
        <f t="shared" si="0"/>
        <v>0</v>
      </c>
    </row>
    <row r="20" spans="1:4" ht="12.75" customHeight="1">
      <c r="A20" s="14" t="s">
        <v>49</v>
      </c>
      <c r="B20" s="32">
        <v>0</v>
      </c>
      <c r="C20" s="32">
        <v>0</v>
      </c>
      <c r="D20" s="31">
        <f t="shared" si="0"/>
        <v>0</v>
      </c>
    </row>
    <row r="21" spans="1:4" ht="12.75" customHeight="1">
      <c r="A21" s="14" t="s">
        <v>50</v>
      </c>
      <c r="B21" s="32">
        <v>0</v>
      </c>
      <c r="C21" s="32">
        <v>0</v>
      </c>
      <c r="D21" s="31">
        <f t="shared" si="0"/>
        <v>0</v>
      </c>
    </row>
    <row r="22" spans="1:4" ht="13.5" customHeight="1">
      <c r="A22" s="14" t="s">
        <v>51</v>
      </c>
      <c r="B22" s="32">
        <v>0</v>
      </c>
      <c r="C22" s="32">
        <v>0</v>
      </c>
      <c r="D22" s="31">
        <f t="shared" si="0"/>
        <v>0</v>
      </c>
    </row>
    <row r="23" spans="1:4">
      <c r="A23" s="18" t="s">
        <v>119</v>
      </c>
      <c r="B23" s="26">
        <f>SUM(B5:B22)</f>
        <v>51</v>
      </c>
      <c r="C23" s="26">
        <f>SUM(C5:C22)</f>
        <v>90</v>
      </c>
      <c r="D23" s="26">
        <f>SUM(D5:D22)</f>
        <v>39</v>
      </c>
    </row>
    <row r="24" spans="1:4">
      <c r="A24" s="16"/>
      <c r="B24" s="27"/>
      <c r="C24" s="28"/>
      <c r="D24" s="27"/>
    </row>
    <row r="25" spans="1:4" ht="14">
      <c r="A25" s="15" t="s">
        <v>52</v>
      </c>
      <c r="B25" s="25" t="str">
        <f>B4</f>
        <v>FY21 Audited Enrollment</v>
      </c>
      <c r="C25" s="25" t="str">
        <f>C4</f>
        <v>FY22 Budgeted Enrollment</v>
      </c>
      <c r="D25" s="25" t="str">
        <f>D4</f>
        <v>Increase (Decrease)</v>
      </c>
    </row>
    <row r="26" spans="1:4">
      <c r="A26" s="14" t="s">
        <v>53</v>
      </c>
      <c r="B26" s="32">
        <v>7</v>
      </c>
      <c r="C26" s="32">
        <v>14</v>
      </c>
      <c r="D26" s="31">
        <f t="shared" ref="D26:D29" si="1">C26-B26</f>
        <v>7</v>
      </c>
    </row>
    <row r="27" spans="1:4" ht="12.75" customHeight="1">
      <c r="A27" s="14" t="s">
        <v>54</v>
      </c>
      <c r="B27" s="32">
        <v>5</v>
      </c>
      <c r="C27" s="32">
        <v>6</v>
      </c>
      <c r="D27" s="31">
        <f t="shared" si="1"/>
        <v>1</v>
      </c>
    </row>
    <row r="28" spans="1:4" ht="12.75" customHeight="1">
      <c r="A28" s="14" t="s">
        <v>55</v>
      </c>
      <c r="B28" s="32">
        <v>1</v>
      </c>
      <c r="C28" s="32">
        <v>3</v>
      </c>
      <c r="D28" s="31">
        <f t="shared" si="1"/>
        <v>2</v>
      </c>
    </row>
    <row r="29" spans="1:4" ht="12.75" customHeight="1">
      <c r="A29" s="14" t="s">
        <v>56</v>
      </c>
      <c r="B29" s="32">
        <v>7</v>
      </c>
      <c r="C29" s="32">
        <v>13</v>
      </c>
      <c r="D29" s="31">
        <f t="shared" si="1"/>
        <v>6</v>
      </c>
    </row>
    <row r="30" spans="1:4" ht="13.5" customHeight="1">
      <c r="A30" s="18" t="s">
        <v>57</v>
      </c>
      <c r="B30" s="26">
        <f>SUM(B26:B29)</f>
        <v>20</v>
      </c>
      <c r="C30" s="26">
        <f>SUM(C26:C29)</f>
        <v>36</v>
      </c>
      <c r="D30" s="26">
        <f>SUM(D26:D29)</f>
        <v>16</v>
      </c>
    </row>
    <row r="31" spans="1:4">
      <c r="A31" s="9"/>
      <c r="B31" s="28"/>
      <c r="C31" s="28"/>
      <c r="D31" s="28"/>
    </row>
    <row r="32" spans="1:4" ht="32.25" customHeight="1">
      <c r="A32" s="10" t="s">
        <v>112</v>
      </c>
      <c r="B32" s="25" t="str">
        <f>B25</f>
        <v>FY21 Audited Enrollment</v>
      </c>
      <c r="C32" s="25" t="str">
        <f>C25</f>
        <v>FY22 Budgeted Enrollment</v>
      </c>
      <c r="D32" s="25" t="str">
        <f>D25</f>
        <v>Increase (Decrease)</v>
      </c>
    </row>
    <row r="33" spans="1:4" ht="12.75" customHeight="1">
      <c r="A33" s="17" t="s">
        <v>124</v>
      </c>
      <c r="B33" s="205">
        <v>3</v>
      </c>
      <c r="C33" s="32">
        <v>8</v>
      </c>
      <c r="D33" s="203"/>
    </row>
    <row r="34" spans="1:4" ht="12.75" customHeight="1">
      <c r="A34" s="17" t="s">
        <v>113</v>
      </c>
      <c r="B34" s="206"/>
      <c r="C34" s="32">
        <v>0</v>
      </c>
      <c r="D34" s="204"/>
    </row>
    <row r="35" spans="1:4">
      <c r="A35" s="13" t="s">
        <v>118</v>
      </c>
      <c r="B35" s="26">
        <f>SUM(B33:B34)</f>
        <v>3</v>
      </c>
      <c r="C35" s="26">
        <f>SUM(C33:C34)</f>
        <v>8</v>
      </c>
      <c r="D35" s="26">
        <f>SUM(D33:D34)</f>
        <v>0</v>
      </c>
    </row>
    <row r="36" spans="1:4">
      <c r="A36" s="8"/>
      <c r="B36" s="28"/>
      <c r="C36" s="28"/>
      <c r="D36" s="28"/>
    </row>
    <row r="37" spans="1:4" ht="12.75" customHeight="1">
      <c r="A37" s="10" t="s">
        <v>58</v>
      </c>
      <c r="B37" s="25" t="str">
        <f>B32</f>
        <v>FY21 Audited Enrollment</v>
      </c>
      <c r="C37" s="25" t="str">
        <f>C32</f>
        <v>FY22 Budgeted Enrollment</v>
      </c>
      <c r="D37" s="25" t="str">
        <f>D32</f>
        <v>Increase (Decrease)</v>
      </c>
    </row>
    <row r="38" spans="1:4" ht="12.75" customHeight="1">
      <c r="A38" s="11" t="s">
        <v>59</v>
      </c>
      <c r="B38" s="32">
        <v>0</v>
      </c>
      <c r="C38" s="32">
        <v>0</v>
      </c>
      <c r="D38" s="31">
        <f t="shared" ref="D38:D41" si="2">C38-B38</f>
        <v>0</v>
      </c>
    </row>
    <row r="39" spans="1:4" ht="12.75" customHeight="1">
      <c r="A39" s="11" t="s">
        <v>60</v>
      </c>
      <c r="B39" s="32">
        <v>0</v>
      </c>
      <c r="C39" s="32">
        <v>0</v>
      </c>
      <c r="D39" s="31">
        <f t="shared" si="2"/>
        <v>0</v>
      </c>
    </row>
    <row r="40" spans="1:4" ht="12.75" customHeight="1">
      <c r="A40" s="11" t="s">
        <v>61</v>
      </c>
      <c r="B40" s="32">
        <v>0</v>
      </c>
      <c r="C40" s="32">
        <v>0</v>
      </c>
      <c r="D40" s="31">
        <f t="shared" si="2"/>
        <v>0</v>
      </c>
    </row>
    <row r="41" spans="1:4" ht="12.75" customHeight="1">
      <c r="A41" s="11" t="s">
        <v>62</v>
      </c>
      <c r="B41" s="32">
        <v>0</v>
      </c>
      <c r="C41" s="32">
        <v>0</v>
      </c>
      <c r="D41" s="31">
        <f t="shared" si="2"/>
        <v>0</v>
      </c>
    </row>
    <row r="42" spans="1:4" ht="13.5" customHeight="1">
      <c r="A42" s="13" t="s">
        <v>63</v>
      </c>
      <c r="B42" s="26">
        <f>SUM(B38:B41)</f>
        <v>0</v>
      </c>
      <c r="C42" s="26">
        <f>SUM(C38:C41)</f>
        <v>0</v>
      </c>
      <c r="D42" s="26">
        <f>SUM(D38:D41)</f>
        <v>0</v>
      </c>
    </row>
    <row r="43" spans="1:4" ht="13.5" customHeight="1">
      <c r="A43" s="7"/>
      <c r="B43" s="28"/>
      <c r="C43" s="29"/>
      <c r="D43" s="28"/>
    </row>
    <row r="44" spans="1:4" ht="14">
      <c r="A44" s="12" t="s">
        <v>120</v>
      </c>
      <c r="B44" s="25" t="str">
        <f>B32</f>
        <v>FY21 Audited Enrollment</v>
      </c>
      <c r="C44" s="25" t="str">
        <f>C32</f>
        <v>FY22 Budgeted Enrollment</v>
      </c>
      <c r="D44" s="25" t="str">
        <f>D32</f>
        <v>Increase (Decrease)</v>
      </c>
    </row>
    <row r="45" spans="1:4" ht="13.5" customHeight="1">
      <c r="A45" s="11" t="s">
        <v>64</v>
      </c>
      <c r="B45" s="33">
        <v>0</v>
      </c>
      <c r="C45" s="33">
        <v>0</v>
      </c>
      <c r="D45" s="31">
        <f>C45-B45</f>
        <v>0</v>
      </c>
    </row>
    <row r="46" spans="1:4" ht="13.5" customHeight="1">
      <c r="A46" s="8"/>
      <c r="B46" s="28"/>
      <c r="C46" s="30"/>
      <c r="D46" s="28"/>
    </row>
    <row r="47" spans="1:4" ht="12.75" customHeight="1">
      <c r="A47" s="10" t="s">
        <v>65</v>
      </c>
      <c r="B47" s="25" t="str">
        <f>B44</f>
        <v>FY21 Audited Enrollment</v>
      </c>
      <c r="C47" s="25" t="str">
        <f>C44</f>
        <v>FY22 Budgeted Enrollment</v>
      </c>
      <c r="D47" s="25" t="str">
        <f>D44</f>
        <v>Increase (Decrease)</v>
      </c>
    </row>
    <row r="48" spans="1:4" ht="13.5" customHeight="1">
      <c r="A48" s="11" t="s">
        <v>65</v>
      </c>
      <c r="B48" s="33">
        <v>0</v>
      </c>
      <c r="C48" s="33">
        <v>0</v>
      </c>
      <c r="D48" s="31">
        <f>C48-B48</f>
        <v>0</v>
      </c>
    </row>
    <row r="49" spans="1:4">
      <c r="A49" s="8"/>
      <c r="B49" s="28"/>
      <c r="C49" s="30"/>
      <c r="D49" s="28"/>
    </row>
    <row r="50" spans="1:4" ht="12.75" customHeight="1">
      <c r="A50" s="10" t="s">
        <v>78</v>
      </c>
      <c r="B50" s="25" t="str">
        <f>B47</f>
        <v>FY21 Audited Enrollment</v>
      </c>
      <c r="C50" s="25" t="str">
        <f>C47</f>
        <v>FY22 Budgeted Enrollment</v>
      </c>
      <c r="D50" s="25" t="str">
        <f>D47</f>
        <v>Increase (Decrease)</v>
      </c>
    </row>
    <row r="51" spans="1:4" ht="12.75" customHeight="1">
      <c r="A51" s="17" t="s">
        <v>114</v>
      </c>
      <c r="B51" s="205">
        <v>23</v>
      </c>
      <c r="C51" s="32">
        <v>0</v>
      </c>
      <c r="D51" s="203"/>
    </row>
    <row r="52" spans="1:4" ht="12.75" customHeight="1">
      <c r="A52" s="17" t="s">
        <v>115</v>
      </c>
      <c r="B52" s="206"/>
      <c r="C52" s="32">
        <v>40</v>
      </c>
      <c r="D52" s="204"/>
    </row>
    <row r="53" spans="1:4" ht="13.5" customHeight="1">
      <c r="A53" s="13" t="s">
        <v>117</v>
      </c>
      <c r="B53" s="26">
        <f>SUM(B51:B52)</f>
        <v>23</v>
      </c>
      <c r="C53" s="26">
        <f>SUM(C51:C52)</f>
        <v>40</v>
      </c>
      <c r="D53" s="26">
        <f>SUM(D51:D52)</f>
        <v>0</v>
      </c>
    </row>
    <row r="54" spans="1:4">
      <c r="A54" s="8"/>
      <c r="B54" s="28"/>
      <c r="C54" s="28"/>
      <c r="D54" s="28"/>
    </row>
    <row r="55" spans="1:4" ht="14">
      <c r="A55" s="10" t="s">
        <v>66</v>
      </c>
      <c r="B55" s="25" t="str">
        <f>B44</f>
        <v>FY21 Audited Enrollment</v>
      </c>
      <c r="C55" s="25" t="str">
        <f>C44</f>
        <v>FY22 Budgeted Enrollment</v>
      </c>
      <c r="D55" s="25" t="str">
        <f>D44</f>
        <v>Increase (Decrease)</v>
      </c>
    </row>
    <row r="56" spans="1:4" ht="12.75" customHeight="1">
      <c r="A56" s="11" t="s">
        <v>67</v>
      </c>
      <c r="B56" s="32">
        <v>0</v>
      </c>
      <c r="C56" s="32">
        <v>5</v>
      </c>
      <c r="D56" s="31">
        <f t="shared" ref="D56:D59" si="3">C56-B56</f>
        <v>5</v>
      </c>
    </row>
    <row r="57" spans="1:4" ht="12.75" customHeight="1">
      <c r="A57" s="11" t="s">
        <v>68</v>
      </c>
      <c r="B57" s="32">
        <v>0</v>
      </c>
      <c r="C57" s="32">
        <v>1</v>
      </c>
      <c r="D57" s="31">
        <f t="shared" si="3"/>
        <v>1</v>
      </c>
    </row>
    <row r="58" spans="1:4" ht="12.75" customHeight="1">
      <c r="A58" s="11" t="s">
        <v>69</v>
      </c>
      <c r="B58" s="32">
        <v>0</v>
      </c>
      <c r="C58" s="32">
        <v>1</v>
      </c>
      <c r="D58" s="31">
        <f t="shared" si="3"/>
        <v>1</v>
      </c>
    </row>
    <row r="59" spans="1:4" ht="12.75" customHeight="1">
      <c r="A59" s="11" t="s">
        <v>70</v>
      </c>
      <c r="B59" s="32">
        <v>0</v>
      </c>
      <c r="C59" s="32">
        <v>13</v>
      </c>
      <c r="D59" s="31">
        <f t="shared" si="3"/>
        <v>13</v>
      </c>
    </row>
    <row r="60" spans="1:4" ht="14.25" customHeight="1">
      <c r="A60" s="13" t="s">
        <v>71</v>
      </c>
      <c r="B60" s="26">
        <f>SUM(B56:B59)</f>
        <v>0</v>
      </c>
      <c r="C60" s="26">
        <f>SUM(C56:C59)</f>
        <v>20</v>
      </c>
      <c r="D60" s="26">
        <f>SUM(D56:D59)</f>
        <v>20</v>
      </c>
    </row>
    <row r="61" spans="1:4">
      <c r="A61" s="7"/>
      <c r="B61" s="28"/>
      <c r="C61" s="28"/>
      <c r="D61" s="28"/>
    </row>
  </sheetData>
  <sheetProtection algorithmName="SHA-512" hashValue="VNVOQamhhc4+giiIMtZqm26xhYFpVZIXv7Bq2rWKvFl5GVZakuzfDCE+gyIhzruX0gb9CJHFg1vhyT79kg3C7g==" saltValue="T6u7GTj77SzwrIh8QzLRPA==" spinCount="100000" sheet="1" objects="1" scenarios="1"/>
  <mergeCells count="4">
    <mergeCell ref="D33:D34"/>
    <mergeCell ref="D51:D52"/>
    <mergeCell ref="B51:B52"/>
    <mergeCell ref="B33:B34"/>
  </mergeCells>
  <phoneticPr fontId="64" type="noConversion"/>
  <dataValidations count="1">
    <dataValidation type="whole" allowBlank="1" showInputMessage="1" showErrorMessage="1" sqref="B5:C22 B26:C29 B33:C34 B38:C41 B45:C45 B48:C48 B51:C52 B56:C59" xr:uid="{E1E81363-F433-EF49-99AF-AF82C090C992}">
      <formula1>0</formula1>
      <formula2>1000000</formula2>
    </dataValidation>
  </dataValidations>
  <pageMargins left="1.25" right="0.25" top="0.55000000000000004" bottom="0.43" header="0.25" footer="0.26"/>
  <pageSetup scale="91" orientation="portrait"/>
  <headerFooter alignWithMargins="0"/>
  <legacyDrawing r:id="rId1"/>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AB64"/>
  <sheetViews>
    <sheetView tabSelected="1" workbookViewId="0">
      <pane xSplit="3" ySplit="6" topLeftCell="D33" activePane="bottomRight" state="frozen"/>
      <selection pane="topRight" activeCell="D1" sqref="D1"/>
      <selection pane="bottomLeft" activeCell="A7" sqref="A7"/>
      <selection pane="bottomRight"/>
    </sheetView>
  </sheetViews>
  <sheetFormatPr baseColWidth="10" defaultColWidth="9.1640625" defaultRowHeight="12.75" customHeight="1"/>
  <cols>
    <col min="1" max="1" width="1.83203125" style="35" customWidth="1"/>
    <col min="2" max="2" width="45.83203125" style="35" bestFit="1" customWidth="1"/>
    <col min="3" max="3" width="2.83203125" style="35" customWidth="1"/>
    <col min="4" max="4" width="10.6640625" style="35" customWidth="1"/>
    <col min="5" max="5" width="2.6640625" style="35" customWidth="1"/>
    <col min="6" max="6" width="13.33203125" style="35" bestFit="1" customWidth="1"/>
    <col min="7" max="7" width="2.6640625" style="35" customWidth="1"/>
    <col min="8" max="23" width="10.6640625" style="35" customWidth="1"/>
    <col min="24" max="24" width="1.83203125" style="35" customWidth="1"/>
    <col min="25" max="25" width="14.83203125" style="35" customWidth="1"/>
    <col min="26" max="26" width="1.83203125" style="35" customWidth="1"/>
    <col min="27" max="27" width="14.83203125" style="35" customWidth="1"/>
    <col min="28" max="28" width="7.33203125" style="56" bestFit="1" customWidth="1"/>
    <col min="29" max="16384" width="9.1640625" style="35"/>
  </cols>
  <sheetData>
    <row r="1" spans="1:28" ht="12.75" customHeight="1">
      <c r="A1" s="34" t="str">
        <f>'1 Instructions - Read First'!B2</f>
        <v>Capital Village PCS</v>
      </c>
      <c r="B1" s="34"/>
    </row>
    <row r="2" spans="1:28" ht="12.75" customHeight="1">
      <c r="A2" s="35" t="str">
        <f>'1 Instructions - Read First'!B8&amp;" Annual Budget"</f>
        <v>FY22 Annual Budget</v>
      </c>
    </row>
    <row r="3" spans="1:28" ht="13">
      <c r="A3" s="36"/>
      <c r="C3" s="36"/>
      <c r="X3" s="36"/>
    </row>
    <row r="4" spans="1:28" ht="13">
      <c r="C4" s="36"/>
      <c r="D4" s="37" t="s">
        <v>127</v>
      </c>
      <c r="E4" s="38"/>
      <c r="F4" s="38"/>
      <c r="G4" s="38"/>
      <c r="H4" s="37" t="s">
        <v>79</v>
      </c>
      <c r="I4" s="37" t="s">
        <v>80</v>
      </c>
      <c r="J4" s="37" t="s">
        <v>81</v>
      </c>
      <c r="K4" s="37" t="s">
        <v>72</v>
      </c>
      <c r="L4" s="37" t="s">
        <v>82</v>
      </c>
      <c r="M4" s="37" t="s">
        <v>83</v>
      </c>
      <c r="N4" s="37" t="s">
        <v>84</v>
      </c>
      <c r="O4" s="37" t="s">
        <v>73</v>
      </c>
      <c r="P4" s="37" t="s">
        <v>85</v>
      </c>
      <c r="Q4" s="37" t="s">
        <v>86</v>
      </c>
      <c r="R4" s="37" t="s">
        <v>87</v>
      </c>
      <c r="S4" s="37" t="s">
        <v>74</v>
      </c>
      <c r="T4" s="37" t="s">
        <v>88</v>
      </c>
      <c r="U4" s="37" t="s">
        <v>89</v>
      </c>
      <c r="V4" s="37" t="s">
        <v>90</v>
      </c>
      <c r="W4" s="37" t="s">
        <v>75</v>
      </c>
      <c r="X4" s="36"/>
      <c r="Y4" s="37" t="s">
        <v>111</v>
      </c>
      <c r="AA4" s="207" t="s">
        <v>128</v>
      </c>
      <c r="AB4" s="207"/>
    </row>
    <row r="5" spans="1:28" ht="13">
      <c r="C5" s="36"/>
      <c r="D5" s="65" t="s">
        <v>216</v>
      </c>
      <c r="E5" s="40"/>
      <c r="F5" s="40"/>
      <c r="G5" s="40"/>
      <c r="H5" s="39" t="s">
        <v>0</v>
      </c>
      <c r="I5" s="39" t="str">
        <f>H5</f>
        <v>Budget</v>
      </c>
      <c r="J5" s="39" t="str">
        <f t="shared" ref="J5:W5" si="0">I5</f>
        <v>Budget</v>
      </c>
      <c r="K5" s="39" t="str">
        <f t="shared" si="0"/>
        <v>Budget</v>
      </c>
      <c r="L5" s="39" t="str">
        <f t="shared" si="0"/>
        <v>Budget</v>
      </c>
      <c r="M5" s="39" t="str">
        <f t="shared" si="0"/>
        <v>Budget</v>
      </c>
      <c r="N5" s="39" t="str">
        <f t="shared" si="0"/>
        <v>Budget</v>
      </c>
      <c r="O5" s="39" t="str">
        <f t="shared" si="0"/>
        <v>Budget</v>
      </c>
      <c r="P5" s="39" t="str">
        <f t="shared" si="0"/>
        <v>Budget</v>
      </c>
      <c r="Q5" s="39" t="str">
        <f t="shared" si="0"/>
        <v>Budget</v>
      </c>
      <c r="R5" s="39" t="str">
        <f t="shared" si="0"/>
        <v>Budget</v>
      </c>
      <c r="S5" s="39" t="str">
        <f t="shared" si="0"/>
        <v>Budget</v>
      </c>
      <c r="T5" s="39" t="str">
        <f t="shared" si="0"/>
        <v>Budget</v>
      </c>
      <c r="U5" s="39" t="str">
        <f t="shared" si="0"/>
        <v>Budget</v>
      </c>
      <c r="V5" s="39" t="str">
        <f t="shared" si="0"/>
        <v>Budget</v>
      </c>
      <c r="W5" s="39" t="str">
        <f t="shared" si="0"/>
        <v>Budget</v>
      </c>
      <c r="X5" s="36"/>
      <c r="Y5" s="39" t="s">
        <v>77</v>
      </c>
      <c r="AA5" s="39" t="s">
        <v>129</v>
      </c>
      <c r="AB5" s="56" t="s">
        <v>130</v>
      </c>
    </row>
    <row r="6" spans="1:28" ht="13">
      <c r="A6" s="34" t="s">
        <v>1</v>
      </c>
      <c r="C6" s="36"/>
      <c r="X6" s="36"/>
    </row>
    <row r="7" spans="1:28" ht="13">
      <c r="B7" s="35" t="s">
        <v>91</v>
      </c>
      <c r="C7" s="36"/>
      <c r="D7" s="60">
        <v>610556.6</v>
      </c>
      <c r="E7" s="41"/>
      <c r="F7" s="41"/>
      <c r="G7" s="41"/>
      <c r="H7" s="60">
        <v>94596.540364583343</v>
      </c>
      <c r="I7" s="60">
        <v>94596.540364583343</v>
      </c>
      <c r="J7" s="60">
        <v>94596.540364583343</v>
      </c>
      <c r="K7" s="41">
        <f>SUM(H7:J7)</f>
        <v>283789.62109375</v>
      </c>
      <c r="L7" s="60">
        <v>94596.540364583343</v>
      </c>
      <c r="M7" s="60">
        <v>94596.540364583343</v>
      </c>
      <c r="N7" s="60">
        <v>94596.540364583343</v>
      </c>
      <c r="O7" s="41">
        <f>SUM(L7:N7)</f>
        <v>283789.62109375</v>
      </c>
      <c r="P7" s="60">
        <v>94596.540364583343</v>
      </c>
      <c r="Q7" s="60">
        <v>94596.540364583343</v>
      </c>
      <c r="R7" s="60">
        <v>94596.540364583343</v>
      </c>
      <c r="S7" s="41">
        <f>SUM(P7:R7)</f>
        <v>283789.62109375</v>
      </c>
      <c r="T7" s="60">
        <v>94596.540364583343</v>
      </c>
      <c r="U7" s="60">
        <v>94596.540364583343</v>
      </c>
      <c r="V7" s="60">
        <v>94596.540364583343</v>
      </c>
      <c r="W7" s="41">
        <f>SUM(T7:V7)</f>
        <v>283789.62109375</v>
      </c>
      <c r="X7" s="36"/>
      <c r="Y7" s="35">
        <f>SUM(K7,O7,S7,W7)</f>
        <v>1135158.484375</v>
      </c>
      <c r="AA7" s="35">
        <f t="shared" ref="AA7:AA8" si="1">Y7-D7</f>
        <v>524601.88437500002</v>
      </c>
      <c r="AB7" s="56">
        <f t="shared" ref="AB7:AB8" si="2">IF(D7,AA7/D7,"")</f>
        <v>0.85921908693641191</v>
      </c>
    </row>
    <row r="8" spans="1:28" ht="13">
      <c r="B8" s="35" t="s">
        <v>92</v>
      </c>
      <c r="C8" s="36"/>
      <c r="D8" s="60">
        <v>572724.87799999991</v>
      </c>
      <c r="E8" s="41"/>
      <c r="F8" s="41"/>
      <c r="G8" s="41"/>
      <c r="H8" s="60">
        <v>90170.963867187485</v>
      </c>
      <c r="I8" s="60">
        <v>90170.963867187485</v>
      </c>
      <c r="J8" s="60">
        <v>90170.963867187485</v>
      </c>
      <c r="K8" s="41">
        <f t="shared" ref="K8:K15" si="3">SUM(H8:J8)</f>
        <v>270512.89160156244</v>
      </c>
      <c r="L8" s="60">
        <v>90170.963867187485</v>
      </c>
      <c r="M8" s="60">
        <v>90170.963867187485</v>
      </c>
      <c r="N8" s="60">
        <v>90170.963867187485</v>
      </c>
      <c r="O8" s="41">
        <f t="shared" ref="O8:O15" si="4">SUM(L8:N8)</f>
        <v>270512.89160156244</v>
      </c>
      <c r="P8" s="60">
        <v>90170.963867187485</v>
      </c>
      <c r="Q8" s="60">
        <v>90170.963867187485</v>
      </c>
      <c r="R8" s="60">
        <v>90170.963867187485</v>
      </c>
      <c r="S8" s="41">
        <f t="shared" ref="S8:S15" si="5">SUM(P8:R8)</f>
        <v>270512.89160156244</v>
      </c>
      <c r="T8" s="60">
        <v>90170.963867187485</v>
      </c>
      <c r="U8" s="60">
        <v>90170.963867187485</v>
      </c>
      <c r="V8" s="60">
        <v>90170.963867187485</v>
      </c>
      <c r="W8" s="41">
        <f t="shared" ref="W8:W15" si="6">SUM(T8:V8)</f>
        <v>270512.89160156244</v>
      </c>
      <c r="X8" s="36"/>
      <c r="Y8" s="35">
        <f t="shared" ref="Y8:Y15" si="7">SUM(K8,O8,S8,W8)</f>
        <v>1082051.5664062498</v>
      </c>
      <c r="AA8" s="35">
        <f t="shared" si="1"/>
        <v>509326.68840624986</v>
      </c>
      <c r="AB8" s="56">
        <f t="shared" si="2"/>
        <v>0.88930428547972018</v>
      </c>
    </row>
    <row r="9" spans="1:28" ht="13">
      <c r="B9" s="35" t="s">
        <v>2</v>
      </c>
      <c r="C9" s="36"/>
      <c r="D9" s="60">
        <v>173808</v>
      </c>
      <c r="E9" s="41"/>
      <c r="F9" s="41"/>
      <c r="G9" s="41"/>
      <c r="H9" s="60">
        <v>25560</v>
      </c>
      <c r="I9" s="60">
        <v>25560</v>
      </c>
      <c r="J9" s="60">
        <v>25560</v>
      </c>
      <c r="K9" s="41">
        <f t="shared" si="3"/>
        <v>76680</v>
      </c>
      <c r="L9" s="60">
        <v>25560</v>
      </c>
      <c r="M9" s="60">
        <v>25560</v>
      </c>
      <c r="N9" s="60">
        <v>25560</v>
      </c>
      <c r="O9" s="41">
        <f t="shared" si="4"/>
        <v>76680</v>
      </c>
      <c r="P9" s="60">
        <v>25560</v>
      </c>
      <c r="Q9" s="60">
        <v>25560</v>
      </c>
      <c r="R9" s="60">
        <v>25560</v>
      </c>
      <c r="S9" s="41">
        <f t="shared" si="5"/>
        <v>76680</v>
      </c>
      <c r="T9" s="60">
        <v>25560</v>
      </c>
      <c r="U9" s="60">
        <v>25560</v>
      </c>
      <c r="V9" s="60">
        <v>25560</v>
      </c>
      <c r="W9" s="41">
        <f t="shared" si="6"/>
        <v>76680</v>
      </c>
      <c r="X9" s="36"/>
      <c r="Y9" s="35">
        <f t="shared" si="7"/>
        <v>306720</v>
      </c>
      <c r="AA9" s="35">
        <f t="shared" ref="AA9:AA64" si="8">Y9-D9</f>
        <v>132912</v>
      </c>
      <c r="AB9" s="56">
        <f t="shared" ref="AB9:AB64" si="9">IF(D9,AA9/D9,"")</f>
        <v>0.76470588235294112</v>
      </c>
    </row>
    <row r="10" spans="1:28" ht="13">
      <c r="B10" s="35" t="s">
        <v>104</v>
      </c>
      <c r="C10" s="36"/>
      <c r="D10" s="60">
        <v>810186.7003125</v>
      </c>
      <c r="E10" s="41"/>
      <c r="F10" s="41"/>
      <c r="G10" s="41"/>
      <c r="H10" s="60">
        <v>5000</v>
      </c>
      <c r="I10" s="60">
        <v>5000</v>
      </c>
      <c r="J10" s="60">
        <v>5000</v>
      </c>
      <c r="K10" s="41">
        <f t="shared" si="3"/>
        <v>15000</v>
      </c>
      <c r="L10" s="60">
        <v>0</v>
      </c>
      <c r="M10" s="60">
        <v>234088.18181818182</v>
      </c>
      <c r="N10" s="60">
        <v>58522.045454545456</v>
      </c>
      <c r="O10" s="41">
        <f t="shared" si="4"/>
        <v>292610.22727272729</v>
      </c>
      <c r="P10" s="60">
        <v>58522.045454545456</v>
      </c>
      <c r="Q10" s="60">
        <v>58522.045454545456</v>
      </c>
      <c r="R10" s="60">
        <v>58522.045454545456</v>
      </c>
      <c r="S10" s="41">
        <f t="shared" si="5"/>
        <v>175566.13636363635</v>
      </c>
      <c r="T10" s="60">
        <v>58522.045454545456</v>
      </c>
      <c r="U10" s="60">
        <v>58522.045454545456</v>
      </c>
      <c r="V10" s="60">
        <v>58522.045454545456</v>
      </c>
      <c r="W10" s="41">
        <f t="shared" si="6"/>
        <v>175566.13636363635</v>
      </c>
      <c r="X10" s="36"/>
      <c r="Y10" s="35">
        <f t="shared" si="7"/>
        <v>658742.5</v>
      </c>
      <c r="AA10" s="35">
        <f t="shared" si="8"/>
        <v>-151444.2003125</v>
      </c>
      <c r="AB10" s="56">
        <f t="shared" si="9"/>
        <v>-0.18692506338858181</v>
      </c>
    </row>
    <row r="11" spans="1:28" ht="13">
      <c r="B11" s="35" t="s">
        <v>3</v>
      </c>
      <c r="C11" s="36"/>
      <c r="D11" s="60">
        <v>107144.12992187501</v>
      </c>
      <c r="E11" s="41"/>
      <c r="F11" s="41"/>
      <c r="G11" s="41"/>
      <c r="H11" s="60">
        <v>0</v>
      </c>
      <c r="I11" s="60">
        <v>349.89743425546447</v>
      </c>
      <c r="J11" s="60">
        <v>7347.8461193647536</v>
      </c>
      <c r="K11" s="41">
        <f t="shared" si="3"/>
        <v>7697.7435536202183</v>
      </c>
      <c r="L11" s="60">
        <v>6997.9486851092888</v>
      </c>
      <c r="M11" s="60">
        <v>27444.825150195604</v>
      </c>
      <c r="N11" s="60">
        <v>11147.449857178341</v>
      </c>
      <c r="O11" s="41">
        <f t="shared" si="4"/>
        <v>45590.223692483232</v>
      </c>
      <c r="P11" s="60">
        <v>12197.142159944735</v>
      </c>
      <c r="Q11" s="60">
        <v>11847.24472568927</v>
      </c>
      <c r="R11" s="60">
        <v>13596.731896966594</v>
      </c>
      <c r="S11" s="41">
        <f t="shared" si="5"/>
        <v>37641.118782600599</v>
      </c>
      <c r="T11" s="60">
        <v>11147.449857178341</v>
      </c>
      <c r="U11" s="60">
        <v>12547.0395942002</v>
      </c>
      <c r="V11" s="60">
        <v>10447.654988667413</v>
      </c>
      <c r="W11" s="41">
        <f t="shared" si="6"/>
        <v>34142.144440045951</v>
      </c>
      <c r="X11" s="36"/>
      <c r="Y11" s="35">
        <f t="shared" si="7"/>
        <v>125071.23046875</v>
      </c>
      <c r="AA11" s="35">
        <f t="shared" si="8"/>
        <v>17927.100546874994</v>
      </c>
      <c r="AB11" s="56">
        <f t="shared" si="9"/>
        <v>0.16731761749287322</v>
      </c>
    </row>
    <row r="12" spans="1:28" ht="13">
      <c r="B12" s="35" t="s">
        <v>4</v>
      </c>
      <c r="C12" s="36"/>
      <c r="D12" s="60">
        <v>363348.08999999997</v>
      </c>
      <c r="E12" s="41"/>
      <c r="F12" s="41"/>
      <c r="G12" s="41"/>
      <c r="H12" s="60">
        <v>7916.6666666666661</v>
      </c>
      <c r="I12" s="60">
        <v>7916.6666666666661</v>
      </c>
      <c r="J12" s="60">
        <v>7916.6666666666661</v>
      </c>
      <c r="K12" s="41">
        <f t="shared" si="3"/>
        <v>23750</v>
      </c>
      <c r="L12" s="60">
        <v>7916.6666666666661</v>
      </c>
      <c r="M12" s="60">
        <v>7916.6666666666661</v>
      </c>
      <c r="N12" s="60">
        <v>7916.6666666666661</v>
      </c>
      <c r="O12" s="41">
        <f t="shared" si="4"/>
        <v>23750</v>
      </c>
      <c r="P12" s="60">
        <v>7916.6666666666661</v>
      </c>
      <c r="Q12" s="60">
        <v>7916.6666666666661</v>
      </c>
      <c r="R12" s="60">
        <v>7916.6666666666661</v>
      </c>
      <c r="S12" s="41">
        <f t="shared" si="5"/>
        <v>23750</v>
      </c>
      <c r="T12" s="60">
        <v>7916.6666666666661</v>
      </c>
      <c r="U12" s="60">
        <v>7916.6666666666661</v>
      </c>
      <c r="V12" s="60">
        <v>7916.6666666666661</v>
      </c>
      <c r="W12" s="41">
        <f t="shared" si="6"/>
        <v>23750</v>
      </c>
      <c r="X12" s="36"/>
      <c r="Y12" s="35">
        <f t="shared" si="7"/>
        <v>95000</v>
      </c>
      <c r="AA12" s="35">
        <f t="shared" si="8"/>
        <v>-268348.08999999997</v>
      </c>
      <c r="AB12" s="56">
        <f t="shared" si="9"/>
        <v>-0.73854272909484675</v>
      </c>
    </row>
    <row r="13" spans="1:28" ht="13">
      <c r="B13" s="35" t="s">
        <v>5</v>
      </c>
      <c r="C13" s="36"/>
      <c r="D13" s="60">
        <v>0</v>
      </c>
      <c r="E13" s="41"/>
      <c r="F13" s="41"/>
      <c r="G13" s="41"/>
      <c r="H13" s="60">
        <v>0</v>
      </c>
      <c r="I13" s="60">
        <v>0</v>
      </c>
      <c r="J13" s="60">
        <v>0</v>
      </c>
      <c r="K13" s="41">
        <f t="shared" si="3"/>
        <v>0</v>
      </c>
      <c r="L13" s="60">
        <v>0</v>
      </c>
      <c r="M13" s="60">
        <v>0</v>
      </c>
      <c r="N13" s="60">
        <v>0</v>
      </c>
      <c r="O13" s="41">
        <f t="shared" si="4"/>
        <v>0</v>
      </c>
      <c r="P13" s="60">
        <v>0</v>
      </c>
      <c r="Q13" s="60">
        <v>0</v>
      </c>
      <c r="R13" s="60">
        <v>0</v>
      </c>
      <c r="S13" s="41">
        <f t="shared" si="5"/>
        <v>0</v>
      </c>
      <c r="T13" s="60">
        <v>0</v>
      </c>
      <c r="U13" s="60">
        <v>0</v>
      </c>
      <c r="V13" s="60">
        <v>0</v>
      </c>
      <c r="W13" s="41">
        <f t="shared" si="6"/>
        <v>0</v>
      </c>
      <c r="X13" s="36"/>
      <c r="Y13" s="35">
        <f t="shared" si="7"/>
        <v>0</v>
      </c>
      <c r="AA13" s="35">
        <f t="shared" si="8"/>
        <v>0</v>
      </c>
      <c r="AB13" s="56" t="str">
        <f t="shared" si="9"/>
        <v/>
      </c>
    </row>
    <row r="14" spans="1:28" ht="13">
      <c r="B14" s="35" t="s">
        <v>93</v>
      </c>
      <c r="C14" s="36"/>
      <c r="D14" s="60">
        <v>0</v>
      </c>
      <c r="E14" s="41"/>
      <c r="F14" s="41"/>
      <c r="G14" s="41"/>
      <c r="H14" s="60">
        <v>0</v>
      </c>
      <c r="I14" s="60">
        <v>0</v>
      </c>
      <c r="J14" s="60">
        <v>0</v>
      </c>
      <c r="K14" s="41">
        <f t="shared" si="3"/>
        <v>0</v>
      </c>
      <c r="L14" s="60">
        <v>0</v>
      </c>
      <c r="M14" s="60">
        <v>0</v>
      </c>
      <c r="N14" s="60">
        <v>0</v>
      </c>
      <c r="O14" s="41">
        <f t="shared" si="4"/>
        <v>0</v>
      </c>
      <c r="P14" s="60">
        <v>0</v>
      </c>
      <c r="Q14" s="60">
        <v>0</v>
      </c>
      <c r="R14" s="60">
        <v>0</v>
      </c>
      <c r="S14" s="41">
        <f t="shared" si="5"/>
        <v>0</v>
      </c>
      <c r="T14" s="60">
        <v>0</v>
      </c>
      <c r="U14" s="60">
        <v>0</v>
      </c>
      <c r="V14" s="60">
        <v>0</v>
      </c>
      <c r="W14" s="41">
        <f t="shared" si="6"/>
        <v>0</v>
      </c>
      <c r="X14" s="36"/>
      <c r="Y14" s="35">
        <f t="shared" si="7"/>
        <v>0</v>
      </c>
      <c r="AA14" s="35">
        <f t="shared" si="8"/>
        <v>0</v>
      </c>
      <c r="AB14" s="56" t="str">
        <f t="shared" si="9"/>
        <v/>
      </c>
    </row>
    <row r="15" spans="1:28" ht="13">
      <c r="B15" s="35" t="s">
        <v>6</v>
      </c>
      <c r="C15" s="36"/>
      <c r="D15" s="60">
        <v>0</v>
      </c>
      <c r="E15" s="41"/>
      <c r="F15" s="41"/>
      <c r="G15" s="41"/>
      <c r="H15" s="60">
        <v>0</v>
      </c>
      <c r="I15" s="60">
        <v>0</v>
      </c>
      <c r="J15" s="60">
        <v>0</v>
      </c>
      <c r="K15" s="41">
        <f t="shared" si="3"/>
        <v>0</v>
      </c>
      <c r="L15" s="60">
        <v>0</v>
      </c>
      <c r="M15" s="60">
        <v>0</v>
      </c>
      <c r="N15" s="60">
        <v>0</v>
      </c>
      <c r="O15" s="41">
        <f t="shared" si="4"/>
        <v>0</v>
      </c>
      <c r="P15" s="60">
        <v>0</v>
      </c>
      <c r="Q15" s="60">
        <v>0</v>
      </c>
      <c r="R15" s="60">
        <v>0</v>
      </c>
      <c r="S15" s="41">
        <f t="shared" si="5"/>
        <v>0</v>
      </c>
      <c r="T15" s="60">
        <v>0</v>
      </c>
      <c r="U15" s="60">
        <v>0</v>
      </c>
      <c r="V15" s="60">
        <v>0</v>
      </c>
      <c r="W15" s="41">
        <f t="shared" si="6"/>
        <v>0</v>
      </c>
      <c r="X15" s="36"/>
      <c r="Y15" s="42">
        <f t="shared" si="7"/>
        <v>0</v>
      </c>
      <c r="AA15" s="42">
        <f t="shared" si="8"/>
        <v>0</v>
      </c>
      <c r="AB15" s="59" t="str">
        <f t="shared" si="9"/>
        <v/>
      </c>
    </row>
    <row r="16" spans="1:28" ht="13">
      <c r="B16" s="43" t="s">
        <v>7</v>
      </c>
      <c r="C16" s="36"/>
      <c r="D16" s="44">
        <f>SUM(D7:D15)</f>
        <v>2637768.3982343748</v>
      </c>
      <c r="E16" s="45"/>
      <c r="F16" s="45"/>
      <c r="G16" s="45"/>
      <c r="H16" s="44">
        <f>SUM(H7:H15)</f>
        <v>223244.17089843747</v>
      </c>
      <c r="I16" s="44">
        <f t="shared" ref="I16:J16" si="10">SUM(I7:I15)</f>
        <v>223594.06833269293</v>
      </c>
      <c r="J16" s="44">
        <f t="shared" si="10"/>
        <v>230592.01701780222</v>
      </c>
      <c r="K16" s="44">
        <f>SUM(H16:J16)</f>
        <v>677430.25624893256</v>
      </c>
      <c r="L16" s="44">
        <f>SUM(L7:L15)</f>
        <v>225242.11958354677</v>
      </c>
      <c r="M16" s="44">
        <f t="shared" ref="M16:N16" si="11">SUM(M7:M15)</f>
        <v>479777.17786681495</v>
      </c>
      <c r="N16" s="44">
        <f t="shared" si="11"/>
        <v>287913.66621016129</v>
      </c>
      <c r="O16" s="44">
        <f>SUM(L16:N16)</f>
        <v>992932.96366052306</v>
      </c>
      <c r="P16" s="44">
        <f>SUM(P7:P15)</f>
        <v>288963.35851292772</v>
      </c>
      <c r="Q16" s="44">
        <f t="shared" ref="Q16:R16" si="12">SUM(Q7:Q15)</f>
        <v>288613.46107867226</v>
      </c>
      <c r="R16" s="44">
        <f t="shared" si="12"/>
        <v>290362.94824994955</v>
      </c>
      <c r="S16" s="44">
        <f>SUM(P16:R16)</f>
        <v>867939.76784154959</v>
      </c>
      <c r="T16" s="44">
        <f>SUM(T7:T15)</f>
        <v>287913.66621016129</v>
      </c>
      <c r="U16" s="44">
        <f t="shared" ref="U16:V16" si="13">SUM(U7:U15)</f>
        <v>289313.25594718318</v>
      </c>
      <c r="V16" s="44">
        <f t="shared" si="13"/>
        <v>287213.87134165037</v>
      </c>
      <c r="W16" s="44">
        <f>SUM(T16:V16)</f>
        <v>864440.79349899478</v>
      </c>
      <c r="X16" s="46"/>
      <c r="Y16" s="47">
        <f>SUM(K16,O16,S16,W16)</f>
        <v>3402743.78125</v>
      </c>
      <c r="AA16" s="47">
        <f t="shared" si="8"/>
        <v>764975.38301562518</v>
      </c>
      <c r="AB16" s="56">
        <f t="shared" si="9"/>
        <v>0.29000854795579156</v>
      </c>
    </row>
    <row r="17" spans="1:28" ht="13">
      <c r="B17" s="34"/>
      <c r="C17" s="36"/>
      <c r="D17" s="34"/>
      <c r="E17" s="34"/>
      <c r="F17" s="34"/>
      <c r="G17" s="34"/>
      <c r="H17" s="34"/>
      <c r="I17" s="34"/>
      <c r="J17" s="34"/>
      <c r="K17" s="34"/>
      <c r="L17" s="34"/>
      <c r="M17" s="34"/>
      <c r="N17" s="34"/>
      <c r="O17" s="34"/>
      <c r="P17" s="34"/>
      <c r="Q17" s="34"/>
      <c r="R17" s="34"/>
      <c r="S17" s="34"/>
      <c r="T17" s="34"/>
      <c r="U17" s="34"/>
      <c r="V17" s="34"/>
      <c r="W17" s="34"/>
      <c r="X17" s="36"/>
    </row>
    <row r="18" spans="1:28" ht="13">
      <c r="A18" s="34" t="s">
        <v>97</v>
      </c>
      <c r="C18" s="36"/>
      <c r="X18" s="36"/>
    </row>
    <row r="19" spans="1:28" ht="13">
      <c r="A19" s="48" t="s">
        <v>8</v>
      </c>
      <c r="C19" s="36"/>
      <c r="F19" s="35" t="s">
        <v>76</v>
      </c>
      <c r="X19" s="36"/>
    </row>
    <row r="20" spans="1:28" ht="13">
      <c r="B20" s="35" t="s">
        <v>9</v>
      </c>
      <c r="C20" s="36"/>
      <c r="D20" s="61">
        <v>185711.44846153838</v>
      </c>
      <c r="E20" s="49"/>
      <c r="F20" s="61">
        <v>2</v>
      </c>
      <c r="G20" s="49"/>
      <c r="H20" s="61">
        <v>14942.307692307693</v>
      </c>
      <c r="I20" s="61">
        <v>14942.307692307693</v>
      </c>
      <c r="J20" s="61">
        <v>14942.307692307693</v>
      </c>
      <c r="K20" s="50">
        <f t="shared" ref="K20:K26" si="14">SUM(H20:J20)</f>
        <v>44826.923076923078</v>
      </c>
      <c r="L20" s="61">
        <v>14942.307692307693</v>
      </c>
      <c r="M20" s="61">
        <v>14942.307692307693</v>
      </c>
      <c r="N20" s="61">
        <v>22413.461538461539</v>
      </c>
      <c r="O20" s="50">
        <f t="shared" ref="O20:O26" si="15">SUM(L20:N20)</f>
        <v>52298.076923076922</v>
      </c>
      <c r="P20" s="61">
        <v>14942.307692307693</v>
      </c>
      <c r="Q20" s="61">
        <v>14942.307692307693</v>
      </c>
      <c r="R20" s="61">
        <v>14942.307692307693</v>
      </c>
      <c r="S20" s="50">
        <f t="shared" ref="S20:S26" si="16">SUM(P20:R20)</f>
        <v>44826.923076923078</v>
      </c>
      <c r="T20" s="61">
        <v>14942.307692307693</v>
      </c>
      <c r="U20" s="61">
        <v>14942.307692307693</v>
      </c>
      <c r="V20" s="61">
        <v>22413.461538461539</v>
      </c>
      <c r="W20" s="50">
        <f t="shared" ref="W20:W27" si="17">SUM(T20:V20)</f>
        <v>52298.076923076922</v>
      </c>
      <c r="X20" s="36"/>
      <c r="Y20" s="35">
        <f t="shared" ref="Y20:Y27" si="18">SUM(K20,O20,S20,W20)</f>
        <v>194250</v>
      </c>
      <c r="AA20" s="35">
        <f t="shared" si="8"/>
        <v>8538.5515384616156</v>
      </c>
      <c r="AB20" s="56">
        <f t="shared" si="9"/>
        <v>4.5977518398549272E-2</v>
      </c>
    </row>
    <row r="21" spans="1:28" ht="13">
      <c r="B21" s="35" t="s">
        <v>10</v>
      </c>
      <c r="C21" s="36"/>
      <c r="D21" s="61">
        <v>293689.12384615385</v>
      </c>
      <c r="E21" s="49"/>
      <c r="F21" s="61">
        <v>5</v>
      </c>
      <c r="G21" s="49"/>
      <c r="H21" s="61">
        <v>11302.666894531249</v>
      </c>
      <c r="I21" s="61">
        <v>13231.353365384617</v>
      </c>
      <c r="J21" s="61">
        <v>26462.706730769234</v>
      </c>
      <c r="K21" s="50">
        <f t="shared" si="14"/>
        <v>50996.7269906851</v>
      </c>
      <c r="L21" s="61">
        <v>26462.706730769234</v>
      </c>
      <c r="M21" s="61">
        <v>26462.706730769234</v>
      </c>
      <c r="N21" s="61">
        <v>39694.060096153851</v>
      </c>
      <c r="O21" s="50">
        <f t="shared" si="15"/>
        <v>92619.473557692312</v>
      </c>
      <c r="P21" s="61">
        <v>26462.706730769234</v>
      </c>
      <c r="Q21" s="61">
        <v>26462.706730769234</v>
      </c>
      <c r="R21" s="61">
        <v>26462.706730769234</v>
      </c>
      <c r="S21" s="50">
        <f t="shared" si="16"/>
        <v>79388.120192307702</v>
      </c>
      <c r="T21" s="61">
        <v>26462.706730769234</v>
      </c>
      <c r="U21" s="61">
        <v>26462.706730769234</v>
      </c>
      <c r="V21" s="61">
        <v>84232.120289963947</v>
      </c>
      <c r="W21" s="50">
        <f t="shared" si="17"/>
        <v>137157.5337515024</v>
      </c>
      <c r="X21" s="36"/>
      <c r="Y21" s="35">
        <f t="shared" si="18"/>
        <v>360161.8544921875</v>
      </c>
      <c r="AA21" s="35">
        <f t="shared" si="8"/>
        <v>66472.730646033655</v>
      </c>
      <c r="AB21" s="56">
        <f t="shared" si="9"/>
        <v>0.22633705251153508</v>
      </c>
    </row>
    <row r="22" spans="1:28" ht="13">
      <c r="B22" s="35" t="s">
        <v>11</v>
      </c>
      <c r="C22" s="36"/>
      <c r="D22" s="61">
        <v>134151.51769230771</v>
      </c>
      <c r="E22" s="49"/>
      <c r="F22" s="61">
        <v>10</v>
      </c>
      <c r="G22" s="49"/>
      <c r="H22" s="61">
        <v>0</v>
      </c>
      <c r="I22" s="61">
        <v>19377.710336538461</v>
      </c>
      <c r="J22" s="61">
        <v>38755.420673076922</v>
      </c>
      <c r="K22" s="50">
        <f t="shared" si="14"/>
        <v>58133.131009615383</v>
      </c>
      <c r="L22" s="61">
        <v>38755.420673076922</v>
      </c>
      <c r="M22" s="61">
        <v>38755.420673076922</v>
      </c>
      <c r="N22" s="61">
        <v>58133.13100961539</v>
      </c>
      <c r="O22" s="50">
        <f t="shared" si="15"/>
        <v>135643.97235576925</v>
      </c>
      <c r="P22" s="61">
        <v>38755.420673076922</v>
      </c>
      <c r="Q22" s="61">
        <v>38755.420673076922</v>
      </c>
      <c r="R22" s="61">
        <v>38755.420673076922</v>
      </c>
      <c r="S22" s="50">
        <f t="shared" si="16"/>
        <v>116266.26201923077</v>
      </c>
      <c r="T22" s="61">
        <v>38755.420673076922</v>
      </c>
      <c r="U22" s="61">
        <v>38755.420673076922</v>
      </c>
      <c r="V22" s="61">
        <v>116266.26201923078</v>
      </c>
      <c r="W22" s="50">
        <f t="shared" si="17"/>
        <v>193777.10336538462</v>
      </c>
      <c r="X22" s="36"/>
      <c r="Y22" s="35">
        <f t="shared" si="18"/>
        <v>503820.46875</v>
      </c>
      <c r="AA22" s="35">
        <f t="shared" si="8"/>
        <v>369668.95105769229</v>
      </c>
      <c r="AB22" s="56">
        <f t="shared" si="9"/>
        <v>2.7556076697214231</v>
      </c>
    </row>
    <row r="23" spans="1:28" ht="13">
      <c r="B23" s="35" t="s">
        <v>12</v>
      </c>
      <c r="C23" s="36"/>
      <c r="D23" s="61">
        <v>55211.438461538462</v>
      </c>
      <c r="E23" s="49"/>
      <c r="F23" s="61">
        <v>1</v>
      </c>
      <c r="G23" s="49"/>
      <c r="H23" s="61">
        <v>5000</v>
      </c>
      <c r="I23" s="61">
        <v>5000</v>
      </c>
      <c r="J23" s="61">
        <v>5000</v>
      </c>
      <c r="K23" s="50">
        <f t="shared" si="14"/>
        <v>15000</v>
      </c>
      <c r="L23" s="61">
        <v>5000</v>
      </c>
      <c r="M23" s="61">
        <v>5000</v>
      </c>
      <c r="N23" s="61">
        <v>7500</v>
      </c>
      <c r="O23" s="50">
        <f t="shared" si="15"/>
        <v>17500</v>
      </c>
      <c r="P23" s="61">
        <v>5000</v>
      </c>
      <c r="Q23" s="61">
        <v>5000</v>
      </c>
      <c r="R23" s="61">
        <v>5000</v>
      </c>
      <c r="S23" s="50">
        <f t="shared" si="16"/>
        <v>15000</v>
      </c>
      <c r="T23" s="61">
        <v>5000</v>
      </c>
      <c r="U23" s="61">
        <v>5000</v>
      </c>
      <c r="V23" s="61">
        <v>7500</v>
      </c>
      <c r="W23" s="50">
        <f t="shared" si="17"/>
        <v>17500</v>
      </c>
      <c r="X23" s="36"/>
      <c r="Y23" s="35">
        <f t="shared" si="18"/>
        <v>65000</v>
      </c>
      <c r="AA23" s="35">
        <f t="shared" si="8"/>
        <v>9788.5615384615376</v>
      </c>
      <c r="AB23" s="56">
        <f t="shared" si="9"/>
        <v>0.17729227513752374</v>
      </c>
    </row>
    <row r="24" spans="1:28" ht="13">
      <c r="B24" s="35" t="s">
        <v>13</v>
      </c>
      <c r="C24" s="36"/>
      <c r="D24" s="61">
        <v>210087.03538461539</v>
      </c>
      <c r="E24" s="49"/>
      <c r="F24" s="61">
        <v>3</v>
      </c>
      <c r="G24" s="49"/>
      <c r="H24" s="61">
        <v>16288.461538461539</v>
      </c>
      <c r="I24" s="61">
        <v>16288.461538461539</v>
      </c>
      <c r="J24" s="61">
        <v>16288.461538461539</v>
      </c>
      <c r="K24" s="50">
        <f t="shared" si="14"/>
        <v>48865.384615384617</v>
      </c>
      <c r="L24" s="61">
        <v>16288.461538461539</v>
      </c>
      <c r="M24" s="61">
        <v>16288.461538461539</v>
      </c>
      <c r="N24" s="61">
        <v>24432.692307692309</v>
      </c>
      <c r="O24" s="50">
        <f t="shared" si="15"/>
        <v>57009.61538461539</v>
      </c>
      <c r="P24" s="61">
        <v>16288.461538461539</v>
      </c>
      <c r="Q24" s="61">
        <v>16288.461538461539</v>
      </c>
      <c r="R24" s="61">
        <v>16288.461538461539</v>
      </c>
      <c r="S24" s="50">
        <f t="shared" si="16"/>
        <v>48865.384615384617</v>
      </c>
      <c r="T24" s="61">
        <v>16288.461538461539</v>
      </c>
      <c r="U24" s="61">
        <v>16288.461538461539</v>
      </c>
      <c r="V24" s="61">
        <v>24432.692307692309</v>
      </c>
      <c r="W24" s="50">
        <f t="shared" si="17"/>
        <v>57009.61538461539</v>
      </c>
      <c r="X24" s="36"/>
      <c r="Y24" s="35">
        <f t="shared" si="18"/>
        <v>211750</v>
      </c>
      <c r="AA24" s="35">
        <f t="shared" si="8"/>
        <v>1662.9646153846115</v>
      </c>
      <c r="AB24" s="56">
        <f t="shared" si="9"/>
        <v>7.9155984677500481E-3</v>
      </c>
    </row>
    <row r="25" spans="1:28" ht="13">
      <c r="B25" s="35" t="s">
        <v>105</v>
      </c>
      <c r="C25" s="36"/>
      <c r="D25" s="61">
        <v>131000</v>
      </c>
      <c r="E25" s="49"/>
      <c r="F25" s="61">
        <v>1</v>
      </c>
      <c r="G25" s="49"/>
      <c r="H25" s="61">
        <v>10500</v>
      </c>
      <c r="I25" s="61">
        <v>10500</v>
      </c>
      <c r="J25" s="61">
        <v>10500</v>
      </c>
      <c r="K25" s="50">
        <f t="shared" si="14"/>
        <v>31500</v>
      </c>
      <c r="L25" s="61">
        <v>10500</v>
      </c>
      <c r="M25" s="61">
        <v>10500</v>
      </c>
      <c r="N25" s="61">
        <v>15750</v>
      </c>
      <c r="O25" s="50">
        <f t="shared" si="15"/>
        <v>36750</v>
      </c>
      <c r="P25" s="61">
        <v>10500</v>
      </c>
      <c r="Q25" s="61">
        <v>10500</v>
      </c>
      <c r="R25" s="61">
        <v>10500</v>
      </c>
      <c r="S25" s="50">
        <f t="shared" si="16"/>
        <v>31500</v>
      </c>
      <c r="T25" s="61">
        <v>10500</v>
      </c>
      <c r="U25" s="61">
        <v>10500</v>
      </c>
      <c r="V25" s="61">
        <v>15750</v>
      </c>
      <c r="W25" s="50">
        <f t="shared" si="17"/>
        <v>36750</v>
      </c>
      <c r="X25" s="36"/>
      <c r="Y25" s="35">
        <f t="shared" si="18"/>
        <v>136500</v>
      </c>
      <c r="AA25" s="35">
        <f t="shared" si="8"/>
        <v>5500</v>
      </c>
      <c r="AB25" s="56">
        <f t="shared" si="9"/>
        <v>4.1984732824427481E-2</v>
      </c>
    </row>
    <row r="26" spans="1:28" ht="13">
      <c r="B26" s="35" t="s">
        <v>106</v>
      </c>
      <c r="C26" s="36"/>
      <c r="D26" s="61">
        <v>169812.33226719414</v>
      </c>
      <c r="E26" s="49"/>
      <c r="F26" s="61"/>
      <c r="G26" s="49"/>
      <c r="H26" s="61">
        <v>19073.053568598116</v>
      </c>
      <c r="I26" s="61">
        <v>20790.484807578458</v>
      </c>
      <c r="J26" s="61">
        <v>22181.741607979162</v>
      </c>
      <c r="K26" s="50">
        <f t="shared" si="14"/>
        <v>62045.279984155728</v>
      </c>
      <c r="L26" s="61">
        <v>22181.741607979162</v>
      </c>
      <c r="M26" s="61">
        <v>21843.726993110999</v>
      </c>
      <c r="N26" s="61">
        <v>26849.26700333838</v>
      </c>
      <c r="O26" s="50">
        <f t="shared" si="15"/>
        <v>70874.735604428541</v>
      </c>
      <c r="P26" s="61">
        <v>21843.726993110999</v>
      </c>
      <c r="Q26" s="61">
        <v>21843.726993110999</v>
      </c>
      <c r="R26" s="61">
        <v>21843.726993110999</v>
      </c>
      <c r="S26" s="50">
        <f t="shared" si="16"/>
        <v>65531.180979332996</v>
      </c>
      <c r="T26" s="61">
        <v>21843.726993110999</v>
      </c>
      <c r="U26" s="61">
        <v>22857.770837715492</v>
      </c>
      <c r="V26" s="61">
        <v>37208.950437682011</v>
      </c>
      <c r="W26" s="50">
        <f t="shared" si="17"/>
        <v>81910.448268508509</v>
      </c>
      <c r="X26" s="36"/>
      <c r="Y26" s="42">
        <f t="shared" si="18"/>
        <v>280361.64483642578</v>
      </c>
      <c r="AA26" s="42">
        <f t="shared" si="8"/>
        <v>110549.31256923164</v>
      </c>
      <c r="AB26" s="59">
        <f t="shared" si="9"/>
        <v>0.6510087406095213</v>
      </c>
    </row>
    <row r="27" spans="1:28" ht="13">
      <c r="B27" s="43" t="s">
        <v>14</v>
      </c>
      <c r="C27" s="36"/>
      <c r="D27" s="44">
        <f>SUM(D20:D26)</f>
        <v>1179662.896113348</v>
      </c>
      <c r="E27" s="45"/>
      <c r="F27" s="44">
        <f>SUM(F20:F26)</f>
        <v>22</v>
      </c>
      <c r="G27" s="45"/>
      <c r="H27" s="44">
        <f>SUM(H20:H26)</f>
        <v>77106.489693898591</v>
      </c>
      <c r="I27" s="44">
        <f>SUM(I20:I26)</f>
        <v>100130.31774027077</v>
      </c>
      <c r="J27" s="44">
        <f>SUM(J20:J26)</f>
        <v>134130.63824259455</v>
      </c>
      <c r="K27" s="44">
        <f>SUM(H27:J27)</f>
        <v>311367.44567676389</v>
      </c>
      <c r="L27" s="44">
        <f>SUM(L20:L26)</f>
        <v>134130.63824259455</v>
      </c>
      <c r="M27" s="44">
        <f>SUM(M20:M26)</f>
        <v>133792.62362772637</v>
      </c>
      <c r="N27" s="44">
        <f>SUM(N20:N26)</f>
        <v>194772.61195526147</v>
      </c>
      <c r="O27" s="44">
        <f>SUM(L27:N27)</f>
        <v>462695.87382558233</v>
      </c>
      <c r="P27" s="44">
        <f>SUM(P20:P26)</f>
        <v>133792.62362772637</v>
      </c>
      <c r="Q27" s="44">
        <f>SUM(Q20:Q26)</f>
        <v>133792.62362772637</v>
      </c>
      <c r="R27" s="44">
        <f>SUM(R20:R26)</f>
        <v>133792.62362772637</v>
      </c>
      <c r="S27" s="44">
        <f>SUM(P27:R27)</f>
        <v>401377.87088317913</v>
      </c>
      <c r="T27" s="44">
        <f>SUM(T20:T26)</f>
        <v>133792.62362772637</v>
      </c>
      <c r="U27" s="44">
        <f>SUM(U20:U26)</f>
        <v>134806.66747233085</v>
      </c>
      <c r="V27" s="44">
        <f>SUM(V20:V26)</f>
        <v>307803.48659303063</v>
      </c>
      <c r="W27" s="44">
        <f t="shared" si="17"/>
        <v>576402.77769308782</v>
      </c>
      <c r="X27" s="46"/>
      <c r="Y27" s="47">
        <f t="shared" si="18"/>
        <v>1751843.9680786133</v>
      </c>
      <c r="AA27" s="47">
        <f t="shared" si="8"/>
        <v>572181.07196526532</v>
      </c>
      <c r="AB27" s="56">
        <f t="shared" si="9"/>
        <v>0.48503777973388701</v>
      </c>
    </row>
    <row r="28" spans="1:28" ht="13">
      <c r="C28" s="36"/>
      <c r="D28" s="34"/>
      <c r="E28" s="34"/>
      <c r="F28" s="34"/>
      <c r="G28" s="34"/>
      <c r="H28" s="34"/>
      <c r="I28" s="34"/>
      <c r="J28" s="34"/>
      <c r="K28" s="34"/>
      <c r="L28" s="34"/>
      <c r="M28" s="34"/>
      <c r="N28" s="34"/>
      <c r="O28" s="34"/>
      <c r="P28" s="34"/>
      <c r="Q28" s="34"/>
      <c r="R28" s="34"/>
      <c r="S28" s="34"/>
      <c r="T28" s="34"/>
      <c r="U28" s="34"/>
      <c r="V28" s="34"/>
      <c r="W28" s="34"/>
      <c r="X28" s="36"/>
    </row>
    <row r="29" spans="1:28" ht="13">
      <c r="A29" s="48" t="s">
        <v>15</v>
      </c>
      <c r="C29" s="36"/>
      <c r="X29" s="36"/>
    </row>
    <row r="30" spans="1:28" ht="13">
      <c r="B30" s="35" t="s">
        <v>107</v>
      </c>
      <c r="C30" s="36"/>
      <c r="D30" s="61">
        <v>51985.000703124999</v>
      </c>
      <c r="E30" s="49"/>
      <c r="F30" s="49"/>
      <c r="G30" s="49"/>
      <c r="H30" s="61">
        <v>5416.6666666666661</v>
      </c>
      <c r="I30" s="61">
        <v>5416.6666666666661</v>
      </c>
      <c r="J30" s="61">
        <v>5416.6666666666661</v>
      </c>
      <c r="K30" s="50">
        <f t="shared" ref="K30:K34" si="19">SUM(H30:J30)</f>
        <v>16249.999999999998</v>
      </c>
      <c r="L30" s="61">
        <v>5416.6666666666661</v>
      </c>
      <c r="M30" s="61">
        <v>5416.6666666666661</v>
      </c>
      <c r="N30" s="61">
        <v>5416.6666666666661</v>
      </c>
      <c r="O30" s="50">
        <f t="shared" ref="O30:O34" si="20">SUM(L30:N30)</f>
        <v>16249.999999999998</v>
      </c>
      <c r="P30" s="61">
        <v>5416.6666666666661</v>
      </c>
      <c r="Q30" s="61">
        <v>5416.6666666666661</v>
      </c>
      <c r="R30" s="61">
        <v>5416.6666666666661</v>
      </c>
      <c r="S30" s="50">
        <f t="shared" ref="S30:S34" si="21">SUM(P30:R30)</f>
        <v>16249.999999999998</v>
      </c>
      <c r="T30" s="61">
        <v>5416.6666666666661</v>
      </c>
      <c r="U30" s="61">
        <v>5416.6666666666661</v>
      </c>
      <c r="V30" s="61">
        <v>5416.6666666666661</v>
      </c>
      <c r="W30" s="50">
        <f t="shared" ref="W30:W35" si="22">SUM(T30:V30)</f>
        <v>16249.999999999998</v>
      </c>
      <c r="X30" s="36"/>
      <c r="Y30" s="35">
        <f t="shared" ref="Y30:Y35" si="23">SUM(K30,O30,S30,W30)</f>
        <v>64999.999999999993</v>
      </c>
      <c r="AA30" s="35">
        <f t="shared" si="8"/>
        <v>13014.999296874994</v>
      </c>
      <c r="AB30" s="56">
        <f t="shared" si="9"/>
        <v>0.25036066405386465</v>
      </c>
    </row>
    <row r="31" spans="1:28" ht="13">
      <c r="B31" s="35" t="s">
        <v>108</v>
      </c>
      <c r="C31" s="36"/>
      <c r="D31" s="61">
        <v>3813</v>
      </c>
      <c r="E31" s="49"/>
      <c r="F31" s="49"/>
      <c r="G31" s="49"/>
      <c r="H31" s="61">
        <v>571.94999186197913</v>
      </c>
      <c r="I31" s="61">
        <v>571.94999186197913</v>
      </c>
      <c r="J31" s="61">
        <v>571.94999186197913</v>
      </c>
      <c r="K31" s="50">
        <f t="shared" si="19"/>
        <v>1715.8499755859375</v>
      </c>
      <c r="L31" s="61">
        <v>571.94999186197913</v>
      </c>
      <c r="M31" s="61">
        <v>571.94999186197913</v>
      </c>
      <c r="N31" s="61">
        <v>571.94999186197913</v>
      </c>
      <c r="O31" s="50">
        <f t="shared" si="20"/>
        <v>1715.8499755859375</v>
      </c>
      <c r="P31" s="61">
        <v>571.94999186197913</v>
      </c>
      <c r="Q31" s="61">
        <v>571.94999186197913</v>
      </c>
      <c r="R31" s="61">
        <v>571.94999186197913</v>
      </c>
      <c r="S31" s="50">
        <f t="shared" si="21"/>
        <v>1715.8499755859375</v>
      </c>
      <c r="T31" s="61">
        <v>571.94999186197913</v>
      </c>
      <c r="U31" s="61">
        <v>571.94999186197913</v>
      </c>
      <c r="V31" s="61">
        <v>571.94999186197913</v>
      </c>
      <c r="W31" s="50">
        <f t="shared" si="22"/>
        <v>1715.8499755859375</v>
      </c>
      <c r="X31" s="36"/>
      <c r="Y31" s="35">
        <f t="shared" si="23"/>
        <v>6863.39990234375</v>
      </c>
      <c r="AA31" s="35">
        <f t="shared" si="8"/>
        <v>3050.39990234375</v>
      </c>
      <c r="AB31" s="56">
        <f t="shared" si="9"/>
        <v>0.79999997438860482</v>
      </c>
    </row>
    <row r="32" spans="1:28" ht="13">
      <c r="B32" s="35" t="s">
        <v>16</v>
      </c>
      <c r="C32" s="36"/>
      <c r="D32" s="61">
        <v>100617.20109374999</v>
      </c>
      <c r="E32" s="49"/>
      <c r="F32" s="49"/>
      <c r="G32" s="49"/>
      <c r="H32" s="61">
        <v>0</v>
      </c>
      <c r="I32" s="61">
        <v>769.74645662568309</v>
      </c>
      <c r="J32" s="61">
        <v>16164.675589139346</v>
      </c>
      <c r="K32" s="50">
        <f t="shared" si="19"/>
        <v>16934.42204576503</v>
      </c>
      <c r="L32" s="61">
        <v>15394.92913251366</v>
      </c>
      <c r="M32" s="61">
        <v>11546.196849385244</v>
      </c>
      <c r="N32" s="61">
        <v>12315.94330601093</v>
      </c>
      <c r="O32" s="50">
        <f t="shared" si="20"/>
        <v>39257.069287909835</v>
      </c>
      <c r="P32" s="61">
        <v>14625.18267588798</v>
      </c>
      <c r="Q32" s="61">
        <v>13855.436219262294</v>
      </c>
      <c r="R32" s="61">
        <v>17704.168502390712</v>
      </c>
      <c r="S32" s="50">
        <f t="shared" si="21"/>
        <v>46184.787397540989</v>
      </c>
      <c r="T32" s="61">
        <v>12315.94330601093</v>
      </c>
      <c r="U32" s="61">
        <v>15394.92913251366</v>
      </c>
      <c r="V32" s="61">
        <v>10776.450392759563</v>
      </c>
      <c r="W32" s="50">
        <f t="shared" si="22"/>
        <v>38487.322831284153</v>
      </c>
      <c r="X32" s="36"/>
      <c r="Y32" s="35">
        <f t="shared" si="23"/>
        <v>140863.6015625</v>
      </c>
      <c r="AA32" s="35">
        <f t="shared" si="8"/>
        <v>40246.400468750013</v>
      </c>
      <c r="AB32" s="56">
        <f t="shared" si="9"/>
        <v>0.39999522975450752</v>
      </c>
    </row>
    <row r="33" spans="1:28" ht="13">
      <c r="B33" s="35" t="s">
        <v>29</v>
      </c>
      <c r="C33" s="36"/>
      <c r="D33" s="61">
        <v>36103.759999999995</v>
      </c>
      <c r="E33" s="49"/>
      <c r="F33" s="49"/>
      <c r="G33" s="49"/>
      <c r="H33" s="61">
        <v>0</v>
      </c>
      <c r="I33" s="61">
        <v>513.73971140710387</v>
      </c>
      <c r="J33" s="61">
        <v>10788.533939549181</v>
      </c>
      <c r="K33" s="50">
        <f>SUM(H33:J33)</f>
        <v>11302.273650956286</v>
      </c>
      <c r="L33" s="61">
        <v>10274.794228142076</v>
      </c>
      <c r="M33" s="61">
        <v>7706.0956711065564</v>
      </c>
      <c r="N33" s="61">
        <v>8219.8353825136619</v>
      </c>
      <c r="O33" s="50">
        <f>SUM(L33:N33)</f>
        <v>26200.725281762294</v>
      </c>
      <c r="P33" s="61">
        <v>9761.0545167349737</v>
      </c>
      <c r="Q33" s="61">
        <v>9247.3148053278692</v>
      </c>
      <c r="R33" s="61">
        <v>11816.013362363388</v>
      </c>
      <c r="S33" s="50">
        <f>SUM(P33:R33)</f>
        <v>30824.382684426229</v>
      </c>
      <c r="T33" s="61">
        <v>8219.8353825136619</v>
      </c>
      <c r="U33" s="61">
        <v>10274.794228142076</v>
      </c>
      <c r="V33" s="61">
        <v>7192.3559596994537</v>
      </c>
      <c r="W33" s="50">
        <f>SUM(T33:V33)</f>
        <v>25686.985570355191</v>
      </c>
      <c r="X33" s="36"/>
      <c r="Y33" s="35">
        <f>SUM(K33,O33,S33,W33)</f>
        <v>94014.367187499985</v>
      </c>
      <c r="AA33" s="35">
        <f t="shared" si="8"/>
        <v>57910.607187499991</v>
      </c>
      <c r="AB33" s="56">
        <f t="shared" si="9"/>
        <v>1.604004878923968</v>
      </c>
    </row>
    <row r="34" spans="1:28" ht="13">
      <c r="B34" s="35" t="s">
        <v>109</v>
      </c>
      <c r="C34" s="36"/>
      <c r="D34" s="61">
        <v>36055.000822753907</v>
      </c>
      <c r="E34" s="49"/>
      <c r="F34" s="49"/>
      <c r="G34" s="49"/>
      <c r="H34" s="61">
        <v>7090</v>
      </c>
      <c r="I34" s="61">
        <v>7115.681966145833</v>
      </c>
      <c r="J34" s="61">
        <v>5104.7879774305557</v>
      </c>
      <c r="K34" s="50">
        <f t="shared" si="19"/>
        <v>19310.469943576387</v>
      </c>
      <c r="L34" s="61">
        <v>4239.1060112847217</v>
      </c>
      <c r="M34" s="61">
        <v>2860.6961805555552</v>
      </c>
      <c r="N34" s="61">
        <v>2886.3781467013887</v>
      </c>
      <c r="O34" s="50">
        <f t="shared" si="20"/>
        <v>9986.1803385416661</v>
      </c>
      <c r="P34" s="61">
        <v>2963.4240451388887</v>
      </c>
      <c r="Q34" s="61">
        <v>2937.7420789930552</v>
      </c>
      <c r="R34" s="61">
        <v>3066.1519097222217</v>
      </c>
      <c r="S34" s="50">
        <f t="shared" si="21"/>
        <v>8967.3180338541642</v>
      </c>
      <c r="T34" s="61">
        <v>2886.3781467013887</v>
      </c>
      <c r="U34" s="61">
        <v>6739.1060112847226</v>
      </c>
      <c r="V34" s="61">
        <v>6609.547526041667</v>
      </c>
      <c r="W34" s="50">
        <f t="shared" si="22"/>
        <v>16235.031684027777</v>
      </c>
      <c r="X34" s="36"/>
      <c r="Y34" s="42">
        <f t="shared" si="23"/>
        <v>54499</v>
      </c>
      <c r="AA34" s="42">
        <f t="shared" si="8"/>
        <v>18443.999177246093</v>
      </c>
      <c r="AB34" s="59">
        <f t="shared" si="9"/>
        <v>0.51155176137470204</v>
      </c>
    </row>
    <row r="35" spans="1:28" ht="13">
      <c r="B35" s="43" t="s">
        <v>17</v>
      </c>
      <c r="C35" s="36"/>
      <c r="D35" s="43">
        <f>SUM(D30:D34)</f>
        <v>228573.9626196289</v>
      </c>
      <c r="E35" s="34"/>
      <c r="F35" s="34"/>
      <c r="G35" s="34"/>
      <c r="H35" s="43">
        <f>SUM(H30:H34)</f>
        <v>13078.616658528645</v>
      </c>
      <c r="I35" s="43">
        <f>SUM(I30:I34)</f>
        <v>14387.784792707265</v>
      </c>
      <c r="J35" s="43">
        <f>SUM(J30:J34)</f>
        <v>38046.614164647726</v>
      </c>
      <c r="K35" s="43">
        <f>SUM(H35:J35)</f>
        <v>65513.015615883633</v>
      </c>
      <c r="L35" s="43">
        <f>SUM(L30:L34)</f>
        <v>35897.446030469102</v>
      </c>
      <c r="M35" s="43">
        <f>SUM(M30:M34)</f>
        <v>28101.605359575999</v>
      </c>
      <c r="N35" s="43">
        <f>SUM(N30:N34)</f>
        <v>29410.773493754627</v>
      </c>
      <c r="O35" s="43">
        <f>SUM(L35:N35)</f>
        <v>93409.824883799738</v>
      </c>
      <c r="P35" s="43">
        <f>SUM(P30:P34)</f>
        <v>33338.277896290485</v>
      </c>
      <c r="Q35" s="43">
        <f>SUM(Q30:Q34)</f>
        <v>32029.109762111861</v>
      </c>
      <c r="R35" s="43">
        <f>SUM(R30:R34)</f>
        <v>38574.950433004968</v>
      </c>
      <c r="S35" s="43">
        <f>SUM(P35:R35)</f>
        <v>103942.33809140732</v>
      </c>
      <c r="T35" s="43">
        <f>SUM(T30:T34)</f>
        <v>29410.773493754627</v>
      </c>
      <c r="U35" s="43">
        <f>SUM(U30:U34)</f>
        <v>38397.446030469102</v>
      </c>
      <c r="V35" s="43">
        <f>SUM(V30:V34)</f>
        <v>30566.97053702933</v>
      </c>
      <c r="W35" s="43">
        <f t="shared" si="22"/>
        <v>98375.190061253059</v>
      </c>
      <c r="X35" s="36"/>
      <c r="Y35" s="35">
        <f t="shared" si="23"/>
        <v>361240.36865234375</v>
      </c>
      <c r="AA35" s="35">
        <f t="shared" si="8"/>
        <v>132666.40603271485</v>
      </c>
      <c r="AB35" s="56">
        <f t="shared" si="9"/>
        <v>0.58040909171043986</v>
      </c>
    </row>
    <row r="36" spans="1:28" ht="13">
      <c r="A36" s="34"/>
      <c r="B36" s="34"/>
      <c r="C36" s="36"/>
      <c r="X36" s="36"/>
    </row>
    <row r="37" spans="1:28" ht="13">
      <c r="A37" s="48" t="s">
        <v>18</v>
      </c>
      <c r="C37" s="36"/>
      <c r="D37" s="50"/>
      <c r="E37" s="49"/>
      <c r="F37" s="49"/>
      <c r="G37" s="49"/>
      <c r="H37" s="50"/>
      <c r="I37" s="50"/>
      <c r="J37" s="50"/>
      <c r="K37" s="50"/>
      <c r="L37" s="50"/>
      <c r="M37" s="50"/>
      <c r="N37" s="50"/>
      <c r="O37" s="50"/>
      <c r="P37" s="50"/>
      <c r="Q37" s="50"/>
      <c r="R37" s="50"/>
      <c r="S37" s="50"/>
      <c r="T37" s="50"/>
      <c r="U37" s="50"/>
      <c r="V37" s="50"/>
      <c r="W37" s="50"/>
      <c r="X37" s="36"/>
    </row>
    <row r="38" spans="1:28" ht="13">
      <c r="B38" s="35" t="s">
        <v>19</v>
      </c>
      <c r="C38" s="36"/>
      <c r="D38" s="61">
        <v>638354.00468750007</v>
      </c>
      <c r="E38" s="49"/>
      <c r="F38" s="49"/>
      <c r="G38" s="49"/>
      <c r="H38" s="61">
        <v>57862.141276041613</v>
      </c>
      <c r="I38" s="61">
        <v>57862.141276041672</v>
      </c>
      <c r="J38" s="61">
        <v>57862.141276041672</v>
      </c>
      <c r="K38" s="50">
        <f t="shared" ref="K38:K43" si="24">SUM(H38:J38)</f>
        <v>173586.42382812494</v>
      </c>
      <c r="L38" s="61">
        <v>57862.141276041672</v>
      </c>
      <c r="M38" s="61">
        <v>57862.141276041672</v>
      </c>
      <c r="N38" s="61">
        <v>57862.141276041672</v>
      </c>
      <c r="O38" s="50">
        <f t="shared" ref="O38:O43" si="25">SUM(L38:N38)</f>
        <v>173586.423828125</v>
      </c>
      <c r="P38" s="61">
        <v>57862.141276041672</v>
      </c>
      <c r="Q38" s="61">
        <v>57862.141276041672</v>
      </c>
      <c r="R38" s="61">
        <v>57862.141276041672</v>
      </c>
      <c r="S38" s="50">
        <f t="shared" ref="S38:S43" si="26">SUM(P38:R38)</f>
        <v>173586.423828125</v>
      </c>
      <c r="T38" s="61">
        <v>57862.141276041672</v>
      </c>
      <c r="U38" s="61">
        <v>57862.141276041672</v>
      </c>
      <c r="V38" s="61">
        <v>57862.141276041672</v>
      </c>
      <c r="W38" s="50">
        <f t="shared" ref="W38:W44" si="27">SUM(T38:V38)</f>
        <v>173586.423828125</v>
      </c>
      <c r="X38" s="36"/>
      <c r="Y38" s="35">
        <f t="shared" ref="Y38:Y44" si="28">SUM(K38,O38,S38,W38)</f>
        <v>694345.6953125</v>
      </c>
      <c r="AA38" s="35">
        <f t="shared" si="8"/>
        <v>55991.69062499993</v>
      </c>
      <c r="AB38" s="56">
        <f t="shared" si="9"/>
        <v>8.7712601806908236E-2</v>
      </c>
    </row>
    <row r="39" spans="1:28" ht="13">
      <c r="B39" s="35" t="s">
        <v>94</v>
      </c>
      <c r="C39" s="36"/>
      <c r="D39" s="61">
        <v>12432.000234375</v>
      </c>
      <c r="E39" s="49"/>
      <c r="F39" s="49"/>
      <c r="G39" s="49"/>
      <c r="H39" s="61">
        <v>1273.6366373697915</v>
      </c>
      <c r="I39" s="61">
        <v>1273.6366373697915</v>
      </c>
      <c r="J39" s="61">
        <v>1273.6366373697915</v>
      </c>
      <c r="K39" s="50">
        <f t="shared" si="24"/>
        <v>3820.9099121093745</v>
      </c>
      <c r="L39" s="61">
        <v>1273.6366373697915</v>
      </c>
      <c r="M39" s="61">
        <v>1273.6366373697915</v>
      </c>
      <c r="N39" s="61">
        <v>1273.6366373697915</v>
      </c>
      <c r="O39" s="50">
        <f t="shared" si="25"/>
        <v>3820.9099121093745</v>
      </c>
      <c r="P39" s="61">
        <v>1273.6366373697915</v>
      </c>
      <c r="Q39" s="61">
        <v>1273.6366373697915</v>
      </c>
      <c r="R39" s="61">
        <v>1273.6366373697915</v>
      </c>
      <c r="S39" s="50">
        <f t="shared" si="26"/>
        <v>3820.9099121093745</v>
      </c>
      <c r="T39" s="61">
        <v>1273.6366373697915</v>
      </c>
      <c r="U39" s="61">
        <v>1273.6366373697915</v>
      </c>
      <c r="V39" s="61">
        <v>1273.6366373697915</v>
      </c>
      <c r="W39" s="50">
        <f t="shared" si="27"/>
        <v>3820.9099121093745</v>
      </c>
      <c r="X39" s="36"/>
      <c r="Y39" s="35">
        <f t="shared" si="28"/>
        <v>15283.639648437498</v>
      </c>
      <c r="AA39" s="35">
        <f t="shared" si="8"/>
        <v>2851.639414062498</v>
      </c>
      <c r="AB39" s="56">
        <f t="shared" si="9"/>
        <v>0.22937897042324659</v>
      </c>
    </row>
    <row r="40" spans="1:28" ht="13">
      <c r="B40" s="35" t="s">
        <v>95</v>
      </c>
      <c r="C40" s="36"/>
      <c r="D40" s="61">
        <v>8545.0001757812497</v>
      </c>
      <c r="E40" s="49"/>
      <c r="F40" s="49"/>
      <c r="G40" s="49"/>
      <c r="H40" s="61">
        <v>333.33333333333331</v>
      </c>
      <c r="I40" s="61">
        <v>333.33333333333331</v>
      </c>
      <c r="J40" s="61">
        <v>333.33333333333331</v>
      </c>
      <c r="K40" s="50">
        <f t="shared" si="24"/>
        <v>1000</v>
      </c>
      <c r="L40" s="61">
        <v>333.33333333333331</v>
      </c>
      <c r="M40" s="61">
        <v>333.33333333333331</v>
      </c>
      <c r="N40" s="61">
        <v>333.33333333333331</v>
      </c>
      <c r="O40" s="50">
        <f t="shared" si="25"/>
        <v>1000</v>
      </c>
      <c r="P40" s="61">
        <v>333.33333333333331</v>
      </c>
      <c r="Q40" s="61">
        <v>333.33333333333331</v>
      </c>
      <c r="R40" s="61">
        <v>333.33333333333331</v>
      </c>
      <c r="S40" s="50">
        <f t="shared" si="26"/>
        <v>1000</v>
      </c>
      <c r="T40" s="61">
        <v>333.33333333333331</v>
      </c>
      <c r="U40" s="61">
        <v>333.33333333333331</v>
      </c>
      <c r="V40" s="61">
        <v>333.33333333333331</v>
      </c>
      <c r="W40" s="50">
        <f t="shared" si="27"/>
        <v>1000</v>
      </c>
      <c r="X40" s="36"/>
      <c r="Y40" s="35">
        <f t="shared" si="28"/>
        <v>4000</v>
      </c>
      <c r="AA40" s="35">
        <f t="shared" si="8"/>
        <v>-4545.0001757812497</v>
      </c>
      <c r="AB40" s="56">
        <f t="shared" si="9"/>
        <v>-0.53189000377822826</v>
      </c>
    </row>
    <row r="41" spans="1:28" ht="13">
      <c r="B41" s="35" t="s">
        <v>20</v>
      </c>
      <c r="C41" s="36"/>
      <c r="D41" s="61">
        <v>24329.000234375002</v>
      </c>
      <c r="E41" s="49"/>
      <c r="F41" s="49"/>
      <c r="G41" s="49"/>
      <c r="H41" s="61">
        <v>2916.6666666666665</v>
      </c>
      <c r="I41" s="61">
        <v>2916.6666666666665</v>
      </c>
      <c r="J41" s="61">
        <v>2916.6666666666665</v>
      </c>
      <c r="K41" s="50">
        <f t="shared" si="24"/>
        <v>8750</v>
      </c>
      <c r="L41" s="61">
        <v>2916.6666666666665</v>
      </c>
      <c r="M41" s="61">
        <v>2916.6666666666665</v>
      </c>
      <c r="N41" s="61">
        <v>2916.6666666666665</v>
      </c>
      <c r="O41" s="50">
        <f t="shared" si="25"/>
        <v>8750</v>
      </c>
      <c r="P41" s="61">
        <v>2916.6666666666665</v>
      </c>
      <c r="Q41" s="61">
        <v>2916.6666666666665</v>
      </c>
      <c r="R41" s="61">
        <v>2916.6666666666665</v>
      </c>
      <c r="S41" s="50">
        <f t="shared" si="26"/>
        <v>8750</v>
      </c>
      <c r="T41" s="61">
        <v>2916.6666666666665</v>
      </c>
      <c r="U41" s="61">
        <v>2916.6666666666665</v>
      </c>
      <c r="V41" s="61">
        <v>2916.6666666666665</v>
      </c>
      <c r="W41" s="50">
        <f t="shared" si="27"/>
        <v>8750</v>
      </c>
      <c r="X41" s="36"/>
      <c r="Y41" s="35">
        <f t="shared" si="28"/>
        <v>35000</v>
      </c>
      <c r="AA41" s="35">
        <f t="shared" si="8"/>
        <v>10670.999765624998</v>
      </c>
      <c r="AB41" s="56">
        <f t="shared" si="9"/>
        <v>0.43861234176600888</v>
      </c>
    </row>
    <row r="42" spans="1:28" ht="13">
      <c r="B42" s="35" t="s">
        <v>21</v>
      </c>
      <c r="C42" s="36"/>
      <c r="D42" s="61">
        <v>76868.001562500009</v>
      </c>
      <c r="E42" s="49"/>
      <c r="F42" s="49"/>
      <c r="G42" s="49"/>
      <c r="H42" s="61">
        <v>8530.986328125</v>
      </c>
      <c r="I42" s="61">
        <v>8530.986328125</v>
      </c>
      <c r="J42" s="61">
        <v>8530.986328125</v>
      </c>
      <c r="K42" s="50">
        <f t="shared" si="24"/>
        <v>25592.958984375</v>
      </c>
      <c r="L42" s="61">
        <v>8530.986328125</v>
      </c>
      <c r="M42" s="61">
        <v>8530.986328125</v>
      </c>
      <c r="N42" s="61">
        <v>8530.986328125</v>
      </c>
      <c r="O42" s="50">
        <f t="shared" si="25"/>
        <v>25592.958984375</v>
      </c>
      <c r="P42" s="61">
        <v>8530.986328125</v>
      </c>
      <c r="Q42" s="61">
        <v>8530.986328125</v>
      </c>
      <c r="R42" s="61">
        <v>8530.986328125</v>
      </c>
      <c r="S42" s="50">
        <f t="shared" si="26"/>
        <v>25592.958984375</v>
      </c>
      <c r="T42" s="61">
        <v>8530.986328125</v>
      </c>
      <c r="U42" s="61">
        <v>8530.986328125</v>
      </c>
      <c r="V42" s="61">
        <v>8530.986328125</v>
      </c>
      <c r="W42" s="50">
        <f t="shared" si="27"/>
        <v>25592.958984375</v>
      </c>
      <c r="X42" s="36"/>
      <c r="Y42" s="35">
        <f t="shared" si="28"/>
        <v>102371.8359375</v>
      </c>
      <c r="AA42" s="35">
        <f t="shared" si="8"/>
        <v>25503.834374999991</v>
      </c>
      <c r="AB42" s="56">
        <f t="shared" si="9"/>
        <v>0.33178739991390666</v>
      </c>
    </row>
    <row r="43" spans="1:28" ht="13">
      <c r="B43" s="35" t="s">
        <v>96</v>
      </c>
      <c r="C43" s="36"/>
      <c r="D43" s="61">
        <v>6028.0000488281248</v>
      </c>
      <c r="E43" s="49"/>
      <c r="F43" s="49"/>
      <c r="G43" s="49"/>
      <c r="H43" s="61">
        <v>892.60001627604163</v>
      </c>
      <c r="I43" s="61">
        <v>892.60001627604163</v>
      </c>
      <c r="J43" s="61">
        <v>892.60001627604163</v>
      </c>
      <c r="K43" s="50">
        <f t="shared" si="24"/>
        <v>2677.800048828125</v>
      </c>
      <c r="L43" s="61">
        <v>892.60001627604163</v>
      </c>
      <c r="M43" s="61">
        <v>892.60001627604163</v>
      </c>
      <c r="N43" s="61">
        <v>892.60001627604163</v>
      </c>
      <c r="O43" s="50">
        <f t="shared" si="25"/>
        <v>2677.800048828125</v>
      </c>
      <c r="P43" s="61">
        <v>892.60001627604163</v>
      </c>
      <c r="Q43" s="61">
        <v>892.60001627604163</v>
      </c>
      <c r="R43" s="61">
        <v>892.60001627604163</v>
      </c>
      <c r="S43" s="50">
        <f t="shared" si="26"/>
        <v>2677.800048828125</v>
      </c>
      <c r="T43" s="61">
        <v>892.60001627604163</v>
      </c>
      <c r="U43" s="61">
        <v>892.60001627604163</v>
      </c>
      <c r="V43" s="61">
        <v>892.60001627604163</v>
      </c>
      <c r="W43" s="50">
        <f t="shared" si="27"/>
        <v>2677.800048828125</v>
      </c>
      <c r="X43" s="36"/>
      <c r="Y43" s="42">
        <f t="shared" si="28"/>
        <v>10711.2001953125</v>
      </c>
      <c r="AA43" s="42">
        <f t="shared" si="8"/>
        <v>4683.2001464843752</v>
      </c>
      <c r="AB43" s="59">
        <f t="shared" si="9"/>
        <v>0.77690778177661335</v>
      </c>
    </row>
    <row r="44" spans="1:28" ht="13">
      <c r="B44" s="43" t="s">
        <v>22</v>
      </c>
      <c r="C44" s="36"/>
      <c r="D44" s="43">
        <f>SUM(D38:D43)</f>
        <v>766556.00694335939</v>
      </c>
      <c r="E44" s="34"/>
      <c r="F44" s="34"/>
      <c r="G44" s="34"/>
      <c r="H44" s="43">
        <f>SUM(H38:H43)</f>
        <v>71809.364257812456</v>
      </c>
      <c r="I44" s="43">
        <f>SUM(I38:I43)</f>
        <v>71809.364257812515</v>
      </c>
      <c r="J44" s="43">
        <f>SUM(J38:J43)</f>
        <v>71809.364257812515</v>
      </c>
      <c r="K44" s="43">
        <f>SUM(H44:J44)</f>
        <v>215428.0927734375</v>
      </c>
      <c r="L44" s="43">
        <f>SUM(L38:L43)</f>
        <v>71809.364257812515</v>
      </c>
      <c r="M44" s="43">
        <f>SUM(M38:M43)</f>
        <v>71809.364257812515</v>
      </c>
      <c r="N44" s="43">
        <f>SUM(N38:N43)</f>
        <v>71809.364257812515</v>
      </c>
      <c r="O44" s="43">
        <f>SUM(L44:N44)</f>
        <v>215428.09277343756</v>
      </c>
      <c r="P44" s="43">
        <f>SUM(P38:P43)</f>
        <v>71809.364257812515</v>
      </c>
      <c r="Q44" s="43">
        <f>SUM(Q38:Q43)</f>
        <v>71809.364257812515</v>
      </c>
      <c r="R44" s="43">
        <f>SUM(R38:R43)</f>
        <v>71809.364257812515</v>
      </c>
      <c r="S44" s="43">
        <f>SUM(P44:R44)</f>
        <v>215428.09277343756</v>
      </c>
      <c r="T44" s="43">
        <f>SUM(T38:T43)</f>
        <v>71809.364257812515</v>
      </c>
      <c r="U44" s="43">
        <f>SUM(U38:U43)</f>
        <v>71809.364257812515</v>
      </c>
      <c r="V44" s="43">
        <f>SUM(V38:V43)</f>
        <v>71809.364257812515</v>
      </c>
      <c r="W44" s="43">
        <f t="shared" si="27"/>
        <v>215428.09277343756</v>
      </c>
      <c r="X44" s="36"/>
      <c r="Y44" s="35">
        <f t="shared" si="28"/>
        <v>861712.37109375023</v>
      </c>
      <c r="AA44" s="35">
        <f t="shared" si="8"/>
        <v>95156.364150390844</v>
      </c>
      <c r="AB44" s="56">
        <f t="shared" si="9"/>
        <v>0.1241349141986724</v>
      </c>
    </row>
    <row r="45" spans="1:28" ht="13">
      <c r="B45" s="34"/>
      <c r="C45" s="36"/>
      <c r="D45" s="34"/>
      <c r="E45" s="34"/>
      <c r="F45" s="34"/>
      <c r="G45" s="34"/>
      <c r="H45" s="34"/>
      <c r="I45" s="34"/>
      <c r="J45" s="34"/>
      <c r="K45" s="34"/>
      <c r="L45" s="34"/>
      <c r="M45" s="34"/>
      <c r="N45" s="34"/>
      <c r="O45" s="34"/>
      <c r="P45" s="34"/>
      <c r="Q45" s="34"/>
      <c r="R45" s="34"/>
      <c r="S45" s="34"/>
      <c r="T45" s="34"/>
      <c r="U45" s="34"/>
      <c r="V45" s="34"/>
      <c r="W45" s="34"/>
      <c r="X45" s="36"/>
    </row>
    <row r="46" spans="1:28" ht="13">
      <c r="A46" s="48" t="s">
        <v>98</v>
      </c>
      <c r="C46" s="36"/>
      <c r="X46" s="36"/>
    </row>
    <row r="47" spans="1:28" ht="13">
      <c r="B47" s="35" t="s">
        <v>23</v>
      </c>
      <c r="C47" s="36"/>
      <c r="D47" s="61">
        <v>42161.999062499999</v>
      </c>
      <c r="E47" s="49"/>
      <c r="F47" s="49"/>
      <c r="G47" s="49"/>
      <c r="H47" s="61">
        <v>2500</v>
      </c>
      <c r="I47" s="61">
        <v>2500</v>
      </c>
      <c r="J47" s="61">
        <v>2500</v>
      </c>
      <c r="K47" s="50">
        <f t="shared" ref="K47:K59" si="29">SUM(H47:J47)</f>
        <v>7500</v>
      </c>
      <c r="L47" s="61">
        <v>2500</v>
      </c>
      <c r="M47" s="61">
        <v>2500</v>
      </c>
      <c r="N47" s="61">
        <v>2500</v>
      </c>
      <c r="O47" s="50">
        <f t="shared" ref="O47:O59" si="30">SUM(L47:N47)</f>
        <v>7500</v>
      </c>
      <c r="P47" s="61">
        <v>2500</v>
      </c>
      <c r="Q47" s="61">
        <v>2500</v>
      </c>
      <c r="R47" s="61">
        <v>2500</v>
      </c>
      <c r="S47" s="50">
        <f t="shared" ref="S47:S59" si="31">SUM(P47:R47)</f>
        <v>7500</v>
      </c>
      <c r="T47" s="61">
        <v>2500</v>
      </c>
      <c r="U47" s="61">
        <v>2500</v>
      </c>
      <c r="V47" s="61">
        <v>2500</v>
      </c>
      <c r="W47" s="50">
        <f t="shared" ref="W47:W59" si="32">SUM(T47:V47)</f>
        <v>7500</v>
      </c>
      <c r="X47" s="36"/>
      <c r="Y47" s="35">
        <f t="shared" ref="Y47:Y59" si="33">SUM(K47,O47,S47,W47)</f>
        <v>30000</v>
      </c>
      <c r="AA47" s="35">
        <f t="shared" si="8"/>
        <v>-12161.999062499999</v>
      </c>
      <c r="AB47" s="56">
        <f t="shared" si="9"/>
        <v>-0.28845878594303193</v>
      </c>
    </row>
    <row r="48" spans="1:28" ht="13">
      <c r="B48" s="35" t="s">
        <v>24</v>
      </c>
      <c r="C48" s="36"/>
      <c r="D48" s="61">
        <v>9941.9997656249998</v>
      </c>
      <c r="E48" s="49"/>
      <c r="F48" s="49"/>
      <c r="G48" s="49"/>
      <c r="H48" s="61">
        <v>845.06998697916663</v>
      </c>
      <c r="I48" s="61">
        <v>845.06998697916663</v>
      </c>
      <c r="J48" s="61">
        <v>845.06998697916663</v>
      </c>
      <c r="K48" s="50">
        <f t="shared" si="29"/>
        <v>2535.2099609375</v>
      </c>
      <c r="L48" s="61">
        <v>845.06998697916663</v>
      </c>
      <c r="M48" s="61">
        <v>845.06998697916663</v>
      </c>
      <c r="N48" s="61">
        <v>845.06998697916663</v>
      </c>
      <c r="O48" s="50">
        <f t="shared" si="30"/>
        <v>2535.2099609375</v>
      </c>
      <c r="P48" s="61">
        <v>845.06998697916663</v>
      </c>
      <c r="Q48" s="61">
        <v>845.06998697916663</v>
      </c>
      <c r="R48" s="61">
        <v>845.06998697916663</v>
      </c>
      <c r="S48" s="50">
        <f t="shared" si="31"/>
        <v>2535.2099609375</v>
      </c>
      <c r="T48" s="61">
        <v>845.06998697916663</v>
      </c>
      <c r="U48" s="61">
        <v>845.06998697916663</v>
      </c>
      <c r="V48" s="61">
        <v>845.06998697916663</v>
      </c>
      <c r="W48" s="50">
        <f t="shared" si="32"/>
        <v>2535.2099609375</v>
      </c>
      <c r="X48" s="36"/>
      <c r="Y48" s="35">
        <f t="shared" si="33"/>
        <v>10140.83984375</v>
      </c>
      <c r="AA48" s="35">
        <f t="shared" si="8"/>
        <v>198.84007812500022</v>
      </c>
      <c r="AB48" s="56">
        <f t="shared" si="9"/>
        <v>2.0000008329561676E-2</v>
      </c>
    </row>
    <row r="49" spans="1:28" ht="13">
      <c r="B49" s="35" t="s">
        <v>25</v>
      </c>
      <c r="C49" s="36"/>
      <c r="D49" s="61">
        <v>23509.330000000005</v>
      </c>
      <c r="E49" s="49"/>
      <c r="F49" s="49"/>
      <c r="G49" s="49"/>
      <c r="H49" s="61">
        <v>1998.29296875</v>
      </c>
      <c r="I49" s="61">
        <v>1998.29296875</v>
      </c>
      <c r="J49" s="61">
        <v>1998.29296875</v>
      </c>
      <c r="K49" s="50">
        <f t="shared" si="29"/>
        <v>5994.87890625</v>
      </c>
      <c r="L49" s="61">
        <v>1998.29296875</v>
      </c>
      <c r="M49" s="61">
        <v>1998.29296875</v>
      </c>
      <c r="N49" s="61">
        <v>1998.29296875</v>
      </c>
      <c r="O49" s="50">
        <f t="shared" si="30"/>
        <v>5994.87890625</v>
      </c>
      <c r="P49" s="61">
        <v>1998.29296875</v>
      </c>
      <c r="Q49" s="61">
        <v>1998.29296875</v>
      </c>
      <c r="R49" s="61">
        <v>1998.29296875</v>
      </c>
      <c r="S49" s="50">
        <f t="shared" si="31"/>
        <v>5994.87890625</v>
      </c>
      <c r="T49" s="61">
        <v>1998.29296875</v>
      </c>
      <c r="U49" s="61">
        <v>1998.29296875</v>
      </c>
      <c r="V49" s="61">
        <v>1998.29296875</v>
      </c>
      <c r="W49" s="50">
        <f t="shared" si="32"/>
        <v>5994.87890625</v>
      </c>
      <c r="X49" s="36"/>
      <c r="Y49" s="35">
        <f t="shared" si="33"/>
        <v>23979.515625</v>
      </c>
      <c r="AA49" s="35">
        <f t="shared" si="8"/>
        <v>470.18562499999462</v>
      </c>
      <c r="AB49" s="56">
        <f t="shared" si="9"/>
        <v>1.9999958527103685E-2</v>
      </c>
    </row>
    <row r="50" spans="1:28" ht="13">
      <c r="B50" s="35" t="s">
        <v>26</v>
      </c>
      <c r="C50" s="36"/>
      <c r="D50" s="61">
        <v>65504.001406249998</v>
      </c>
      <c r="E50" s="49"/>
      <c r="F50" s="49"/>
      <c r="G50" s="49"/>
      <c r="H50" s="61">
        <v>7972.4499918619786</v>
      </c>
      <c r="I50" s="61">
        <v>7972.4499918619786</v>
      </c>
      <c r="J50" s="61">
        <v>7972.4499918619786</v>
      </c>
      <c r="K50" s="50">
        <f t="shared" si="29"/>
        <v>23917.349975585938</v>
      </c>
      <c r="L50" s="61">
        <v>7972.4499918619786</v>
      </c>
      <c r="M50" s="61">
        <v>7972.4499918619786</v>
      </c>
      <c r="N50" s="61">
        <v>7972.4499918619786</v>
      </c>
      <c r="O50" s="50">
        <f t="shared" si="30"/>
        <v>23917.349975585938</v>
      </c>
      <c r="P50" s="61">
        <v>7972.4499918619786</v>
      </c>
      <c r="Q50" s="61">
        <v>7972.4499918619786</v>
      </c>
      <c r="R50" s="61">
        <v>7972.4499918619786</v>
      </c>
      <c r="S50" s="50">
        <f t="shared" si="31"/>
        <v>23917.349975585938</v>
      </c>
      <c r="T50" s="61">
        <v>7972.4499918619786</v>
      </c>
      <c r="U50" s="61">
        <v>7972.4499918619786</v>
      </c>
      <c r="V50" s="61">
        <v>7972.4499918619786</v>
      </c>
      <c r="W50" s="50">
        <f t="shared" si="32"/>
        <v>23917.349975585938</v>
      </c>
      <c r="X50" s="36"/>
      <c r="Y50" s="35">
        <f t="shared" si="33"/>
        <v>95669.39990234375</v>
      </c>
      <c r="AA50" s="35">
        <f t="shared" si="8"/>
        <v>30165.398496093752</v>
      </c>
      <c r="AB50" s="56">
        <f t="shared" si="9"/>
        <v>0.46051230227922463</v>
      </c>
    </row>
    <row r="51" spans="1:28" ht="13">
      <c r="B51" s="35" t="s">
        <v>27</v>
      </c>
      <c r="C51" s="36"/>
      <c r="D51" s="61">
        <v>26137.18</v>
      </c>
      <c r="E51" s="49"/>
      <c r="F51" s="49"/>
      <c r="G51" s="49"/>
      <c r="H51" s="61">
        <v>1531.8333333333333</v>
      </c>
      <c r="I51" s="61">
        <v>1531.8333333333333</v>
      </c>
      <c r="J51" s="61">
        <v>1531.8333333333333</v>
      </c>
      <c r="K51" s="50">
        <f t="shared" si="29"/>
        <v>4595.5</v>
      </c>
      <c r="L51" s="61">
        <v>1531.8333333333333</v>
      </c>
      <c r="M51" s="61">
        <v>1531.8333333333333</v>
      </c>
      <c r="N51" s="61">
        <v>1531.8333333333333</v>
      </c>
      <c r="O51" s="50">
        <f t="shared" si="30"/>
        <v>4595.5</v>
      </c>
      <c r="P51" s="61">
        <v>1531.8333333333333</v>
      </c>
      <c r="Q51" s="61">
        <v>1531.8333333333333</v>
      </c>
      <c r="R51" s="61">
        <v>1531.8333333333333</v>
      </c>
      <c r="S51" s="50">
        <f t="shared" si="31"/>
        <v>4595.5</v>
      </c>
      <c r="T51" s="61">
        <v>1531.8333333333333</v>
      </c>
      <c r="U51" s="61">
        <v>1531.8333333333333</v>
      </c>
      <c r="V51" s="61">
        <v>1531.8333333333333</v>
      </c>
      <c r="W51" s="50">
        <f t="shared" ref="W51:W56" si="34">SUM(T51:V51)</f>
        <v>4595.5</v>
      </c>
      <c r="X51" s="36"/>
      <c r="Y51" s="35">
        <f t="shared" ref="Y51:Y56" si="35">SUM(K51,O51,S51,W51)</f>
        <v>18382</v>
      </c>
      <c r="AA51" s="35">
        <f t="shared" si="8"/>
        <v>-7755.18</v>
      </c>
      <c r="AB51" s="56">
        <f t="shared" si="9"/>
        <v>-0.29671066274173419</v>
      </c>
    </row>
    <row r="52" spans="1:28" ht="13">
      <c r="B52" s="35" t="s">
        <v>28</v>
      </c>
      <c r="C52" s="36"/>
      <c r="D52" s="61">
        <v>0</v>
      </c>
      <c r="E52" s="49"/>
      <c r="F52" s="49"/>
      <c r="G52" s="49"/>
      <c r="H52" s="61">
        <v>0</v>
      </c>
      <c r="I52" s="61">
        <v>0</v>
      </c>
      <c r="J52" s="61">
        <v>0</v>
      </c>
      <c r="K52" s="50">
        <f t="shared" si="29"/>
        <v>0</v>
      </c>
      <c r="L52" s="61">
        <v>0</v>
      </c>
      <c r="M52" s="61">
        <v>0</v>
      </c>
      <c r="N52" s="61">
        <v>0</v>
      </c>
      <c r="O52" s="50">
        <f t="shared" si="30"/>
        <v>0</v>
      </c>
      <c r="P52" s="61">
        <v>0</v>
      </c>
      <c r="Q52" s="61">
        <v>0</v>
      </c>
      <c r="R52" s="61">
        <v>0</v>
      </c>
      <c r="S52" s="50">
        <f t="shared" si="31"/>
        <v>0</v>
      </c>
      <c r="T52" s="61">
        <v>0</v>
      </c>
      <c r="U52" s="61">
        <v>0</v>
      </c>
      <c r="V52" s="61">
        <v>0</v>
      </c>
      <c r="W52" s="50">
        <f t="shared" si="34"/>
        <v>0</v>
      </c>
      <c r="X52" s="36"/>
      <c r="Y52" s="35">
        <f t="shared" si="35"/>
        <v>0</v>
      </c>
      <c r="AA52" s="35">
        <f t="shared" si="8"/>
        <v>0</v>
      </c>
      <c r="AB52" s="56" t="str">
        <f t="shared" si="9"/>
        <v/>
      </c>
    </row>
    <row r="53" spans="1:28" ht="13">
      <c r="B53" s="35" t="s">
        <v>99</v>
      </c>
      <c r="C53" s="36"/>
      <c r="D53" s="61">
        <v>38492.000625000001</v>
      </c>
      <c r="E53" s="49"/>
      <c r="F53" s="49"/>
      <c r="G53" s="49"/>
      <c r="H53" s="61">
        <v>2083.333333333333</v>
      </c>
      <c r="I53" s="61">
        <v>2083.333333333333</v>
      </c>
      <c r="J53" s="61">
        <v>2083.333333333333</v>
      </c>
      <c r="K53" s="50">
        <f t="shared" si="29"/>
        <v>6249.9999999999991</v>
      </c>
      <c r="L53" s="61">
        <v>2083.333333333333</v>
      </c>
      <c r="M53" s="61">
        <v>2083.333333333333</v>
      </c>
      <c r="N53" s="61">
        <v>2083.333333333333</v>
      </c>
      <c r="O53" s="50">
        <f t="shared" si="30"/>
        <v>6249.9999999999991</v>
      </c>
      <c r="P53" s="61">
        <v>2083.333333333333</v>
      </c>
      <c r="Q53" s="61">
        <v>2083.333333333333</v>
      </c>
      <c r="R53" s="61">
        <v>2083.333333333333</v>
      </c>
      <c r="S53" s="50">
        <f t="shared" si="31"/>
        <v>6249.9999999999991</v>
      </c>
      <c r="T53" s="61">
        <v>2083.333333333333</v>
      </c>
      <c r="U53" s="61">
        <v>2083.333333333333</v>
      </c>
      <c r="V53" s="61">
        <v>2083.333333333333</v>
      </c>
      <c r="W53" s="50">
        <f t="shared" si="34"/>
        <v>6249.9999999999991</v>
      </c>
      <c r="X53" s="36"/>
      <c r="Y53" s="35">
        <f t="shared" si="35"/>
        <v>24999.999999999996</v>
      </c>
      <c r="AA53" s="35">
        <f t="shared" si="8"/>
        <v>-13492.000625000004</v>
      </c>
      <c r="AB53" s="56">
        <f t="shared" si="9"/>
        <v>-0.35051440314684873</v>
      </c>
    </row>
    <row r="54" spans="1:28" ht="13">
      <c r="B54" s="35" t="s">
        <v>100</v>
      </c>
      <c r="C54" s="36"/>
      <c r="D54" s="61">
        <v>20490.13</v>
      </c>
      <c r="E54" s="49"/>
      <c r="F54" s="49"/>
      <c r="G54" s="49"/>
      <c r="H54" s="61">
        <v>2087.0810546875005</v>
      </c>
      <c r="I54" s="61">
        <v>2087.0810546875005</v>
      </c>
      <c r="J54" s="61">
        <v>2087.0810546875005</v>
      </c>
      <c r="K54" s="50">
        <f t="shared" si="29"/>
        <v>6261.2431640625018</v>
      </c>
      <c r="L54" s="61">
        <v>2087.0810546875005</v>
      </c>
      <c r="M54" s="61">
        <v>2087.0810546875005</v>
      </c>
      <c r="N54" s="61">
        <v>2087.0810546875005</v>
      </c>
      <c r="O54" s="50">
        <f t="shared" si="30"/>
        <v>6261.2431640625018</v>
      </c>
      <c r="P54" s="61">
        <v>2087.0810546875005</v>
      </c>
      <c r="Q54" s="61">
        <v>2087.0810546875005</v>
      </c>
      <c r="R54" s="61">
        <v>2087.0810546875005</v>
      </c>
      <c r="S54" s="50">
        <f t="shared" si="31"/>
        <v>6261.2431640625018</v>
      </c>
      <c r="T54" s="61">
        <v>2087.0810546875005</v>
      </c>
      <c r="U54" s="61">
        <v>2087.0810546875005</v>
      </c>
      <c r="V54" s="61">
        <v>2087.0810546875005</v>
      </c>
      <c r="W54" s="50">
        <f t="shared" si="34"/>
        <v>6261.2431640625018</v>
      </c>
      <c r="X54" s="36"/>
      <c r="Y54" s="35">
        <f t="shared" si="35"/>
        <v>25044.972656250007</v>
      </c>
      <c r="AA54" s="35">
        <f t="shared" si="8"/>
        <v>4554.8426562500063</v>
      </c>
      <c r="AB54" s="56">
        <f t="shared" si="9"/>
        <v>0.22229447330251229</v>
      </c>
    </row>
    <row r="55" spans="1:28" ht="13">
      <c r="B55" s="35" t="s">
        <v>30</v>
      </c>
      <c r="C55" s="36"/>
      <c r="D55" s="61">
        <v>0</v>
      </c>
      <c r="E55" s="49"/>
      <c r="F55" s="49"/>
      <c r="G55" s="49"/>
      <c r="H55" s="61">
        <v>0</v>
      </c>
      <c r="I55" s="61">
        <v>0</v>
      </c>
      <c r="J55" s="61">
        <v>0</v>
      </c>
      <c r="K55" s="50">
        <f t="shared" si="29"/>
        <v>0</v>
      </c>
      <c r="L55" s="61">
        <v>0</v>
      </c>
      <c r="M55" s="61">
        <v>0</v>
      </c>
      <c r="N55" s="61">
        <v>0</v>
      </c>
      <c r="O55" s="50">
        <f t="shared" si="30"/>
        <v>0</v>
      </c>
      <c r="P55" s="61">
        <v>0</v>
      </c>
      <c r="Q55" s="61">
        <v>0</v>
      </c>
      <c r="R55" s="61">
        <v>0</v>
      </c>
      <c r="S55" s="50">
        <f t="shared" si="31"/>
        <v>0</v>
      </c>
      <c r="T55" s="61">
        <v>0</v>
      </c>
      <c r="U55" s="61">
        <v>0</v>
      </c>
      <c r="V55" s="61">
        <v>0</v>
      </c>
      <c r="W55" s="50">
        <f t="shared" si="34"/>
        <v>0</v>
      </c>
      <c r="X55" s="36"/>
      <c r="Y55" s="35">
        <f t="shared" si="35"/>
        <v>0</v>
      </c>
      <c r="AA55" s="35">
        <f t="shared" si="8"/>
        <v>0</v>
      </c>
      <c r="AB55" s="56" t="str">
        <f t="shared" si="9"/>
        <v/>
      </c>
    </row>
    <row r="56" spans="1:28" ht="13">
      <c r="B56" s="35" t="s">
        <v>101</v>
      </c>
      <c r="C56" s="36"/>
      <c r="D56" s="61">
        <v>0</v>
      </c>
      <c r="E56" s="49"/>
      <c r="F56" s="49"/>
      <c r="G56" s="49"/>
      <c r="H56" s="61">
        <v>0</v>
      </c>
      <c r="I56" s="61">
        <v>0</v>
      </c>
      <c r="J56" s="61">
        <v>0</v>
      </c>
      <c r="K56" s="50">
        <f t="shared" si="29"/>
        <v>0</v>
      </c>
      <c r="L56" s="61">
        <v>0</v>
      </c>
      <c r="M56" s="61">
        <v>0</v>
      </c>
      <c r="N56" s="61">
        <v>0</v>
      </c>
      <c r="O56" s="50">
        <f t="shared" si="30"/>
        <v>0</v>
      </c>
      <c r="P56" s="61">
        <v>0</v>
      </c>
      <c r="Q56" s="61">
        <v>0</v>
      </c>
      <c r="R56" s="61">
        <v>0</v>
      </c>
      <c r="S56" s="50">
        <f t="shared" si="31"/>
        <v>0</v>
      </c>
      <c r="T56" s="61">
        <v>0</v>
      </c>
      <c r="U56" s="61">
        <v>0</v>
      </c>
      <c r="V56" s="61">
        <v>0</v>
      </c>
      <c r="W56" s="50">
        <f t="shared" si="34"/>
        <v>0</v>
      </c>
      <c r="X56" s="36"/>
      <c r="Y56" s="35">
        <f t="shared" si="35"/>
        <v>0</v>
      </c>
      <c r="AA56" s="35">
        <f t="shared" si="8"/>
        <v>0</v>
      </c>
      <c r="AB56" s="56" t="str">
        <f t="shared" si="9"/>
        <v/>
      </c>
    </row>
    <row r="57" spans="1:28" ht="13">
      <c r="B57" s="35" t="s">
        <v>102</v>
      </c>
      <c r="C57" s="36"/>
      <c r="D57" s="61">
        <v>17642.000117187497</v>
      </c>
      <c r="E57" s="49"/>
      <c r="F57" s="49"/>
      <c r="G57" s="49"/>
      <c r="H57" s="61">
        <v>3231.278645833333</v>
      </c>
      <c r="I57" s="61">
        <v>3231.278645833333</v>
      </c>
      <c r="J57" s="61">
        <v>3231.278645833333</v>
      </c>
      <c r="K57" s="50">
        <f t="shared" si="29"/>
        <v>9693.8359375</v>
      </c>
      <c r="L57" s="61">
        <v>3231.278645833333</v>
      </c>
      <c r="M57" s="61">
        <v>3231.278645833333</v>
      </c>
      <c r="N57" s="61">
        <v>3231.278645833333</v>
      </c>
      <c r="O57" s="50">
        <f t="shared" si="30"/>
        <v>9693.8359375</v>
      </c>
      <c r="P57" s="61">
        <v>3231.278645833333</v>
      </c>
      <c r="Q57" s="61">
        <v>3231.278645833333</v>
      </c>
      <c r="R57" s="61">
        <v>3231.278645833333</v>
      </c>
      <c r="S57" s="50">
        <f t="shared" si="31"/>
        <v>9693.8359375</v>
      </c>
      <c r="T57" s="61">
        <v>3231.278645833333</v>
      </c>
      <c r="U57" s="61">
        <v>3231.278645833333</v>
      </c>
      <c r="V57" s="61">
        <v>3231.278645833333</v>
      </c>
      <c r="W57" s="50">
        <f t="shared" si="32"/>
        <v>9693.8359375</v>
      </c>
      <c r="X57" s="36"/>
      <c r="Y57" s="35">
        <f t="shared" si="33"/>
        <v>38775.34375</v>
      </c>
      <c r="AA57" s="35">
        <f t="shared" si="8"/>
        <v>21133.343632812503</v>
      </c>
      <c r="AB57" s="56">
        <f t="shared" si="9"/>
        <v>1.1978995291029166</v>
      </c>
    </row>
    <row r="58" spans="1:28" ht="13">
      <c r="B58" s="35" t="s">
        <v>31</v>
      </c>
      <c r="C58" s="36"/>
      <c r="D58" s="61">
        <v>89282.999326171877</v>
      </c>
      <c r="E58" s="49"/>
      <c r="F58" s="49"/>
      <c r="G58" s="49"/>
      <c r="H58" s="61">
        <v>7742.7549794514962</v>
      </c>
      <c r="I58" s="61">
        <v>7742.7549794514962</v>
      </c>
      <c r="J58" s="61">
        <v>7742.7549794514962</v>
      </c>
      <c r="K58" s="50">
        <f t="shared" si="29"/>
        <v>23228.264938354489</v>
      </c>
      <c r="L58" s="61">
        <v>7742.7549794514962</v>
      </c>
      <c r="M58" s="61">
        <v>7742.7549794514962</v>
      </c>
      <c r="N58" s="61">
        <v>7742.7549794514962</v>
      </c>
      <c r="O58" s="50">
        <f t="shared" si="30"/>
        <v>23228.264938354489</v>
      </c>
      <c r="P58" s="61">
        <v>7742.7549794514962</v>
      </c>
      <c r="Q58" s="61">
        <v>7742.7549794514962</v>
      </c>
      <c r="R58" s="61">
        <v>7742.7549794514962</v>
      </c>
      <c r="S58" s="50">
        <f t="shared" si="31"/>
        <v>23228.264938354489</v>
      </c>
      <c r="T58" s="61">
        <v>7742.7549794514962</v>
      </c>
      <c r="U58" s="61">
        <v>7742.7549794514962</v>
      </c>
      <c r="V58" s="61">
        <v>7742.7549794514962</v>
      </c>
      <c r="W58" s="50">
        <f t="shared" si="32"/>
        <v>23228.264938354489</v>
      </c>
      <c r="X58" s="36"/>
      <c r="Y58" s="42">
        <f t="shared" si="33"/>
        <v>92913.059753417954</v>
      </c>
      <c r="AA58" s="42">
        <f t="shared" si="8"/>
        <v>3630.0604272460769</v>
      </c>
      <c r="AB58" s="59">
        <f t="shared" si="9"/>
        <v>4.065791309255426E-2</v>
      </c>
    </row>
    <row r="59" spans="1:28" ht="13">
      <c r="B59" s="43" t="s">
        <v>32</v>
      </c>
      <c r="C59" s="36"/>
      <c r="D59" s="43">
        <f>SUM(D47:D58)</f>
        <v>333161.64030273439</v>
      </c>
      <c r="E59" s="34"/>
      <c r="F59" s="34"/>
      <c r="G59" s="34"/>
      <c r="H59" s="43">
        <f>SUM(H47:H58)</f>
        <v>29992.094294230141</v>
      </c>
      <c r="I59" s="43">
        <f>SUM(I47:I58)</f>
        <v>29992.094294230141</v>
      </c>
      <c r="J59" s="43">
        <f>SUM(J47:J58)</f>
        <v>29992.094294230141</v>
      </c>
      <c r="K59" s="43">
        <f t="shared" si="29"/>
        <v>89976.28288269043</v>
      </c>
      <c r="L59" s="43">
        <f>SUM(L47:L58)</f>
        <v>29992.094294230141</v>
      </c>
      <c r="M59" s="43">
        <f>SUM(M47:M58)</f>
        <v>29992.094294230141</v>
      </c>
      <c r="N59" s="43">
        <f>SUM(N47:N58)</f>
        <v>29992.094294230141</v>
      </c>
      <c r="O59" s="43">
        <f t="shared" si="30"/>
        <v>89976.28288269043</v>
      </c>
      <c r="P59" s="43">
        <f>SUM(P47:P58)</f>
        <v>29992.094294230141</v>
      </c>
      <c r="Q59" s="43">
        <f>SUM(Q47:Q58)</f>
        <v>29992.094294230141</v>
      </c>
      <c r="R59" s="43">
        <f>SUM(R47:R58)</f>
        <v>29992.094294230141</v>
      </c>
      <c r="S59" s="43">
        <f t="shared" si="31"/>
        <v>89976.28288269043</v>
      </c>
      <c r="T59" s="43">
        <f>SUM(T47:T58)</f>
        <v>29992.094294230141</v>
      </c>
      <c r="U59" s="43">
        <f>SUM(U47:U58)</f>
        <v>29992.094294230141</v>
      </c>
      <c r="V59" s="43">
        <f>SUM(V47:V58)</f>
        <v>29992.094294230141</v>
      </c>
      <c r="W59" s="43">
        <f t="shared" si="32"/>
        <v>89976.28288269043</v>
      </c>
      <c r="X59" s="36"/>
      <c r="Y59" s="35">
        <f t="shared" si="33"/>
        <v>359905.13153076172</v>
      </c>
      <c r="AA59" s="35">
        <f t="shared" si="8"/>
        <v>26743.491228027327</v>
      </c>
      <c r="AB59" s="56">
        <f t="shared" si="9"/>
        <v>8.0271820020234877E-2</v>
      </c>
    </row>
    <row r="60" spans="1:28" ht="13">
      <c r="B60" s="34"/>
      <c r="C60" s="36"/>
      <c r="D60" s="34"/>
      <c r="E60" s="34"/>
      <c r="F60" s="34"/>
      <c r="G60" s="34"/>
      <c r="H60" s="34"/>
      <c r="I60" s="34"/>
      <c r="J60" s="34"/>
      <c r="K60" s="34"/>
      <c r="L60" s="34"/>
      <c r="M60" s="34"/>
      <c r="N60" s="34"/>
      <c r="O60" s="34"/>
      <c r="P60" s="34"/>
      <c r="Q60" s="34"/>
      <c r="R60" s="34"/>
      <c r="S60" s="34"/>
      <c r="T60" s="34"/>
      <c r="U60" s="34"/>
      <c r="V60" s="34"/>
      <c r="W60" s="34"/>
      <c r="X60" s="36"/>
      <c r="AB60" s="59"/>
    </row>
    <row r="61" spans="1:28" ht="13">
      <c r="B61" s="43" t="s">
        <v>103</v>
      </c>
      <c r="C61" s="36"/>
      <c r="D61" s="43">
        <f>D59+D44+D35+D27</f>
        <v>2507954.5059790704</v>
      </c>
      <c r="E61" s="34"/>
      <c r="F61" s="34"/>
      <c r="G61" s="34"/>
      <c r="H61" s="43">
        <f t="shared" ref="H61:W61" si="36">H59+H44+H35+H27</f>
        <v>191986.56490446982</v>
      </c>
      <c r="I61" s="43">
        <f t="shared" si="36"/>
        <v>216319.56108502072</v>
      </c>
      <c r="J61" s="43">
        <f t="shared" si="36"/>
        <v>273978.71095928492</v>
      </c>
      <c r="K61" s="43">
        <f t="shared" si="36"/>
        <v>682284.83694877545</v>
      </c>
      <c r="L61" s="43">
        <f t="shared" si="36"/>
        <v>271829.5428251063</v>
      </c>
      <c r="M61" s="43">
        <f t="shared" si="36"/>
        <v>263695.687539345</v>
      </c>
      <c r="N61" s="43">
        <f t="shared" si="36"/>
        <v>325984.84400105872</v>
      </c>
      <c r="O61" s="43">
        <f t="shared" si="36"/>
        <v>861510.07436551002</v>
      </c>
      <c r="P61" s="43">
        <f t="shared" si="36"/>
        <v>268932.36007605947</v>
      </c>
      <c r="Q61" s="43">
        <f t="shared" si="36"/>
        <v>267623.19194188085</v>
      </c>
      <c r="R61" s="43">
        <f t="shared" si="36"/>
        <v>274169.032612774</v>
      </c>
      <c r="S61" s="43">
        <f t="shared" si="36"/>
        <v>810724.5846307145</v>
      </c>
      <c r="T61" s="43">
        <f t="shared" si="36"/>
        <v>265004.85567352362</v>
      </c>
      <c r="U61" s="43">
        <f t="shared" si="36"/>
        <v>275005.5720548426</v>
      </c>
      <c r="V61" s="43">
        <f t="shared" si="36"/>
        <v>440171.91568210261</v>
      </c>
      <c r="W61" s="51">
        <f t="shared" si="36"/>
        <v>980182.34341046889</v>
      </c>
      <c r="X61" s="36"/>
      <c r="Y61" s="57">
        <f>SUM(K61,O61,S61,W61)</f>
        <v>3334701.8393554688</v>
      </c>
      <c r="AA61" s="57">
        <f t="shared" si="8"/>
        <v>826747.33337639831</v>
      </c>
      <c r="AB61" s="59">
        <f t="shared" si="9"/>
        <v>0.32965005202662068</v>
      </c>
    </row>
    <row r="62" spans="1:28" ht="12.75" customHeight="1">
      <c r="A62" s="34" t="s">
        <v>126</v>
      </c>
      <c r="B62" s="43"/>
      <c r="C62" s="36"/>
      <c r="D62" s="43">
        <f>D16-D61</f>
        <v>129813.89225530438</v>
      </c>
      <c r="E62" s="34"/>
      <c r="F62" s="34"/>
      <c r="G62" s="34"/>
      <c r="H62" s="43">
        <f t="shared" ref="H62:W62" si="37">H16-H61</f>
        <v>31257.605993967649</v>
      </c>
      <c r="I62" s="43">
        <f t="shared" si="37"/>
        <v>7274.5072476722125</v>
      </c>
      <c r="J62" s="43">
        <f t="shared" si="37"/>
        <v>-43386.693941482692</v>
      </c>
      <c r="K62" s="43">
        <f t="shared" si="37"/>
        <v>-4854.5806998428889</v>
      </c>
      <c r="L62" s="43">
        <f t="shared" si="37"/>
        <v>-46587.423241559532</v>
      </c>
      <c r="M62" s="43">
        <f t="shared" si="37"/>
        <v>216081.49032746995</v>
      </c>
      <c r="N62" s="43">
        <f t="shared" si="37"/>
        <v>-38071.177790897433</v>
      </c>
      <c r="O62" s="43">
        <f t="shared" si="37"/>
        <v>131422.88929501304</v>
      </c>
      <c r="P62" s="43">
        <f t="shared" si="37"/>
        <v>20030.998436868249</v>
      </c>
      <c r="Q62" s="43">
        <f t="shared" si="37"/>
        <v>20990.269136791409</v>
      </c>
      <c r="R62" s="43">
        <f t="shared" si="37"/>
        <v>16193.915637175553</v>
      </c>
      <c r="S62" s="43">
        <f t="shared" si="37"/>
        <v>57215.183210835094</v>
      </c>
      <c r="T62" s="43">
        <f t="shared" si="37"/>
        <v>22908.810536637669</v>
      </c>
      <c r="U62" s="43">
        <f t="shared" si="37"/>
        <v>14307.683892340574</v>
      </c>
      <c r="V62" s="43">
        <f t="shared" si="37"/>
        <v>-152958.04434045224</v>
      </c>
      <c r="W62" s="43">
        <f t="shared" si="37"/>
        <v>-115741.54991147411</v>
      </c>
      <c r="X62" s="36"/>
      <c r="Y62" s="35">
        <f t="shared" ref="Y62" si="38">SUM(K62,O62,S62,W62)</f>
        <v>68041.941894531134</v>
      </c>
      <c r="AA62" s="35">
        <f t="shared" si="8"/>
        <v>-61771.950360773248</v>
      </c>
      <c r="AB62" s="56">
        <f t="shared" si="9"/>
        <v>-0.47585007496182796</v>
      </c>
    </row>
    <row r="63" spans="1:28" ht="12.75" customHeight="1">
      <c r="A63" s="34"/>
      <c r="B63" s="34"/>
      <c r="C63" s="36"/>
      <c r="D63" s="52"/>
      <c r="E63" s="34"/>
      <c r="F63" s="34"/>
      <c r="G63" s="34"/>
      <c r="H63" s="52"/>
      <c r="I63" s="52"/>
      <c r="J63" s="52"/>
      <c r="K63" s="34"/>
      <c r="L63" s="52"/>
      <c r="M63" s="52"/>
      <c r="N63" s="52"/>
      <c r="O63" s="34"/>
      <c r="P63" s="52"/>
      <c r="Q63" s="52"/>
      <c r="R63" s="52"/>
      <c r="S63" s="34"/>
      <c r="T63" s="52"/>
      <c r="U63" s="52"/>
      <c r="V63" s="52"/>
      <c r="W63" s="34"/>
      <c r="X63" s="36"/>
      <c r="AB63" s="59"/>
    </row>
    <row r="64" spans="1:28" ht="13">
      <c r="A64" s="34" t="s">
        <v>125</v>
      </c>
      <c r="B64" s="43"/>
      <c r="C64" s="36"/>
      <c r="D64" s="53">
        <f>D62</f>
        <v>129813.89225530438</v>
      </c>
      <c r="E64" s="54"/>
      <c r="F64" s="54"/>
      <c r="G64" s="54"/>
      <c r="H64" s="53">
        <f>H62</f>
        <v>31257.605993967649</v>
      </c>
      <c r="I64" s="53">
        <f t="shared" ref="I64:W64" si="39">I62</f>
        <v>7274.5072476722125</v>
      </c>
      <c r="J64" s="53">
        <f t="shared" si="39"/>
        <v>-43386.693941482692</v>
      </c>
      <c r="K64" s="53">
        <f t="shared" si="39"/>
        <v>-4854.5806998428889</v>
      </c>
      <c r="L64" s="53">
        <f t="shared" si="39"/>
        <v>-46587.423241559532</v>
      </c>
      <c r="M64" s="53">
        <f t="shared" si="39"/>
        <v>216081.49032746995</v>
      </c>
      <c r="N64" s="53">
        <f t="shared" si="39"/>
        <v>-38071.177790897433</v>
      </c>
      <c r="O64" s="53">
        <f t="shared" si="39"/>
        <v>131422.88929501304</v>
      </c>
      <c r="P64" s="53">
        <f t="shared" si="39"/>
        <v>20030.998436868249</v>
      </c>
      <c r="Q64" s="53">
        <f t="shared" si="39"/>
        <v>20990.269136791409</v>
      </c>
      <c r="R64" s="53">
        <f t="shared" si="39"/>
        <v>16193.915637175553</v>
      </c>
      <c r="S64" s="53">
        <f t="shared" si="39"/>
        <v>57215.183210835094</v>
      </c>
      <c r="T64" s="53">
        <f t="shared" si="39"/>
        <v>22908.810536637669</v>
      </c>
      <c r="U64" s="53">
        <f t="shared" si="39"/>
        <v>14307.683892340574</v>
      </c>
      <c r="V64" s="53">
        <f t="shared" si="39"/>
        <v>-152958.04434045224</v>
      </c>
      <c r="W64" s="53">
        <f t="shared" si="39"/>
        <v>-115741.54991147411</v>
      </c>
      <c r="X64" s="55"/>
      <c r="Y64" s="58">
        <f>SUM(K64,O64,S64,W64)</f>
        <v>68041.941894531134</v>
      </c>
      <c r="AA64" s="58">
        <f t="shared" si="8"/>
        <v>-61771.950360773248</v>
      </c>
      <c r="AB64" s="56">
        <f t="shared" si="9"/>
        <v>-0.47585007496182796</v>
      </c>
    </row>
  </sheetData>
  <sheetProtection algorithmName="SHA-512" hashValue="DJ9wQ6RUeSYJFU6UlcGjWZ+lH6gnxIAV+qy61EvBnPS37Tzu+JiEALzmtsn3VPOf1voy3o0oaomx+QFOaLz/mQ==" saltValue="0c/pbraU4rcNeIjFiLPJaQ==" spinCount="100000" sheet="1" objects="1" scenarios="1"/>
  <mergeCells count="1">
    <mergeCell ref="AA4:AB4"/>
  </mergeCells>
  <conditionalFormatting sqref="D5">
    <cfRule type="containsText" dxfId="1" priority="1" operator="containsText" text="Projected">
      <formula>NOT(ISERROR(SEARCH("Projected",D5)))</formula>
    </cfRule>
  </conditionalFormatting>
  <dataValidations count="2">
    <dataValidation type="decimal" allowBlank="1" showInputMessage="1" showErrorMessage="1" sqref="D7:D15 H7:J15 L7:N15 P7:R15 T7:V15 D20:D26 F20:F26 H20:J26 L20:N26 P20:R26 T20:V26 D30:D34 H30:J34 L30:N34 P30:R34 T30:V34 D38:D43 H38:J43 L38:N43 P38:R43 T38:V43 D47:D58 H47:J58 L47:N58 P47:R58 T47:V58" xr:uid="{72695B28-6771-9C43-B750-CD21041E4179}">
      <formula1>-1000000000</formula1>
      <formula2>1000000000</formula2>
    </dataValidation>
    <dataValidation type="list" allowBlank="1" showInputMessage="1" showErrorMessage="1" sqref="D5" xr:uid="{3E4B9539-98D1-A147-BFB2-0E1C6059642C}">
      <formula1>"Budget,Projected"</formula1>
    </dataValidation>
  </dataValidations>
  <pageMargins left="0.75" right="0.35" top="0.5" bottom="0.5" header="0.5" footer="0.5"/>
  <pageSetup scale="33" orientation="portrait" horizontalDpi="300" verticalDpi="300"/>
  <headerFooter alignWithMargins="0">
    <oddHeader xml:space="preserve">&amp;C&amp;"Arial,Bold"&amp;11
</oddHeader>
    <oddFooter>&amp;RPage &amp;P of &amp;N</oddFooter>
  </headerFooter>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FEEC4-0565-3E42-940A-9B3CDBE9767B}">
  <sheetPr>
    <tabColor rgb="FFFFC000"/>
  </sheetPr>
  <dimension ref="A1:O77"/>
  <sheetViews>
    <sheetView workbookViewId="0">
      <pane ySplit="5" topLeftCell="A43" activePane="bottomLeft" state="frozen"/>
      <selection pane="bottomLeft" activeCell="F54" sqref="F54"/>
    </sheetView>
  </sheetViews>
  <sheetFormatPr baseColWidth="10" defaultRowHeight="15"/>
  <cols>
    <col min="1" max="1" width="2.83203125" style="66" customWidth="1"/>
    <col min="2" max="2" width="43.6640625" style="66" bestFit="1" customWidth="1"/>
    <col min="3" max="3" width="14" style="66" bestFit="1" customWidth="1"/>
    <col min="4" max="4" width="14.5" style="66" bestFit="1" customWidth="1"/>
    <col min="5" max="5" width="6.5" style="69" bestFit="1" customWidth="1"/>
    <col min="6" max="6" width="8.6640625" style="69" bestFit="1" customWidth="1"/>
    <col min="7" max="8" width="10.6640625" style="66" bestFit="1" customWidth="1"/>
    <col min="9" max="9" width="11.5" style="66" bestFit="1" customWidth="1"/>
    <col min="10" max="10" width="11.1640625" style="66" bestFit="1" customWidth="1"/>
    <col min="11" max="11" width="10.6640625" style="66" bestFit="1" customWidth="1"/>
    <col min="12" max="12" width="10.83203125" style="66"/>
    <col min="13" max="13" width="14.5" style="66" bestFit="1" customWidth="1"/>
    <col min="14" max="14" width="6.5" style="66" bestFit="1" customWidth="1"/>
    <col min="15" max="15" width="8.6640625" style="66" bestFit="1" customWidth="1"/>
    <col min="16" max="16384" width="10.83203125" style="66"/>
  </cols>
  <sheetData>
    <row r="1" spans="1:15">
      <c r="A1" s="34" t="str">
        <f>'3 FY22 Annual Budget'!A1</f>
        <v>Capital Village PCS</v>
      </c>
      <c r="B1" s="34"/>
      <c r="E1" s="66"/>
      <c r="F1" s="66"/>
      <c r="H1" s="67" t="s">
        <v>220</v>
      </c>
      <c r="I1" s="67">
        <f>'2 Enrollments'!C23</f>
        <v>90</v>
      </c>
      <c r="J1" s="67">
        <f>-G62/I62</f>
        <v>86.010474964256545</v>
      </c>
      <c r="K1" s="68">
        <v>89</v>
      </c>
    </row>
    <row r="2" spans="1:15">
      <c r="A2" s="35" t="str">
        <f>'3 FY22 Annual Budget'!A2</f>
        <v>FY22 Annual Budget</v>
      </c>
      <c r="B2" s="35"/>
    </row>
    <row r="3" spans="1:15" s="71" customFormat="1">
      <c r="A3" s="70"/>
      <c r="B3" s="38"/>
      <c r="C3" s="208" t="s">
        <v>221</v>
      </c>
      <c r="D3" s="209"/>
      <c r="E3" s="209"/>
      <c r="F3" s="209"/>
      <c r="G3" s="209"/>
      <c r="H3" s="209"/>
      <c r="I3" s="210"/>
      <c r="J3" s="71" t="s">
        <v>111</v>
      </c>
      <c r="K3" s="71" t="s">
        <v>111</v>
      </c>
    </row>
    <row r="4" spans="1:15" s="71" customFormat="1">
      <c r="A4" s="38"/>
      <c r="B4" s="38"/>
      <c r="C4" s="71" t="s">
        <v>111</v>
      </c>
      <c r="D4" s="71" t="s">
        <v>222</v>
      </c>
      <c r="E4" s="72" t="s">
        <v>223</v>
      </c>
      <c r="F4" s="72" t="s">
        <v>224</v>
      </c>
      <c r="G4" s="71" t="s">
        <v>223</v>
      </c>
      <c r="H4" s="71" t="s">
        <v>224</v>
      </c>
      <c r="I4" s="71" t="s">
        <v>225</v>
      </c>
      <c r="J4" s="71" t="s">
        <v>226</v>
      </c>
      <c r="K4" s="71" t="s">
        <v>226</v>
      </c>
      <c r="M4" s="71" t="s">
        <v>222</v>
      </c>
      <c r="N4" s="72" t="s">
        <v>223</v>
      </c>
      <c r="O4" s="72" t="s">
        <v>224</v>
      </c>
    </row>
    <row r="5" spans="1:15" s="71" customFormat="1" ht="16" thickBot="1">
      <c r="A5" s="38"/>
      <c r="B5" s="38"/>
      <c r="C5" s="73" t="s">
        <v>77</v>
      </c>
      <c r="D5" s="73" t="s">
        <v>227</v>
      </c>
      <c r="E5" s="74" t="s">
        <v>130</v>
      </c>
      <c r="F5" s="74" t="s">
        <v>130</v>
      </c>
      <c r="G5" s="73" t="s">
        <v>228</v>
      </c>
      <c r="H5" s="73" t="s">
        <v>228</v>
      </c>
      <c r="I5" s="73" t="s">
        <v>229</v>
      </c>
      <c r="J5" s="73" t="s">
        <v>230</v>
      </c>
      <c r="K5" s="73" t="s">
        <v>231</v>
      </c>
      <c r="M5" s="73" t="s">
        <v>227</v>
      </c>
      <c r="N5" s="74" t="s">
        <v>130</v>
      </c>
      <c r="O5" s="74" t="s">
        <v>130</v>
      </c>
    </row>
    <row r="6" spans="1:15">
      <c r="A6" s="34" t="str">
        <f>'3 FY22 Annual Budget'!A6</f>
        <v>REVENUE</v>
      </c>
      <c r="B6" s="35"/>
      <c r="M6" s="66" t="s">
        <v>224</v>
      </c>
      <c r="N6" s="69">
        <v>0</v>
      </c>
      <c r="O6" s="69">
        <f>100%-N6</f>
        <v>1</v>
      </c>
    </row>
    <row r="7" spans="1:15">
      <c r="A7" s="35"/>
      <c r="B7" s="35" t="str">
        <f>'3 FY22 Annual Budget'!B7</f>
        <v>Per Pupil Charter Payments - General Education</v>
      </c>
      <c r="C7" s="66">
        <f>'3 FY22 Annual Budget'!Y7</f>
        <v>1135158.484375</v>
      </c>
      <c r="D7" s="66" t="s">
        <v>224</v>
      </c>
      <c r="E7" s="69">
        <f>VLOOKUP($D7,$M$6:$O$11,2,FALSE)</f>
        <v>0</v>
      </c>
      <c r="F7" s="69">
        <f>VLOOKUP($D7,$M$6:$O$11,3,FALSE)</f>
        <v>1</v>
      </c>
      <c r="G7" s="66">
        <f>C7*E7</f>
        <v>0</v>
      </c>
      <c r="H7" s="66">
        <f>C7-G7</f>
        <v>1135158.484375</v>
      </c>
      <c r="I7" s="66">
        <f>H7/I$1</f>
        <v>12612.872048611111</v>
      </c>
      <c r="J7" s="66">
        <f>$I7*J$1+$G7</f>
        <v>1084839.1155644371</v>
      </c>
      <c r="K7" s="66">
        <f>$I7*K$1+$G7</f>
        <v>1122545.6123263889</v>
      </c>
      <c r="M7" s="66" t="s">
        <v>223</v>
      </c>
      <c r="N7" s="69">
        <v>1</v>
      </c>
      <c r="O7" s="69">
        <f t="shared" ref="O7:O10" si="0">100%-N7</f>
        <v>0</v>
      </c>
    </row>
    <row r="8" spans="1:15">
      <c r="A8" s="35"/>
      <c r="B8" s="35" t="str">
        <f>'3 FY22 Annual Budget'!B8</f>
        <v>Per Pupil Charter Payments - Categorical Enhancements</v>
      </c>
      <c r="C8" s="66">
        <f>'3 FY22 Annual Budget'!Y8</f>
        <v>1082051.5664062498</v>
      </c>
      <c r="D8" s="66" t="s">
        <v>224</v>
      </c>
      <c r="E8" s="69">
        <f t="shared" ref="E8:E15" si="1">VLOOKUP($D8,$M$6:$O$11,2,FALSE)</f>
        <v>0</v>
      </c>
      <c r="F8" s="69">
        <f t="shared" ref="F8:F15" si="2">VLOOKUP($D8,$M$6:$O$11,3,FALSE)</f>
        <v>1</v>
      </c>
      <c r="G8" s="66">
        <f t="shared" ref="G8:G58" si="3">C8*E8</f>
        <v>0</v>
      </c>
      <c r="H8" s="66">
        <f t="shared" ref="H8:H58" si="4">C8-G8</f>
        <v>1082051.5664062498</v>
      </c>
      <c r="I8" s="66">
        <f t="shared" ref="I8:I58" si="5">H8/I$1</f>
        <v>12022.795182291664</v>
      </c>
      <c r="J8" s="66">
        <f t="shared" ref="J8:K15" si="6">$I8*J$1+$G8</f>
        <v>1034086.3240268814</v>
      </c>
      <c r="K8" s="66">
        <f t="shared" si="6"/>
        <v>1070028.7712239581</v>
      </c>
      <c r="M8" s="66" t="s">
        <v>232</v>
      </c>
      <c r="N8" s="69">
        <v>0.7</v>
      </c>
      <c r="O8" s="69">
        <f t="shared" si="0"/>
        <v>0.30000000000000004</v>
      </c>
    </row>
    <row r="9" spans="1:15">
      <c r="A9" s="35"/>
      <c r="B9" s="35" t="str">
        <f>'3 FY22 Annual Budget'!B9</f>
        <v>Per Pupil Facilities Allowance</v>
      </c>
      <c r="C9" s="66">
        <f>'3 FY22 Annual Budget'!Y9</f>
        <v>306720</v>
      </c>
      <c r="D9" s="66" t="s">
        <v>224</v>
      </c>
      <c r="E9" s="69">
        <f t="shared" si="1"/>
        <v>0</v>
      </c>
      <c r="F9" s="69">
        <f t="shared" si="2"/>
        <v>1</v>
      </c>
      <c r="G9" s="66">
        <f t="shared" si="3"/>
        <v>0</v>
      </c>
      <c r="H9" s="66">
        <f t="shared" si="4"/>
        <v>306720</v>
      </c>
      <c r="I9" s="66">
        <f t="shared" si="5"/>
        <v>3408</v>
      </c>
      <c r="J9" s="66">
        <f t="shared" si="6"/>
        <v>293123.69867818628</v>
      </c>
      <c r="K9" s="66">
        <f t="shared" si="6"/>
        <v>303312</v>
      </c>
      <c r="M9" s="66" t="s">
        <v>233</v>
      </c>
      <c r="N9" s="69">
        <v>0.4</v>
      </c>
      <c r="O9" s="69">
        <f t="shared" si="0"/>
        <v>0.6</v>
      </c>
    </row>
    <row r="10" spans="1:15">
      <c r="A10" s="35"/>
      <c r="B10" s="35" t="str">
        <f>'3 FY22 Annual Budget'!B10</f>
        <v>Federal Funding</v>
      </c>
      <c r="C10" s="66">
        <f>'3 FY22 Annual Budget'!Y10</f>
        <v>658742.5</v>
      </c>
      <c r="D10" s="66" t="s">
        <v>224</v>
      </c>
      <c r="E10" s="69">
        <f t="shared" si="1"/>
        <v>0</v>
      </c>
      <c r="F10" s="69">
        <f t="shared" si="2"/>
        <v>1</v>
      </c>
      <c r="G10" s="75">
        <f>C16-C12-C15-C54/0.009</f>
        <v>524969.04166666558</v>
      </c>
      <c r="H10" s="66">
        <f t="shared" si="4"/>
        <v>133773.45833333442</v>
      </c>
      <c r="I10" s="66">
        <f t="shared" si="5"/>
        <v>1486.3717592592714</v>
      </c>
      <c r="J10" s="66">
        <f t="shared" si="6"/>
        <v>652812.58265401307</v>
      </c>
      <c r="K10" s="66">
        <f t="shared" si="6"/>
        <v>657256.12824074074</v>
      </c>
      <c r="M10" s="66" t="s">
        <v>234</v>
      </c>
      <c r="N10" s="69">
        <v>0.5</v>
      </c>
      <c r="O10" s="69">
        <f t="shared" si="0"/>
        <v>0.5</v>
      </c>
    </row>
    <row r="11" spans="1:15">
      <c r="A11" s="35"/>
      <c r="B11" s="35" t="str">
        <f>'3 FY22 Annual Budget'!B11</f>
        <v>Other Government Funding/Grants</v>
      </c>
      <c r="C11" s="66">
        <f>'3 FY22 Annual Budget'!Y11</f>
        <v>125071.23046875</v>
      </c>
      <c r="D11" s="66" t="s">
        <v>223</v>
      </c>
      <c r="E11" s="69">
        <f t="shared" si="1"/>
        <v>1</v>
      </c>
      <c r="F11" s="69">
        <f t="shared" si="2"/>
        <v>0</v>
      </c>
      <c r="G11" s="66">
        <f t="shared" si="3"/>
        <v>125071.23046875</v>
      </c>
      <c r="H11" s="66">
        <f t="shared" si="4"/>
        <v>0</v>
      </c>
      <c r="I11" s="66">
        <f t="shared" si="5"/>
        <v>0</v>
      </c>
      <c r="J11" s="66">
        <f t="shared" si="6"/>
        <v>125071.23046875</v>
      </c>
      <c r="K11" s="66">
        <f t="shared" si="6"/>
        <v>125071.23046875</v>
      </c>
      <c r="M11" s="66" t="s">
        <v>235</v>
      </c>
    </row>
    <row r="12" spans="1:15">
      <c r="A12" s="35"/>
      <c r="B12" s="35" t="str">
        <f>'3 FY22 Annual Budget'!B12</f>
        <v>Private Grants and Donations</v>
      </c>
      <c r="C12" s="66">
        <f>'3 FY22 Annual Budget'!Y12</f>
        <v>95000</v>
      </c>
      <c r="D12" s="66" t="s">
        <v>223</v>
      </c>
      <c r="E12" s="69">
        <f t="shared" si="1"/>
        <v>1</v>
      </c>
      <c r="F12" s="69">
        <f t="shared" si="2"/>
        <v>0</v>
      </c>
      <c r="G12" s="66">
        <f t="shared" si="3"/>
        <v>95000</v>
      </c>
      <c r="H12" s="66">
        <f t="shared" si="4"/>
        <v>0</v>
      </c>
      <c r="I12" s="66">
        <f t="shared" si="5"/>
        <v>0</v>
      </c>
      <c r="J12" s="66">
        <f t="shared" si="6"/>
        <v>95000</v>
      </c>
      <c r="K12" s="66">
        <f t="shared" si="6"/>
        <v>95000</v>
      </c>
    </row>
    <row r="13" spans="1:15">
      <c r="A13" s="35"/>
      <c r="B13" s="35" t="str">
        <f>'3 FY22 Annual Budget'!B13</f>
        <v>Activity Fees</v>
      </c>
      <c r="C13" s="66">
        <f>'3 FY22 Annual Budget'!Y13</f>
        <v>0</v>
      </c>
      <c r="D13" s="66" t="s">
        <v>224</v>
      </c>
      <c r="E13" s="69">
        <f t="shared" si="1"/>
        <v>0</v>
      </c>
      <c r="F13" s="69">
        <f t="shared" si="2"/>
        <v>1</v>
      </c>
      <c r="G13" s="66">
        <f t="shared" si="3"/>
        <v>0</v>
      </c>
      <c r="H13" s="66">
        <f t="shared" si="4"/>
        <v>0</v>
      </c>
      <c r="I13" s="66">
        <f t="shared" si="5"/>
        <v>0</v>
      </c>
      <c r="J13" s="66">
        <f t="shared" si="6"/>
        <v>0</v>
      </c>
      <c r="K13" s="66">
        <f t="shared" si="6"/>
        <v>0</v>
      </c>
    </row>
    <row r="14" spans="1:15">
      <c r="A14" s="35"/>
      <c r="B14" s="35" t="str">
        <f>'3 FY22 Annual Budget'!B14</f>
        <v>In-kind revenue</v>
      </c>
      <c r="C14" s="66">
        <f>'3 FY22 Annual Budget'!Y14</f>
        <v>0</v>
      </c>
      <c r="D14" s="66" t="s">
        <v>224</v>
      </c>
      <c r="E14" s="69">
        <f t="shared" si="1"/>
        <v>0</v>
      </c>
      <c r="F14" s="69">
        <f t="shared" si="2"/>
        <v>1</v>
      </c>
      <c r="G14" s="66">
        <f t="shared" si="3"/>
        <v>0</v>
      </c>
      <c r="H14" s="66">
        <f t="shared" si="4"/>
        <v>0</v>
      </c>
      <c r="I14" s="66">
        <f t="shared" si="5"/>
        <v>0</v>
      </c>
      <c r="J14" s="66">
        <f t="shared" si="6"/>
        <v>0</v>
      </c>
      <c r="K14" s="66">
        <f t="shared" si="6"/>
        <v>0</v>
      </c>
    </row>
    <row r="15" spans="1:15">
      <c r="A15" s="35"/>
      <c r="B15" s="35" t="str">
        <f>'3 FY22 Annual Budget'!B15</f>
        <v>Other Income</v>
      </c>
      <c r="C15" s="66">
        <f>'3 FY22 Annual Budget'!Y15</f>
        <v>0</v>
      </c>
      <c r="D15" s="66" t="s">
        <v>223</v>
      </c>
      <c r="E15" s="69">
        <f t="shared" si="1"/>
        <v>1</v>
      </c>
      <c r="F15" s="69">
        <f t="shared" si="2"/>
        <v>0</v>
      </c>
      <c r="G15" s="66">
        <f t="shared" si="3"/>
        <v>0</v>
      </c>
      <c r="H15" s="66">
        <f t="shared" si="4"/>
        <v>0</v>
      </c>
      <c r="I15" s="66">
        <f t="shared" si="5"/>
        <v>0</v>
      </c>
      <c r="J15" s="66">
        <f t="shared" si="6"/>
        <v>0</v>
      </c>
      <c r="K15" s="66">
        <f t="shared" si="6"/>
        <v>0</v>
      </c>
    </row>
    <row r="16" spans="1:15">
      <c r="A16" s="35"/>
      <c r="B16" s="43" t="str">
        <f>'3 FY22 Annual Budget'!B16</f>
        <v>TOTAL REVENUES</v>
      </c>
      <c r="C16" s="76">
        <f>SUM(C7:C15)</f>
        <v>3402743.78125</v>
      </c>
      <c r="G16" s="76">
        <f t="shared" ref="G16:K16" si="7">SUM(G7:G15)</f>
        <v>745040.27213541558</v>
      </c>
      <c r="H16" s="76">
        <f t="shared" si="7"/>
        <v>2657703.5091145844</v>
      </c>
      <c r="I16" s="76">
        <f t="shared" si="7"/>
        <v>29530.038990162047</v>
      </c>
      <c r="J16" s="76">
        <f>SUM(J7:J15)</f>
        <v>3284932.9513922678</v>
      </c>
      <c r="K16" s="76">
        <f t="shared" si="7"/>
        <v>3373213.7422598377</v>
      </c>
    </row>
    <row r="17" spans="1:11">
      <c r="A17" s="35"/>
      <c r="B17" s="34"/>
    </row>
    <row r="18" spans="1:11">
      <c r="A18" s="34" t="str">
        <f>'3 FY22 Annual Budget'!A18</f>
        <v>FUNCTIONAL EXPENSES</v>
      </c>
      <c r="B18" s="35"/>
    </row>
    <row r="19" spans="1:11">
      <c r="A19" s="48" t="str">
        <f>'3 FY22 Annual Budget'!A19</f>
        <v>Personnel Salaries and Benefits</v>
      </c>
      <c r="B19" s="35"/>
    </row>
    <row r="20" spans="1:11">
      <c r="A20" s="35"/>
      <c r="B20" s="35" t="str">
        <f>'3 FY22 Annual Budget'!B20</f>
        <v>Principal/Executive Salary</v>
      </c>
      <c r="C20" s="66">
        <f>'3 FY22 Annual Budget'!Y20</f>
        <v>194250</v>
      </c>
      <c r="D20" s="66" t="s">
        <v>223</v>
      </c>
      <c r="E20" s="69">
        <f t="shared" ref="E20:E26" si="8">VLOOKUP($D20,$M$6:$O$11,2,FALSE)</f>
        <v>1</v>
      </c>
      <c r="F20" s="69">
        <f t="shared" ref="F20:F26" si="9">VLOOKUP($D20,$M$6:$O$11,3,FALSE)</f>
        <v>0</v>
      </c>
      <c r="G20" s="66">
        <f t="shared" si="3"/>
        <v>194250</v>
      </c>
      <c r="H20" s="66">
        <f t="shared" si="4"/>
        <v>0</v>
      </c>
      <c r="I20" s="66">
        <f t="shared" si="5"/>
        <v>0</v>
      </c>
      <c r="J20" s="66">
        <f t="shared" ref="J20:K26" si="10">$I20*J$1+$G20</f>
        <v>194250</v>
      </c>
      <c r="K20" s="66">
        <f t="shared" si="10"/>
        <v>194250</v>
      </c>
    </row>
    <row r="21" spans="1:11">
      <c r="A21" s="35"/>
      <c r="B21" s="35" t="str">
        <f>'3 FY22 Annual Budget'!B21</f>
        <v>Teachers Salaries</v>
      </c>
      <c r="C21" s="66">
        <f>'3 FY22 Annual Budget'!Y21</f>
        <v>360161.8544921875</v>
      </c>
      <c r="D21" s="66" t="s">
        <v>232</v>
      </c>
      <c r="E21" s="69">
        <f t="shared" si="8"/>
        <v>0.7</v>
      </c>
      <c r="F21" s="69">
        <f t="shared" si="9"/>
        <v>0.30000000000000004</v>
      </c>
      <c r="G21" s="66">
        <f t="shared" si="3"/>
        <v>252113.29814453123</v>
      </c>
      <c r="H21" s="66">
        <f t="shared" si="4"/>
        <v>108048.55634765627</v>
      </c>
      <c r="I21" s="66">
        <f t="shared" si="5"/>
        <v>1200.5395149739586</v>
      </c>
      <c r="J21" s="66">
        <f t="shared" si="10"/>
        <v>355372.27204079961</v>
      </c>
      <c r="K21" s="66">
        <f t="shared" si="10"/>
        <v>358961.31497721357</v>
      </c>
    </row>
    <row r="22" spans="1:11">
      <c r="A22" s="35"/>
      <c r="B22" s="35" t="str">
        <f>'3 FY22 Annual Budget'!B22</f>
        <v>Special Education Salaries</v>
      </c>
      <c r="C22" s="66">
        <f>'3 FY22 Annual Budget'!Y22</f>
        <v>503820.46875</v>
      </c>
      <c r="D22" s="66" t="s">
        <v>232</v>
      </c>
      <c r="E22" s="69">
        <f t="shared" si="8"/>
        <v>0.7</v>
      </c>
      <c r="F22" s="69">
        <f t="shared" si="9"/>
        <v>0.30000000000000004</v>
      </c>
      <c r="G22" s="66">
        <f t="shared" si="3"/>
        <v>352674.328125</v>
      </c>
      <c r="H22" s="66">
        <f t="shared" si="4"/>
        <v>151146.140625</v>
      </c>
      <c r="I22" s="66">
        <f t="shared" si="5"/>
        <v>1679.4015625</v>
      </c>
      <c r="J22" s="66">
        <f t="shared" si="10"/>
        <v>497120.45417133957</v>
      </c>
      <c r="K22" s="66">
        <f t="shared" si="10"/>
        <v>502141.06718749995</v>
      </c>
    </row>
    <row r="23" spans="1:11">
      <c r="A23" s="35"/>
      <c r="B23" s="35" t="str">
        <f>'3 FY22 Annual Budget'!B23</f>
        <v>Other Education Professionals Salaries</v>
      </c>
      <c r="C23" s="66">
        <f>'3 FY22 Annual Budget'!Y23</f>
        <v>65000</v>
      </c>
      <c r="D23" s="66" t="s">
        <v>232</v>
      </c>
      <c r="E23" s="69">
        <f t="shared" si="8"/>
        <v>0.7</v>
      </c>
      <c r="F23" s="69">
        <f t="shared" si="9"/>
        <v>0.30000000000000004</v>
      </c>
      <c r="G23" s="66">
        <f t="shared" si="3"/>
        <v>45500</v>
      </c>
      <c r="H23" s="66">
        <f t="shared" si="4"/>
        <v>19500</v>
      </c>
      <c r="I23" s="66">
        <f t="shared" si="5"/>
        <v>216.66666666666666</v>
      </c>
      <c r="J23" s="66">
        <f t="shared" si="10"/>
        <v>64135.60290892225</v>
      </c>
      <c r="K23" s="66">
        <f t="shared" si="10"/>
        <v>64783.333333333328</v>
      </c>
    </row>
    <row r="24" spans="1:11">
      <c r="A24" s="35"/>
      <c r="B24" s="35" t="str">
        <f>'3 FY22 Annual Budget'!B24</f>
        <v>Business/Operations Salaries</v>
      </c>
      <c r="C24" s="66">
        <f>'3 FY22 Annual Budget'!Y24</f>
        <v>211750</v>
      </c>
      <c r="D24" s="66" t="s">
        <v>232</v>
      </c>
      <c r="E24" s="69">
        <f t="shared" si="8"/>
        <v>0.7</v>
      </c>
      <c r="F24" s="69">
        <f t="shared" si="9"/>
        <v>0.30000000000000004</v>
      </c>
      <c r="G24" s="66">
        <f t="shared" si="3"/>
        <v>148225</v>
      </c>
      <c r="H24" s="66">
        <f t="shared" si="4"/>
        <v>63525</v>
      </c>
      <c r="I24" s="66">
        <f t="shared" si="5"/>
        <v>705.83333333333337</v>
      </c>
      <c r="J24" s="66">
        <f t="shared" si="10"/>
        <v>208934.06024560443</v>
      </c>
      <c r="K24" s="66">
        <f t="shared" si="10"/>
        <v>211044.16666666669</v>
      </c>
    </row>
    <row r="25" spans="1:11">
      <c r="A25" s="35"/>
      <c r="B25" s="35" t="str">
        <f>'3 FY22 Annual Budget'!B25</f>
        <v>Administrative/Other Staff Salaries</v>
      </c>
      <c r="C25" s="66">
        <f>'3 FY22 Annual Budget'!Y25</f>
        <v>136500</v>
      </c>
      <c r="D25" s="66" t="s">
        <v>223</v>
      </c>
      <c r="E25" s="69">
        <f t="shared" si="8"/>
        <v>1</v>
      </c>
      <c r="F25" s="69">
        <f t="shared" si="9"/>
        <v>0</v>
      </c>
      <c r="G25" s="66">
        <f t="shared" si="3"/>
        <v>136500</v>
      </c>
      <c r="H25" s="66">
        <f t="shared" si="4"/>
        <v>0</v>
      </c>
      <c r="I25" s="66">
        <f t="shared" si="5"/>
        <v>0</v>
      </c>
      <c r="J25" s="66">
        <f t="shared" si="10"/>
        <v>136500</v>
      </c>
      <c r="K25" s="66">
        <f t="shared" si="10"/>
        <v>136500</v>
      </c>
    </row>
    <row r="26" spans="1:11">
      <c r="A26" s="35"/>
      <c r="B26" s="35" t="str">
        <f>'3 FY22 Annual Budget'!B26</f>
        <v>Employee Benefits and Payroll Taxes</v>
      </c>
      <c r="C26" s="66">
        <f>'3 FY22 Annual Budget'!Y26</f>
        <v>280361.64483642578</v>
      </c>
      <c r="D26" s="66" t="s">
        <v>232</v>
      </c>
      <c r="E26" s="69">
        <f t="shared" si="8"/>
        <v>0.7</v>
      </c>
      <c r="F26" s="69">
        <f t="shared" si="9"/>
        <v>0.30000000000000004</v>
      </c>
      <c r="G26" s="66">
        <f t="shared" si="3"/>
        <v>196253.15138549803</v>
      </c>
      <c r="H26" s="66">
        <f t="shared" si="4"/>
        <v>84108.493450927752</v>
      </c>
      <c r="I26" s="66">
        <f t="shared" si="5"/>
        <v>934.53881612141947</v>
      </c>
      <c r="J26" s="66">
        <f t="shared" si="10"/>
        <v>276633.27883263532</v>
      </c>
      <c r="K26" s="66">
        <f t="shared" si="10"/>
        <v>279427.10602030437</v>
      </c>
    </row>
    <row r="27" spans="1:11">
      <c r="A27" s="35"/>
      <c r="B27" s="43" t="str">
        <f>'3 FY22 Annual Budget'!B27</f>
        <v>Subtotal: Personnel Expense</v>
      </c>
      <c r="C27" s="76">
        <f>SUM(C19:C26)</f>
        <v>1751843.9680786133</v>
      </c>
      <c r="G27" s="76">
        <f t="shared" ref="G27:K27" si="11">SUM(G19:G26)</f>
        <v>1325515.7776550292</v>
      </c>
      <c r="H27" s="76">
        <f t="shared" si="11"/>
        <v>426328.19042358408</v>
      </c>
      <c r="I27" s="76">
        <f t="shared" si="11"/>
        <v>4736.9798935953777</v>
      </c>
      <c r="J27" s="76">
        <f>SUM(J19:J26)</f>
        <v>1732945.6681993015</v>
      </c>
      <c r="K27" s="76">
        <f t="shared" si="11"/>
        <v>1747106.9881850178</v>
      </c>
    </row>
    <row r="28" spans="1:11">
      <c r="A28" s="35"/>
      <c r="B28" s="35"/>
    </row>
    <row r="29" spans="1:11">
      <c r="A29" s="48" t="str">
        <f>'3 FY22 Annual Budget'!A29</f>
        <v>Direct Student Expense</v>
      </c>
      <c r="B29" s="35"/>
    </row>
    <row r="30" spans="1:11">
      <c r="A30" s="35"/>
      <c r="B30" s="35" t="str">
        <f>'3 FY22 Annual Budget'!B30</f>
        <v>Educational Supplies and Textbooks</v>
      </c>
      <c r="C30" s="66">
        <f>'3 FY22 Annual Budget'!Y30</f>
        <v>64999.999999999993</v>
      </c>
      <c r="D30" s="66" t="s">
        <v>224</v>
      </c>
      <c r="E30" s="69">
        <f t="shared" ref="E30:E34" si="12">VLOOKUP($D30,$M$6:$O$11,2,FALSE)</f>
        <v>0</v>
      </c>
      <c r="F30" s="69">
        <f t="shared" ref="F30:F34" si="13">VLOOKUP($D30,$M$6:$O$11,3,FALSE)</f>
        <v>1</v>
      </c>
      <c r="G30" s="66">
        <f t="shared" si="3"/>
        <v>0</v>
      </c>
      <c r="H30" s="66">
        <f t="shared" si="4"/>
        <v>64999.999999999993</v>
      </c>
      <c r="I30" s="66">
        <f t="shared" si="5"/>
        <v>722.22222222222217</v>
      </c>
      <c r="J30" s="66">
        <f>$I30*J$1+$G30</f>
        <v>62118.67636307417</v>
      </c>
      <c r="K30" s="66">
        <f t="shared" ref="K30:K34" si="14">$I30*K$1+$G30</f>
        <v>64277.777777777774</v>
      </c>
    </row>
    <row r="31" spans="1:11">
      <c r="A31" s="35"/>
      <c r="B31" s="35" t="str">
        <f>'3 FY22 Annual Budget'!B31</f>
        <v>Student Assessment Materials/Program Evaluation</v>
      </c>
      <c r="C31" s="66">
        <f>'3 FY22 Annual Budget'!Y31</f>
        <v>6863.39990234375</v>
      </c>
      <c r="D31" s="66" t="s">
        <v>224</v>
      </c>
      <c r="E31" s="69">
        <f t="shared" si="12"/>
        <v>0</v>
      </c>
      <c r="F31" s="69">
        <f t="shared" si="13"/>
        <v>1</v>
      </c>
      <c r="G31" s="66">
        <f t="shared" si="3"/>
        <v>0</v>
      </c>
      <c r="H31" s="66">
        <f t="shared" si="4"/>
        <v>6863.39990234375</v>
      </c>
      <c r="I31" s="66">
        <f t="shared" si="5"/>
        <v>76.259998914930549</v>
      </c>
      <c r="J31" s="66">
        <f>$I31*J$1+$G31</f>
        <v>6559.1587274468657</v>
      </c>
      <c r="K31" s="66">
        <f t="shared" si="14"/>
        <v>6787.1399034288188</v>
      </c>
    </row>
    <row r="32" spans="1:11">
      <c r="A32" s="35"/>
      <c r="B32" s="35" t="str">
        <f>'3 FY22 Annual Budget'!B32</f>
        <v>Contracted Student Services</v>
      </c>
      <c r="C32" s="66">
        <f>'3 FY22 Annual Budget'!Y32</f>
        <v>140863.6015625</v>
      </c>
      <c r="D32" s="66" t="s">
        <v>233</v>
      </c>
      <c r="E32" s="69">
        <f t="shared" si="12"/>
        <v>0.4</v>
      </c>
      <c r="F32" s="69">
        <f t="shared" si="13"/>
        <v>0.6</v>
      </c>
      <c r="G32" s="66">
        <f t="shared" si="3"/>
        <v>56345.440625000003</v>
      </c>
      <c r="H32" s="66">
        <f t="shared" si="4"/>
        <v>84518.160937499997</v>
      </c>
      <c r="I32" s="66">
        <f t="shared" si="5"/>
        <v>939.09067708333328</v>
      </c>
      <c r="J32" s="66">
        <f>$I32*J$1+$G32</f>
        <v>137117.07579544277</v>
      </c>
      <c r="K32" s="66">
        <f t="shared" si="14"/>
        <v>139924.51088541665</v>
      </c>
    </row>
    <row r="33" spans="1:11">
      <c r="A33" s="35"/>
      <c r="B33" s="35" t="str">
        <f>'3 FY22 Annual Budget'!B33</f>
        <v>Food Service</v>
      </c>
      <c r="C33" s="66">
        <f>'3 FY22 Annual Budget'!Y33</f>
        <v>94014.367187499985</v>
      </c>
      <c r="D33" s="66" t="s">
        <v>224</v>
      </c>
      <c r="E33" s="69">
        <f t="shared" si="12"/>
        <v>0</v>
      </c>
      <c r="F33" s="69">
        <f t="shared" si="13"/>
        <v>1</v>
      </c>
      <c r="G33" s="66">
        <f t="shared" si="3"/>
        <v>0</v>
      </c>
      <c r="H33" s="66">
        <f t="shared" si="4"/>
        <v>94014.367187499985</v>
      </c>
      <c r="I33" s="66">
        <f t="shared" si="5"/>
        <v>1044.6040798611109</v>
      </c>
      <c r="J33" s="66">
        <f>$I33*J$1+$G33</f>
        <v>89846.893058454327</v>
      </c>
      <c r="K33" s="66">
        <f t="shared" si="14"/>
        <v>92969.763107638864</v>
      </c>
    </row>
    <row r="34" spans="1:11">
      <c r="A34" s="35"/>
      <c r="B34" s="35" t="str">
        <f>'3 FY22 Annual Budget'!B34</f>
        <v>Other Direct Student Expense</v>
      </c>
      <c r="C34" s="66">
        <f>'3 FY22 Annual Budget'!Y34</f>
        <v>54499</v>
      </c>
      <c r="D34" s="66" t="s">
        <v>233</v>
      </c>
      <c r="E34" s="69">
        <f t="shared" si="12"/>
        <v>0.4</v>
      </c>
      <c r="F34" s="69">
        <f t="shared" si="13"/>
        <v>0.6</v>
      </c>
      <c r="G34" s="66">
        <f t="shared" si="3"/>
        <v>21799.600000000002</v>
      </c>
      <c r="H34" s="66">
        <f t="shared" si="4"/>
        <v>32699.399999999998</v>
      </c>
      <c r="I34" s="66">
        <f t="shared" si="5"/>
        <v>363.32666666666665</v>
      </c>
      <c r="J34" s="66">
        <f>$I34*J$1+$G34</f>
        <v>53049.499167180118</v>
      </c>
      <c r="K34" s="66">
        <f t="shared" si="14"/>
        <v>54135.67333333334</v>
      </c>
    </row>
    <row r="35" spans="1:11">
      <c r="A35" s="35"/>
      <c r="B35" s="43" t="str">
        <f>'3 FY22 Annual Budget'!B35</f>
        <v>Subtotal: Direct Student Expense</v>
      </c>
      <c r="C35" s="76">
        <f>SUM(C30:C34)</f>
        <v>361240.36865234375</v>
      </c>
      <c r="G35" s="76">
        <f t="shared" ref="G35:K35" si="15">SUM(G30:G34)</f>
        <v>78145.040625000009</v>
      </c>
      <c r="H35" s="76">
        <f t="shared" si="15"/>
        <v>283095.32802734378</v>
      </c>
      <c r="I35" s="76">
        <f t="shared" si="15"/>
        <v>3145.5036447482635</v>
      </c>
      <c r="J35" s="76">
        <f>SUM(J30:J34)</f>
        <v>348691.30311159824</v>
      </c>
      <c r="K35" s="76">
        <f t="shared" si="15"/>
        <v>358094.86500759545</v>
      </c>
    </row>
    <row r="36" spans="1:11">
      <c r="A36" s="34"/>
      <c r="B36" s="34"/>
    </row>
    <row r="37" spans="1:11">
      <c r="A37" s="48" t="str">
        <f>'3 FY22 Annual Budget'!A37</f>
        <v>Occupancy Expenses</v>
      </c>
      <c r="B37" s="35"/>
    </row>
    <row r="38" spans="1:11">
      <c r="A38" s="35"/>
      <c r="B38" s="35" t="str">
        <f>'3 FY22 Annual Budget'!B38</f>
        <v>Rent</v>
      </c>
      <c r="C38" s="66">
        <f>'3 FY22 Annual Budget'!Y38</f>
        <v>694345.6953125</v>
      </c>
      <c r="D38" s="77" t="s">
        <v>223</v>
      </c>
      <c r="E38" s="69">
        <f t="shared" ref="E38:E43" si="16">VLOOKUP($D38,$M$6:$O$11,2,FALSE)</f>
        <v>1</v>
      </c>
      <c r="F38" s="69">
        <f t="shared" ref="F38:F43" si="17">VLOOKUP($D38,$M$6:$O$11,3,FALSE)</f>
        <v>0</v>
      </c>
      <c r="G38" s="66">
        <f t="shared" si="3"/>
        <v>694345.6953125</v>
      </c>
      <c r="H38" s="66">
        <f t="shared" si="4"/>
        <v>0</v>
      </c>
      <c r="I38" s="66">
        <f t="shared" si="5"/>
        <v>0</v>
      </c>
      <c r="J38" s="66">
        <f t="shared" ref="J38:K43" si="18">$I38*J$1+$G38</f>
        <v>694345.6953125</v>
      </c>
      <c r="K38" s="66">
        <f t="shared" si="18"/>
        <v>694345.6953125</v>
      </c>
    </row>
    <row r="39" spans="1:11">
      <c r="A39" s="35"/>
      <c r="B39" s="35" t="str">
        <f>'3 FY22 Annual Budget'!B39</f>
        <v>Depreciation (facilities only)</v>
      </c>
      <c r="C39" s="66">
        <f>'3 FY22 Annual Budget'!Y39</f>
        <v>15283.639648437498</v>
      </c>
      <c r="D39" s="66" t="s">
        <v>223</v>
      </c>
      <c r="E39" s="69">
        <f t="shared" si="16"/>
        <v>1</v>
      </c>
      <c r="F39" s="69">
        <f t="shared" si="17"/>
        <v>0</v>
      </c>
      <c r="G39" s="66">
        <f t="shared" si="3"/>
        <v>15283.639648437498</v>
      </c>
      <c r="H39" s="66">
        <f t="shared" si="4"/>
        <v>0</v>
      </c>
      <c r="I39" s="66">
        <f t="shared" si="5"/>
        <v>0</v>
      </c>
      <c r="J39" s="66">
        <f t="shared" si="18"/>
        <v>15283.639648437498</v>
      </c>
      <c r="K39" s="66">
        <f t="shared" si="18"/>
        <v>15283.639648437498</v>
      </c>
    </row>
    <row r="40" spans="1:11">
      <c r="A40" s="35"/>
      <c r="B40" s="35" t="str">
        <f>'3 FY22 Annual Budget'!B40</f>
        <v>Interest (facilities only)</v>
      </c>
      <c r="C40" s="66">
        <f>'3 FY22 Annual Budget'!Y40</f>
        <v>4000</v>
      </c>
      <c r="D40" s="66" t="s">
        <v>223</v>
      </c>
      <c r="E40" s="69">
        <f t="shared" si="16"/>
        <v>1</v>
      </c>
      <c r="F40" s="69">
        <f t="shared" si="17"/>
        <v>0</v>
      </c>
      <c r="G40" s="66">
        <f t="shared" si="3"/>
        <v>4000</v>
      </c>
      <c r="H40" s="66">
        <f t="shared" si="4"/>
        <v>0</v>
      </c>
      <c r="I40" s="66">
        <f t="shared" si="5"/>
        <v>0</v>
      </c>
      <c r="J40" s="66">
        <f t="shared" si="18"/>
        <v>4000</v>
      </c>
      <c r="K40" s="66">
        <f t="shared" si="18"/>
        <v>4000</v>
      </c>
    </row>
    <row r="41" spans="1:11">
      <c r="A41" s="35"/>
      <c r="B41" s="35" t="str">
        <f>'3 FY22 Annual Budget'!B41</f>
        <v>Building Maintenance and Repairs</v>
      </c>
      <c r="C41" s="66">
        <f>'3 FY22 Annual Budget'!Y41</f>
        <v>35000</v>
      </c>
      <c r="D41" s="66" t="s">
        <v>223</v>
      </c>
      <c r="E41" s="69">
        <f t="shared" si="16"/>
        <v>1</v>
      </c>
      <c r="F41" s="69">
        <f t="shared" si="17"/>
        <v>0</v>
      </c>
      <c r="G41" s="66">
        <f t="shared" si="3"/>
        <v>35000</v>
      </c>
      <c r="H41" s="66">
        <f t="shared" si="4"/>
        <v>0</v>
      </c>
      <c r="I41" s="66">
        <f t="shared" si="5"/>
        <v>0</v>
      </c>
      <c r="J41" s="66">
        <f t="shared" si="18"/>
        <v>35000</v>
      </c>
      <c r="K41" s="66">
        <f t="shared" si="18"/>
        <v>35000</v>
      </c>
    </row>
    <row r="42" spans="1:11">
      <c r="A42" s="35"/>
      <c r="B42" s="35" t="str">
        <f>'3 FY22 Annual Budget'!B42</f>
        <v>Contracted Building Services</v>
      </c>
      <c r="C42" s="66">
        <f>'3 FY22 Annual Budget'!Y42</f>
        <v>102371.8359375</v>
      </c>
      <c r="D42" s="66" t="s">
        <v>224</v>
      </c>
      <c r="E42" s="69">
        <f t="shared" si="16"/>
        <v>0</v>
      </c>
      <c r="F42" s="69">
        <f t="shared" si="17"/>
        <v>1</v>
      </c>
      <c r="G42" s="66">
        <f t="shared" si="3"/>
        <v>0</v>
      </c>
      <c r="H42" s="66">
        <f t="shared" si="4"/>
        <v>102371.8359375</v>
      </c>
      <c r="I42" s="66">
        <f t="shared" si="5"/>
        <v>1137.46484375</v>
      </c>
      <c r="J42" s="66">
        <f t="shared" si="18"/>
        <v>97833.891466081361</v>
      </c>
      <c r="K42" s="66">
        <f t="shared" si="18"/>
        <v>101234.37109375</v>
      </c>
    </row>
    <row r="43" spans="1:11">
      <c r="A43" s="35"/>
      <c r="B43" s="35" t="str">
        <f>'3 FY22 Annual Budget'!B43</f>
        <v>Other Occupancy Expenses</v>
      </c>
      <c r="C43" s="66">
        <f>'3 FY22 Annual Budget'!Y43</f>
        <v>10711.2001953125</v>
      </c>
      <c r="D43" s="66" t="s">
        <v>223</v>
      </c>
      <c r="E43" s="69">
        <f t="shared" si="16"/>
        <v>1</v>
      </c>
      <c r="F43" s="69">
        <f t="shared" si="17"/>
        <v>0</v>
      </c>
      <c r="G43" s="66">
        <f t="shared" si="3"/>
        <v>10711.2001953125</v>
      </c>
      <c r="H43" s="66">
        <f t="shared" si="4"/>
        <v>0</v>
      </c>
      <c r="I43" s="66">
        <f t="shared" si="5"/>
        <v>0</v>
      </c>
      <c r="J43" s="66">
        <f t="shared" si="18"/>
        <v>10711.2001953125</v>
      </c>
      <c r="K43" s="66">
        <f t="shared" si="18"/>
        <v>10711.2001953125</v>
      </c>
    </row>
    <row r="44" spans="1:11">
      <c r="A44" s="35"/>
      <c r="B44" s="43" t="str">
        <f>'3 FY22 Annual Budget'!B44</f>
        <v>Subtotal: Occupancy Expenses</v>
      </c>
      <c r="C44" s="76">
        <f>SUM(C38:C43)</f>
        <v>861712.37109375</v>
      </c>
      <c r="G44" s="76">
        <f t="shared" ref="G44:K44" si="19">SUM(G38:G43)</f>
        <v>759340.53515625</v>
      </c>
      <c r="H44" s="76">
        <f t="shared" si="19"/>
        <v>102371.8359375</v>
      </c>
      <c r="I44" s="76">
        <f t="shared" si="19"/>
        <v>1137.46484375</v>
      </c>
      <c r="J44" s="76">
        <f>SUM(J38:J43)</f>
        <v>857174.42662233138</v>
      </c>
      <c r="K44" s="76">
        <f t="shared" si="19"/>
        <v>860574.90625</v>
      </c>
    </row>
    <row r="45" spans="1:11">
      <c r="A45" s="35"/>
      <c r="B45" s="34"/>
    </row>
    <row r="46" spans="1:11">
      <c r="A46" s="48" t="str">
        <f>'3 FY22 Annual Budget'!A46</f>
        <v>General and Administrative Expenses</v>
      </c>
      <c r="B46" s="35"/>
    </row>
    <row r="47" spans="1:11">
      <c r="A47" s="35"/>
      <c r="B47" s="35" t="str">
        <f>'3 FY22 Annual Budget'!B47</f>
        <v>Office Supplies and Materials</v>
      </c>
      <c r="C47" s="66">
        <f>'3 FY22 Annual Budget'!Y47</f>
        <v>30000</v>
      </c>
      <c r="D47" s="66" t="s">
        <v>224</v>
      </c>
      <c r="E47" s="69">
        <f t="shared" ref="E47:E58" si="20">VLOOKUP($D47,$M$6:$O$11,2,FALSE)</f>
        <v>0</v>
      </c>
      <c r="F47" s="69">
        <f t="shared" ref="F47:F58" si="21">VLOOKUP($D47,$M$6:$O$11,3,FALSE)</f>
        <v>1</v>
      </c>
      <c r="G47" s="66">
        <f t="shared" si="3"/>
        <v>0</v>
      </c>
      <c r="H47" s="66">
        <f t="shared" si="4"/>
        <v>30000</v>
      </c>
      <c r="I47" s="66">
        <f t="shared" si="5"/>
        <v>333.33333333333331</v>
      </c>
      <c r="J47" s="66">
        <f t="shared" ref="J47:K58" si="22">$I47*J$1+$G47</f>
        <v>28670.158321418847</v>
      </c>
      <c r="K47" s="66">
        <f t="shared" si="22"/>
        <v>29666.666666666664</v>
      </c>
    </row>
    <row r="48" spans="1:11">
      <c r="A48" s="35"/>
      <c r="B48" s="35" t="str">
        <f>'3 FY22 Annual Budget'!B48</f>
        <v>Office Equipment Rental and Maintenance</v>
      </c>
      <c r="C48" s="66">
        <f>'3 FY22 Annual Budget'!Y48</f>
        <v>10140.83984375</v>
      </c>
      <c r="D48" s="66" t="s">
        <v>224</v>
      </c>
      <c r="E48" s="69">
        <f t="shared" si="20"/>
        <v>0</v>
      </c>
      <c r="F48" s="69">
        <f t="shared" si="21"/>
        <v>1</v>
      </c>
      <c r="G48" s="66">
        <f t="shared" si="3"/>
        <v>0</v>
      </c>
      <c r="H48" s="66">
        <f t="shared" si="4"/>
        <v>10140.83984375</v>
      </c>
      <c r="I48" s="66">
        <f t="shared" si="5"/>
        <v>112.67599826388889</v>
      </c>
      <c r="J48" s="66">
        <f t="shared" si="22"/>
        <v>9691.3161277488289</v>
      </c>
      <c r="K48" s="66">
        <f t="shared" si="22"/>
        <v>10028.163845486111</v>
      </c>
    </row>
    <row r="49" spans="1:11">
      <c r="A49" s="35"/>
      <c r="B49" s="35" t="str">
        <f>'3 FY22 Annual Budget'!B49</f>
        <v>Telephone/Telecommunications</v>
      </c>
      <c r="C49" s="66">
        <f>'3 FY22 Annual Budget'!Y49</f>
        <v>23979.515625</v>
      </c>
      <c r="D49" s="66" t="s">
        <v>224</v>
      </c>
      <c r="E49" s="69">
        <f t="shared" si="20"/>
        <v>0</v>
      </c>
      <c r="F49" s="69">
        <f t="shared" si="21"/>
        <v>1</v>
      </c>
      <c r="G49" s="66">
        <f t="shared" si="3"/>
        <v>0</v>
      </c>
      <c r="H49" s="66">
        <f t="shared" si="4"/>
        <v>23979.515625</v>
      </c>
      <c r="I49" s="66">
        <f t="shared" si="5"/>
        <v>266.43906249999998</v>
      </c>
      <c r="J49" s="66">
        <f t="shared" si="22"/>
        <v>22916.550314656233</v>
      </c>
      <c r="K49" s="66">
        <f t="shared" si="22"/>
        <v>23713.076562499999</v>
      </c>
    </row>
    <row r="50" spans="1:11">
      <c r="A50" s="35"/>
      <c r="B50" s="35" t="str">
        <f>'3 FY22 Annual Budget'!B50</f>
        <v>Legal, Accounting and Payroll Services</v>
      </c>
      <c r="C50" s="66">
        <f>'3 FY22 Annual Budget'!Y50</f>
        <v>95669.39990234375</v>
      </c>
      <c r="D50" s="66" t="s">
        <v>234</v>
      </c>
      <c r="E50" s="69">
        <f t="shared" si="20"/>
        <v>0.5</v>
      </c>
      <c r="F50" s="69">
        <f t="shared" si="21"/>
        <v>0.5</v>
      </c>
      <c r="G50" s="66">
        <f t="shared" si="3"/>
        <v>47834.699951171875</v>
      </c>
      <c r="H50" s="66">
        <f t="shared" si="4"/>
        <v>47834.699951171875</v>
      </c>
      <c r="I50" s="66">
        <f t="shared" si="5"/>
        <v>531.49666612413193</v>
      </c>
      <c r="J50" s="66">
        <f t="shared" si="22"/>
        <v>93548.980646427342</v>
      </c>
      <c r="K50" s="66">
        <f t="shared" si="22"/>
        <v>95137.903236219616</v>
      </c>
    </row>
    <row r="51" spans="1:11">
      <c r="A51" s="35"/>
      <c r="B51" s="35" t="str">
        <f>'3 FY22 Annual Budget'!B51</f>
        <v>Insurance</v>
      </c>
      <c r="C51" s="66">
        <f>'3 FY22 Annual Budget'!Y51</f>
        <v>18382</v>
      </c>
      <c r="D51" s="66" t="s">
        <v>224</v>
      </c>
      <c r="E51" s="69">
        <f t="shared" si="20"/>
        <v>0</v>
      </c>
      <c r="F51" s="69">
        <f t="shared" si="21"/>
        <v>1</v>
      </c>
      <c r="G51" s="66">
        <f t="shared" si="3"/>
        <v>0</v>
      </c>
      <c r="H51" s="66">
        <f t="shared" si="4"/>
        <v>18382</v>
      </c>
      <c r="I51" s="66">
        <f t="shared" si="5"/>
        <v>204.24444444444444</v>
      </c>
      <c r="J51" s="66">
        <f t="shared" si="22"/>
        <v>17567.161675477375</v>
      </c>
      <c r="K51" s="66">
        <f t="shared" si="22"/>
        <v>18177.755555555555</v>
      </c>
    </row>
    <row r="52" spans="1:11">
      <c r="A52" s="35"/>
      <c r="B52" s="35" t="str">
        <f>'3 FY22 Annual Budget'!B52</f>
        <v>Transportation</v>
      </c>
      <c r="C52" s="66">
        <f>'3 FY22 Annual Budget'!Y52</f>
        <v>0</v>
      </c>
      <c r="D52" s="66" t="s">
        <v>224</v>
      </c>
      <c r="E52" s="69">
        <f t="shared" si="20"/>
        <v>0</v>
      </c>
      <c r="F52" s="69">
        <f t="shared" si="21"/>
        <v>1</v>
      </c>
      <c r="G52" s="66">
        <f t="shared" si="3"/>
        <v>0</v>
      </c>
      <c r="H52" s="66">
        <f t="shared" si="4"/>
        <v>0</v>
      </c>
      <c r="I52" s="66">
        <f t="shared" si="5"/>
        <v>0</v>
      </c>
      <c r="J52" s="66">
        <f t="shared" si="22"/>
        <v>0</v>
      </c>
      <c r="K52" s="66">
        <f t="shared" si="22"/>
        <v>0</v>
      </c>
    </row>
    <row r="53" spans="1:11">
      <c r="A53" s="35"/>
      <c r="B53" s="35" t="str">
        <f>'3 FY22 Annual Budget'!B53</f>
        <v>Professional Development</v>
      </c>
      <c r="C53" s="66">
        <f>'3 FY22 Annual Budget'!Y53</f>
        <v>24999.999999999996</v>
      </c>
      <c r="D53" s="66" t="s">
        <v>224</v>
      </c>
      <c r="E53" s="69">
        <f t="shared" si="20"/>
        <v>0</v>
      </c>
      <c r="F53" s="69">
        <f t="shared" si="21"/>
        <v>1</v>
      </c>
      <c r="G53" s="66">
        <f t="shared" si="3"/>
        <v>0</v>
      </c>
      <c r="H53" s="66">
        <f t="shared" si="4"/>
        <v>24999.999999999996</v>
      </c>
      <c r="I53" s="66">
        <f t="shared" si="5"/>
        <v>277.77777777777771</v>
      </c>
      <c r="J53" s="66">
        <f t="shared" si="22"/>
        <v>23891.798601182367</v>
      </c>
      <c r="K53" s="66">
        <f t="shared" si="22"/>
        <v>24722.222222222215</v>
      </c>
    </row>
    <row r="54" spans="1:11">
      <c r="A54" s="35"/>
      <c r="B54" s="35" t="str">
        <f>'3 FY22 Annual Budget'!B54</f>
        <v>PCSB Administrative Fee</v>
      </c>
      <c r="C54" s="66">
        <f>'3 FY22 Annual Budget'!Y54</f>
        <v>25044.972656250007</v>
      </c>
      <c r="D54" s="66" t="s">
        <v>235</v>
      </c>
      <c r="E54" s="69">
        <f t="shared" si="20"/>
        <v>0</v>
      </c>
      <c r="F54" s="69">
        <f t="shared" si="21"/>
        <v>0</v>
      </c>
      <c r="G54" s="75">
        <f>(G16-G10-G12-G15)*0.009</f>
        <v>1125.64107421875</v>
      </c>
      <c r="H54" s="66">
        <f t="shared" si="4"/>
        <v>23919.331582031256</v>
      </c>
      <c r="I54" s="66">
        <f t="shared" si="5"/>
        <v>265.77035091145842</v>
      </c>
      <c r="J54" s="66">
        <f t="shared" si="22"/>
        <v>23984.675187530422</v>
      </c>
      <c r="K54" s="66">
        <f t="shared" si="22"/>
        <v>24779.202305338549</v>
      </c>
    </row>
    <row r="55" spans="1:11">
      <c r="A55" s="35"/>
      <c r="B55" s="35" t="str">
        <f>'3 FY22 Annual Budget'!B55</f>
        <v>Management Fee</v>
      </c>
      <c r="C55" s="66">
        <f>'3 FY22 Annual Budget'!Y55</f>
        <v>0</v>
      </c>
      <c r="D55" s="66" t="s">
        <v>224</v>
      </c>
      <c r="E55" s="69">
        <f t="shared" si="20"/>
        <v>0</v>
      </c>
      <c r="F55" s="69">
        <f t="shared" si="21"/>
        <v>1</v>
      </c>
      <c r="G55" s="66">
        <f t="shared" si="3"/>
        <v>0</v>
      </c>
      <c r="H55" s="66">
        <f t="shared" si="4"/>
        <v>0</v>
      </c>
      <c r="I55" s="66">
        <f t="shared" si="5"/>
        <v>0</v>
      </c>
      <c r="J55" s="66">
        <f t="shared" si="22"/>
        <v>0</v>
      </c>
      <c r="K55" s="66">
        <f t="shared" si="22"/>
        <v>0</v>
      </c>
    </row>
    <row r="56" spans="1:11">
      <c r="A56" s="35"/>
      <c r="B56" s="35" t="str">
        <f>'3 FY22 Annual Budget'!B56</f>
        <v>Interest Expense (non-facility)</v>
      </c>
      <c r="C56" s="66">
        <f>'3 FY22 Annual Budget'!Y56</f>
        <v>0</v>
      </c>
      <c r="D56" s="66" t="s">
        <v>224</v>
      </c>
      <c r="E56" s="69">
        <f t="shared" si="20"/>
        <v>0</v>
      </c>
      <c r="F56" s="69">
        <f t="shared" si="21"/>
        <v>1</v>
      </c>
      <c r="G56" s="66">
        <f t="shared" si="3"/>
        <v>0</v>
      </c>
      <c r="H56" s="66">
        <f t="shared" si="4"/>
        <v>0</v>
      </c>
      <c r="I56" s="66">
        <f t="shared" si="5"/>
        <v>0</v>
      </c>
      <c r="J56" s="66">
        <f t="shared" si="22"/>
        <v>0</v>
      </c>
      <c r="K56" s="66">
        <f t="shared" si="22"/>
        <v>0</v>
      </c>
    </row>
    <row r="57" spans="1:11">
      <c r="A57" s="35"/>
      <c r="B57" s="35" t="str">
        <f>'3 FY22 Annual Budget'!B57</f>
        <v>Depreciation and Amortization (non-facility)</v>
      </c>
      <c r="C57" s="66">
        <f>'3 FY22 Annual Budget'!Y57</f>
        <v>38775.34375</v>
      </c>
      <c r="D57" s="66" t="s">
        <v>224</v>
      </c>
      <c r="E57" s="69">
        <f t="shared" si="20"/>
        <v>0</v>
      </c>
      <c r="F57" s="69">
        <f t="shared" si="21"/>
        <v>1</v>
      </c>
      <c r="G57" s="66">
        <f t="shared" si="3"/>
        <v>0</v>
      </c>
      <c r="H57" s="66">
        <f t="shared" si="4"/>
        <v>38775.34375</v>
      </c>
      <c r="I57" s="66">
        <f t="shared" si="5"/>
        <v>430.83715277777776</v>
      </c>
      <c r="J57" s="66">
        <f t="shared" si="22"/>
        <v>37056.508142664628</v>
      </c>
      <c r="K57" s="66">
        <f t="shared" si="22"/>
        <v>38344.506597222222</v>
      </c>
    </row>
    <row r="58" spans="1:11">
      <c r="A58" s="35"/>
      <c r="B58" s="35" t="str">
        <f>'3 FY22 Annual Budget'!B58</f>
        <v>Other General Expense</v>
      </c>
      <c r="C58" s="66">
        <f>'3 FY22 Annual Budget'!Y58</f>
        <v>92913.059753417954</v>
      </c>
      <c r="D58" s="66" t="s">
        <v>224</v>
      </c>
      <c r="E58" s="69">
        <f t="shared" si="20"/>
        <v>0</v>
      </c>
      <c r="F58" s="69">
        <f t="shared" si="21"/>
        <v>1</v>
      </c>
      <c r="G58" s="66">
        <f t="shared" si="3"/>
        <v>0</v>
      </c>
      <c r="H58" s="66">
        <f t="shared" si="4"/>
        <v>92913.059753417954</v>
      </c>
      <c r="I58" s="66">
        <f t="shared" si="5"/>
        <v>1032.3673305935329</v>
      </c>
      <c r="J58" s="66">
        <f t="shared" si="22"/>
        <v>88794.404441931416</v>
      </c>
      <c r="K58" s="66">
        <f t="shared" si="22"/>
        <v>91880.692422824432</v>
      </c>
    </row>
    <row r="59" spans="1:11">
      <c r="A59" s="35"/>
      <c r="B59" s="43" t="str">
        <f>'3 FY22 Annual Budget'!B59</f>
        <v>Subtotal: General Expenses</v>
      </c>
      <c r="C59" s="76">
        <f>SUM(C47:C58)</f>
        <v>359905.13153076172</v>
      </c>
      <c r="G59" s="76">
        <f t="shared" ref="G59:K59" si="23">SUM(G47:G58)</f>
        <v>48960.341025390626</v>
      </c>
      <c r="H59" s="76">
        <f t="shared" si="23"/>
        <v>310944.79050537111</v>
      </c>
      <c r="I59" s="76">
        <f t="shared" si="23"/>
        <v>3454.9421167263454</v>
      </c>
      <c r="J59" s="76">
        <f>SUM(J47:J58)</f>
        <v>346121.5534590375</v>
      </c>
      <c r="K59" s="76">
        <f t="shared" si="23"/>
        <v>356450.18941403535</v>
      </c>
    </row>
    <row r="60" spans="1:11">
      <c r="A60" s="35"/>
      <c r="B60" s="34"/>
    </row>
    <row r="61" spans="1:11">
      <c r="A61" s="35"/>
      <c r="B61" s="43" t="str">
        <f>'3 FY22 Annual Budget'!B61</f>
        <v>TOTAL EXPENSES</v>
      </c>
      <c r="C61" s="78">
        <f>C27+C35+C44+C59</f>
        <v>3334701.8393554688</v>
      </c>
      <c r="G61" s="78">
        <f t="shared" ref="G61:K61" si="24">G27+G35+G44+G59</f>
        <v>2211961.6944616698</v>
      </c>
      <c r="H61" s="78">
        <f t="shared" si="24"/>
        <v>1122740.144893799</v>
      </c>
      <c r="I61" s="78">
        <f t="shared" si="24"/>
        <v>12474.890498819987</v>
      </c>
      <c r="J61" s="78">
        <f t="shared" si="24"/>
        <v>3284932.9513922683</v>
      </c>
      <c r="K61" s="78">
        <f t="shared" si="24"/>
        <v>3322226.948856649</v>
      </c>
    </row>
    <row r="62" spans="1:11">
      <c r="A62" s="34" t="str">
        <f>'3 FY22 Annual Budget'!A62</f>
        <v>OPERATING INCOME (LOSS)</v>
      </c>
      <c r="B62" s="43"/>
      <c r="C62" s="78">
        <f>C16-C61</f>
        <v>68041.94189453125</v>
      </c>
      <c r="G62" s="78">
        <f t="shared" ref="G62:K62" si="25">G16-G61</f>
        <v>-1466921.4223262542</v>
      </c>
      <c r="H62" s="78">
        <f t="shared" si="25"/>
        <v>1534963.3642207854</v>
      </c>
      <c r="I62" s="78">
        <f t="shared" si="25"/>
        <v>17055.148491342061</v>
      </c>
      <c r="J62" s="78">
        <f>J16-J61</f>
        <v>0</v>
      </c>
      <c r="K62" s="78">
        <f t="shared" si="25"/>
        <v>50986.793403188698</v>
      </c>
    </row>
    <row r="63" spans="1:11">
      <c r="A63" s="34"/>
      <c r="B63" s="34"/>
    </row>
    <row r="64" spans="1:11" ht="16" thickBot="1">
      <c r="A64" s="34" t="str">
        <f>'3 FY22 Annual Budget'!A64</f>
        <v>CHANGE IN NET ASSETS</v>
      </c>
      <c r="B64" s="43"/>
      <c r="C64" s="79">
        <f>C62</f>
        <v>68041.94189453125</v>
      </c>
      <c r="G64" s="79">
        <f t="shared" ref="G64:K64" si="26">G62</f>
        <v>-1466921.4223262542</v>
      </c>
      <c r="H64" s="79">
        <f t="shared" si="26"/>
        <v>1534963.3642207854</v>
      </c>
      <c r="I64" s="79">
        <f t="shared" si="26"/>
        <v>17055.148491342061</v>
      </c>
      <c r="J64" s="79">
        <f t="shared" si="26"/>
        <v>0</v>
      </c>
      <c r="K64" s="79">
        <f t="shared" si="26"/>
        <v>50986.793403188698</v>
      </c>
    </row>
    <row r="65" spans="1:11" ht="16" thickTop="1">
      <c r="A65" s="80"/>
      <c r="B65" s="80"/>
    </row>
    <row r="66" spans="1:11">
      <c r="A66" s="80"/>
      <c r="B66" s="35" t="s">
        <v>236</v>
      </c>
      <c r="C66" s="78">
        <f>C61-C39-C57</f>
        <v>3280642.8559570312</v>
      </c>
      <c r="J66" s="78">
        <f t="shared" ref="J66:K66" si="27">J61-J39-J57</f>
        <v>3232592.8036011662</v>
      </c>
      <c r="K66" s="78">
        <f t="shared" si="27"/>
        <v>3268598.8026109892</v>
      </c>
    </row>
    <row r="67" spans="1:11">
      <c r="A67" s="80"/>
      <c r="B67" s="35" t="s">
        <v>237</v>
      </c>
      <c r="C67" s="66">
        <f>C16-C66</f>
        <v>122100.92529296875</v>
      </c>
      <c r="J67" s="66">
        <f>J16-J66</f>
        <v>52340.147791101597</v>
      </c>
      <c r="K67" s="66">
        <f>K16-K66</f>
        <v>104614.93964884849</v>
      </c>
    </row>
    <row r="68" spans="1:11">
      <c r="A68" s="80"/>
      <c r="B68" s="35" t="s">
        <v>238</v>
      </c>
      <c r="C68" s="81">
        <v>0</v>
      </c>
      <c r="J68" s="78">
        <f t="shared" ref="J68:K70" si="28">$C68</f>
        <v>0</v>
      </c>
      <c r="K68" s="78">
        <f t="shared" si="28"/>
        <v>0</v>
      </c>
    </row>
    <row r="69" spans="1:11">
      <c r="A69" s="80"/>
      <c r="B69" s="35" t="s">
        <v>239</v>
      </c>
      <c r="C69" s="82">
        <f>SUM(C67:C68)</f>
        <v>122100.92529296875</v>
      </c>
      <c r="J69" s="82">
        <f>SUM(J67:J68)</f>
        <v>52340.147791101597</v>
      </c>
      <c r="K69" s="77">
        <f>SUM(K67:K68)</f>
        <v>104614.93964884849</v>
      </c>
    </row>
    <row r="70" spans="1:11">
      <c r="A70" s="80"/>
      <c r="B70" s="35" t="s">
        <v>240</v>
      </c>
      <c r="C70" s="81">
        <v>311493</v>
      </c>
      <c r="J70" s="78">
        <f t="shared" si="28"/>
        <v>311493</v>
      </c>
      <c r="K70" s="78">
        <f t="shared" si="28"/>
        <v>311493</v>
      </c>
    </row>
    <row r="71" spans="1:11">
      <c r="A71" s="80"/>
      <c r="B71" s="35" t="s">
        <v>241</v>
      </c>
      <c r="C71" s="78">
        <f>C69+C70</f>
        <v>433593.92529296875</v>
      </c>
      <c r="J71" s="76">
        <f>J69+J70</f>
        <v>363833.1477911016</v>
      </c>
      <c r="K71" s="76">
        <f>K69+K70</f>
        <v>416107.93964884849</v>
      </c>
    </row>
    <row r="72" spans="1:11" ht="16" thickBot="1">
      <c r="A72" s="80"/>
      <c r="B72" s="34" t="s">
        <v>242</v>
      </c>
      <c r="C72" s="83">
        <f>C71/(C66/365)</f>
        <v>48.241088616080205</v>
      </c>
      <c r="J72" s="83">
        <f>J71/(J66/365)</f>
        <v>41.081295112645023</v>
      </c>
      <c r="K72" s="84">
        <f>K71/(K66/365)</f>
        <v>46.466209878834597</v>
      </c>
    </row>
    <row r="73" spans="1:11" ht="16" thickTop="1">
      <c r="A73" s="80"/>
      <c r="B73" s="35"/>
    </row>
    <row r="74" spans="1:11">
      <c r="A74" s="80"/>
      <c r="B74" s="35" t="s">
        <v>243</v>
      </c>
      <c r="C74" s="81">
        <f>499790-446740</f>
        <v>53050</v>
      </c>
      <c r="J74" s="66">
        <f>$C74</f>
        <v>53050</v>
      </c>
      <c r="K74" s="66">
        <f>$C74</f>
        <v>53050</v>
      </c>
    </row>
    <row r="75" spans="1:11" ht="16" thickBot="1">
      <c r="A75" s="80"/>
      <c r="B75" s="34" t="s">
        <v>244</v>
      </c>
      <c r="C75" s="79">
        <f>C69+C74</f>
        <v>175150.92529296875</v>
      </c>
      <c r="J75" s="83">
        <f>J69+J74</f>
        <v>105390.1477911016</v>
      </c>
      <c r="K75" s="84">
        <f>K69+K74</f>
        <v>157664.93964884849</v>
      </c>
    </row>
    <row r="76" spans="1:11" ht="16" thickTop="1"/>
    <row r="77" spans="1:11">
      <c r="C77" s="85">
        <f>C54/0.01</f>
        <v>2504497.2656250005</v>
      </c>
    </row>
  </sheetData>
  <mergeCells count="1">
    <mergeCell ref="C3:I3"/>
  </mergeCells>
  <conditionalFormatting sqref="C68 C70 C74 K1">
    <cfRule type="containsBlanks" dxfId="0" priority="1">
      <formula>LEN(TRIM(C1))=0</formula>
    </cfRule>
  </conditionalFormatting>
  <dataValidations count="2">
    <dataValidation type="list" allowBlank="1" showInputMessage="1" showErrorMessage="1" sqref="D44:D46 D35:D37 D27:D29 D16:D19" xr:uid="{0F4A0D29-75D1-6742-8E4F-F63E7B4CFB49}">
      <formula1>"Fixed,Hybrid,Variable"</formula1>
    </dataValidation>
    <dataValidation type="list" allowBlank="1" showInputMessage="1" showErrorMessage="1" sqref="D7:D15 D30:D34 D20:D26 D38:D43 D47:D58" xr:uid="{7B8F05A4-B8F0-A548-8454-541AE5F37991}">
      <formula1>Variability</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D4842-553A-844C-A068-09A429FE112C}">
  <sheetPr>
    <tabColor rgb="FF92D050"/>
  </sheetPr>
  <dimension ref="A1:X60"/>
  <sheetViews>
    <sheetView workbookViewId="0">
      <pane xSplit="5" ySplit="1" topLeftCell="P2" activePane="bottomRight" state="frozen"/>
      <selection pane="topRight" activeCell="F1" sqref="F1"/>
      <selection pane="bottomLeft" activeCell="A2" sqref="A2"/>
      <selection pane="bottomRight" activeCell="A2" sqref="A2"/>
    </sheetView>
  </sheetViews>
  <sheetFormatPr baseColWidth="10" defaultRowHeight="16" outlineLevelCol="1"/>
  <cols>
    <col min="1" max="4" width="10.83203125" style="130"/>
    <col min="5" max="5" width="44" style="130" bestFit="1" customWidth="1"/>
    <col min="6" max="6" width="11.5" style="130" customWidth="1" outlineLevel="1"/>
    <col min="7" max="8" width="12.1640625" style="130" customWidth="1" outlineLevel="1"/>
    <col min="9" max="9" width="13" style="130" customWidth="1" outlineLevel="1"/>
    <col min="10" max="10" width="12.1640625" style="130" customWidth="1" outlineLevel="1"/>
    <col min="11" max="11" width="11.5" style="130" customWidth="1" outlineLevel="1"/>
    <col min="12" max="12" width="13" style="130" customWidth="1" outlineLevel="1"/>
    <col min="13" max="13" width="11.5" style="130" customWidth="1" outlineLevel="1"/>
    <col min="14" max="14" width="12.1640625" style="130" customWidth="1" outlineLevel="1"/>
    <col min="15" max="15" width="11.5" style="130" customWidth="1" outlineLevel="1"/>
    <col min="16" max="16" width="12.1640625" style="130" customWidth="1" outlineLevel="1"/>
    <col min="17" max="17" width="12.1640625" style="130" bestFit="1" customWidth="1"/>
    <col min="18" max="16384" width="10.83203125" style="130"/>
  </cols>
  <sheetData>
    <row r="1" spans="1:24">
      <c r="A1" s="130" t="s">
        <v>296</v>
      </c>
      <c r="B1" s="130" t="s">
        <v>204</v>
      </c>
      <c r="C1" s="130" t="s">
        <v>205</v>
      </c>
      <c r="D1" s="130" t="s">
        <v>297</v>
      </c>
      <c r="E1" s="130" t="s">
        <v>298</v>
      </c>
      <c r="F1" s="130" t="s">
        <v>79</v>
      </c>
      <c r="G1" s="130" t="s">
        <v>80</v>
      </c>
      <c r="H1" s="130" t="s">
        <v>81</v>
      </c>
      <c r="I1" s="130" t="s">
        <v>82</v>
      </c>
      <c r="J1" s="130" t="s">
        <v>83</v>
      </c>
      <c r="K1" s="130" t="s">
        <v>84</v>
      </c>
      <c r="L1" s="130" t="s">
        <v>85</v>
      </c>
      <c r="M1" s="130" t="s">
        <v>86</v>
      </c>
      <c r="N1" s="130" t="s">
        <v>87</v>
      </c>
      <c r="O1" s="130" t="s">
        <v>88</v>
      </c>
      <c r="P1" s="130" t="s">
        <v>89</v>
      </c>
      <c r="Q1" s="130" t="s">
        <v>90</v>
      </c>
      <c r="R1" s="130" t="s">
        <v>299</v>
      </c>
      <c r="U1" s="130" t="s">
        <v>72</v>
      </c>
      <c r="V1" s="130" t="s">
        <v>73</v>
      </c>
      <c r="W1" s="130" t="s">
        <v>74</v>
      </c>
      <c r="X1" s="130" t="s">
        <v>75</v>
      </c>
    </row>
    <row r="2" spans="1:24">
      <c r="A2" s="130" t="s">
        <v>300</v>
      </c>
      <c r="B2" s="130">
        <v>334</v>
      </c>
      <c r="C2" s="130" t="s">
        <v>195</v>
      </c>
      <c r="D2" s="130" t="s">
        <v>247</v>
      </c>
      <c r="E2" s="130" t="s">
        <v>301</v>
      </c>
      <c r="F2" s="131">
        <v>803791.4</v>
      </c>
      <c r="G2" s="131">
        <v>542713.06000000006</v>
      </c>
      <c r="H2" s="131">
        <v>275645.44</v>
      </c>
      <c r="I2" s="131">
        <v>608362.47</v>
      </c>
      <c r="J2" s="131">
        <v>479662.38</v>
      </c>
      <c r="K2" s="131">
        <v>546781.72</v>
      </c>
      <c r="L2" s="131">
        <v>518125.58</v>
      </c>
      <c r="M2" s="131">
        <v>523354.01</v>
      </c>
      <c r="N2" s="131">
        <v>348282.35</v>
      </c>
      <c r="O2" s="131">
        <v>649738.64</v>
      </c>
      <c r="P2" s="131">
        <v>487451.32</v>
      </c>
      <c r="Q2" s="131">
        <v>311496.31</v>
      </c>
      <c r="R2" s="132">
        <f>Q2</f>
        <v>311496.31</v>
      </c>
      <c r="T2" s="130" t="s">
        <v>302</v>
      </c>
      <c r="U2" s="132">
        <f>H7-H20</f>
        <v>-191886.53000000003</v>
      </c>
      <c r="V2" s="132">
        <f>K7-K20</f>
        <v>-27294.409999999916</v>
      </c>
      <c r="W2" s="132">
        <f>N7-N20</f>
        <v>95559.610000000044</v>
      </c>
      <c r="X2" s="132">
        <f>Q7-Q20</f>
        <v>53050.140000000014</v>
      </c>
    </row>
    <row r="3" spans="1:24">
      <c r="A3" s="130" t="s">
        <v>300</v>
      </c>
      <c r="B3" s="130">
        <v>334</v>
      </c>
      <c r="C3" s="130" t="s">
        <v>195</v>
      </c>
      <c r="D3" s="130" t="s">
        <v>247</v>
      </c>
      <c r="E3" s="130" t="s">
        <v>303</v>
      </c>
      <c r="F3" s="131">
        <v>0</v>
      </c>
      <c r="G3" s="131">
        <v>0</v>
      </c>
      <c r="H3" s="131">
        <v>0</v>
      </c>
      <c r="I3" s="131">
        <v>0</v>
      </c>
      <c r="J3" s="131">
        <v>0</v>
      </c>
      <c r="K3" s="131">
        <v>0</v>
      </c>
      <c r="L3" s="131">
        <v>0</v>
      </c>
      <c r="M3" s="131">
        <v>0</v>
      </c>
      <c r="N3" s="131">
        <v>0</v>
      </c>
      <c r="O3" s="131">
        <v>0</v>
      </c>
      <c r="P3" s="131">
        <v>0</v>
      </c>
      <c r="Q3" s="131">
        <v>0</v>
      </c>
      <c r="R3" s="132">
        <f t="shared" ref="R3:R27" si="0">Q3</f>
        <v>0</v>
      </c>
    </row>
    <row r="4" spans="1:24">
      <c r="A4" s="130" t="s">
        <v>300</v>
      </c>
      <c r="B4" s="130">
        <v>334</v>
      </c>
      <c r="C4" s="130" t="s">
        <v>195</v>
      </c>
      <c r="D4" s="130" t="s">
        <v>247</v>
      </c>
      <c r="E4" s="130" t="s">
        <v>304</v>
      </c>
      <c r="F4" s="131">
        <v>0</v>
      </c>
      <c r="G4" s="131">
        <v>77280.179999999993</v>
      </c>
      <c r="H4" s="131">
        <v>61126.54</v>
      </c>
      <c r="I4" s="131">
        <v>168052.58</v>
      </c>
      <c r="J4" s="131">
        <v>136172.23000000001</v>
      </c>
      <c r="K4" s="131">
        <v>6471.18</v>
      </c>
      <c r="L4" s="131">
        <v>184523.42</v>
      </c>
      <c r="M4" s="131">
        <v>1065.6500000000001</v>
      </c>
      <c r="N4" s="131">
        <v>23697.41</v>
      </c>
      <c r="O4" s="131">
        <v>3741.87</v>
      </c>
      <c r="P4" s="131">
        <v>18455.349999999999</v>
      </c>
      <c r="Q4" s="131">
        <v>127911.11</v>
      </c>
      <c r="R4" s="132">
        <f t="shared" si="0"/>
        <v>127911.11</v>
      </c>
    </row>
    <row r="5" spans="1:24">
      <c r="A5" s="130" t="s">
        <v>300</v>
      </c>
      <c r="B5" s="130">
        <v>334</v>
      </c>
      <c r="C5" s="130" t="s">
        <v>195</v>
      </c>
      <c r="D5" s="130" t="s">
        <v>247</v>
      </c>
      <c r="E5" s="130" t="s">
        <v>305</v>
      </c>
      <c r="F5" s="131">
        <v>0</v>
      </c>
      <c r="G5" s="131">
        <v>0</v>
      </c>
      <c r="H5" s="131">
        <v>0</v>
      </c>
      <c r="I5" s="131">
        <v>0</v>
      </c>
      <c r="J5" s="131">
        <v>0</v>
      </c>
      <c r="K5" s="131">
        <v>0</v>
      </c>
      <c r="L5" s="131">
        <v>0</v>
      </c>
      <c r="M5" s="131">
        <v>0</v>
      </c>
      <c r="N5" s="131">
        <v>0</v>
      </c>
      <c r="O5" s="131">
        <v>0</v>
      </c>
      <c r="P5" s="131">
        <v>0</v>
      </c>
      <c r="Q5" s="131">
        <v>0</v>
      </c>
      <c r="R5" s="132">
        <f t="shared" si="0"/>
        <v>0</v>
      </c>
    </row>
    <row r="6" spans="1:24">
      <c r="A6" s="130" t="s">
        <v>300</v>
      </c>
      <c r="B6" s="130">
        <v>334</v>
      </c>
      <c r="C6" s="130" t="s">
        <v>195</v>
      </c>
      <c r="D6" s="130" t="s">
        <v>247</v>
      </c>
      <c r="E6" s="130" t="s">
        <v>306</v>
      </c>
      <c r="F6" s="131">
        <v>68905.06</v>
      </c>
      <c r="G6" s="131">
        <v>66711.8</v>
      </c>
      <c r="H6" s="131">
        <v>64518.54</v>
      </c>
      <c r="I6" s="131">
        <v>83675.28</v>
      </c>
      <c r="J6" s="131">
        <v>81482.02</v>
      </c>
      <c r="K6" s="131">
        <v>76238.759999999995</v>
      </c>
      <c r="L6" s="131">
        <v>70995.5</v>
      </c>
      <c r="M6" s="131">
        <v>65752.3</v>
      </c>
      <c r="N6" s="131">
        <v>69027.14</v>
      </c>
      <c r="O6" s="131">
        <v>65977.14</v>
      </c>
      <c r="P6" s="131">
        <v>62927.14</v>
      </c>
      <c r="Q6" s="131">
        <v>60382.45</v>
      </c>
      <c r="R6" s="132">
        <f t="shared" si="0"/>
        <v>60382.45</v>
      </c>
    </row>
    <row r="7" spans="1:24" s="133" customFormat="1">
      <c r="A7" s="133" t="s">
        <v>300</v>
      </c>
      <c r="B7" s="133">
        <v>334</v>
      </c>
      <c r="C7" s="133" t="s">
        <v>195</v>
      </c>
      <c r="D7" s="133" t="s">
        <v>247</v>
      </c>
      <c r="E7" s="133" t="s">
        <v>250</v>
      </c>
      <c r="F7" s="134">
        <v>872696.46</v>
      </c>
      <c r="G7" s="134">
        <v>686705.04</v>
      </c>
      <c r="H7" s="134">
        <v>401290.52</v>
      </c>
      <c r="I7" s="134">
        <v>860090.33</v>
      </c>
      <c r="J7" s="134">
        <v>697316.63</v>
      </c>
      <c r="K7" s="134">
        <v>629491.66</v>
      </c>
      <c r="L7" s="134">
        <v>773644.5</v>
      </c>
      <c r="M7" s="134">
        <v>590171.96</v>
      </c>
      <c r="N7" s="134">
        <v>441006.9</v>
      </c>
      <c r="O7" s="134">
        <v>719457.65</v>
      </c>
      <c r="P7" s="134">
        <v>568833.81000000006</v>
      </c>
      <c r="Q7" s="134">
        <v>499789.87</v>
      </c>
      <c r="R7" s="132">
        <f t="shared" si="0"/>
        <v>499789.87</v>
      </c>
    </row>
    <row r="8" spans="1:24">
      <c r="A8" s="130" t="s">
        <v>300</v>
      </c>
      <c r="B8" s="130">
        <v>334</v>
      </c>
      <c r="C8" s="130" t="s">
        <v>195</v>
      </c>
      <c r="D8" s="130" t="s">
        <v>247</v>
      </c>
      <c r="E8" s="130" t="s">
        <v>307</v>
      </c>
      <c r="F8" s="131">
        <v>0</v>
      </c>
      <c r="G8" s="131">
        <v>0</v>
      </c>
      <c r="H8" s="131">
        <v>0</v>
      </c>
      <c r="I8" s="131">
        <v>0</v>
      </c>
      <c r="J8" s="131">
        <v>0</v>
      </c>
      <c r="K8" s="131">
        <v>0</v>
      </c>
      <c r="L8" s="131">
        <v>0</v>
      </c>
      <c r="M8" s="131">
        <v>0</v>
      </c>
      <c r="N8" s="131">
        <v>0</v>
      </c>
      <c r="O8" s="131">
        <v>0</v>
      </c>
      <c r="P8" s="131">
        <v>0</v>
      </c>
      <c r="Q8" s="131">
        <v>0</v>
      </c>
      <c r="R8" s="132">
        <f t="shared" si="0"/>
        <v>0</v>
      </c>
    </row>
    <row r="9" spans="1:24">
      <c r="A9" s="130" t="s">
        <v>300</v>
      </c>
      <c r="B9" s="130">
        <v>334</v>
      </c>
      <c r="C9" s="130" t="s">
        <v>195</v>
      </c>
      <c r="D9" s="130" t="s">
        <v>247</v>
      </c>
      <c r="E9" s="130" t="s">
        <v>308</v>
      </c>
      <c r="F9" s="131">
        <v>106325.8</v>
      </c>
      <c r="G9" s="131">
        <v>187527.28</v>
      </c>
      <c r="H9" s="131">
        <v>186473.76</v>
      </c>
      <c r="I9" s="131">
        <v>185420.24</v>
      </c>
      <c r="J9" s="131">
        <v>189338.31</v>
      </c>
      <c r="K9" s="131">
        <v>200556.81</v>
      </c>
      <c r="L9" s="131">
        <v>199404.18</v>
      </c>
      <c r="M9" s="131">
        <v>198589.29</v>
      </c>
      <c r="N9" s="131">
        <v>197434.7</v>
      </c>
      <c r="O9" s="131">
        <v>196280.11</v>
      </c>
      <c r="P9" s="131">
        <v>195125.52</v>
      </c>
      <c r="Q9" s="131">
        <v>195062.2</v>
      </c>
      <c r="R9" s="132">
        <f t="shared" si="0"/>
        <v>195062.2</v>
      </c>
    </row>
    <row r="10" spans="1:24">
      <c r="A10" s="130" t="s">
        <v>300</v>
      </c>
      <c r="B10" s="130">
        <v>334</v>
      </c>
      <c r="C10" s="130" t="s">
        <v>195</v>
      </c>
      <c r="D10" s="130" t="s">
        <v>247</v>
      </c>
      <c r="E10" s="130" t="s">
        <v>309</v>
      </c>
      <c r="F10" s="131">
        <v>0</v>
      </c>
      <c r="G10" s="131">
        <v>0</v>
      </c>
      <c r="H10" s="131">
        <v>0</v>
      </c>
      <c r="I10" s="131">
        <v>0</v>
      </c>
      <c r="J10" s="131">
        <v>0</v>
      </c>
      <c r="K10" s="131">
        <v>0</v>
      </c>
      <c r="L10" s="131">
        <v>0</v>
      </c>
      <c r="M10" s="131">
        <v>0</v>
      </c>
      <c r="N10" s="131">
        <v>0</v>
      </c>
      <c r="O10" s="131">
        <v>0</v>
      </c>
      <c r="P10" s="131">
        <v>0</v>
      </c>
      <c r="Q10" s="131">
        <v>0</v>
      </c>
      <c r="R10" s="132">
        <f t="shared" si="0"/>
        <v>0</v>
      </c>
    </row>
    <row r="11" spans="1:24">
      <c r="A11" s="130" t="s">
        <v>300</v>
      </c>
      <c r="B11" s="130">
        <v>334</v>
      </c>
      <c r="C11" s="130" t="s">
        <v>195</v>
      </c>
      <c r="D11" s="130" t="s">
        <v>247</v>
      </c>
      <c r="E11" s="130" t="s">
        <v>310</v>
      </c>
      <c r="F11" s="131">
        <v>17029.060000000001</v>
      </c>
      <c r="G11" s="131">
        <v>66591.789999999994</v>
      </c>
      <c r="H11" s="131">
        <v>66209.75</v>
      </c>
      <c r="I11" s="131">
        <v>70668.59</v>
      </c>
      <c r="J11" s="131">
        <v>68757.94</v>
      </c>
      <c r="K11" s="131">
        <v>67229.61</v>
      </c>
      <c r="L11" s="131">
        <v>65701.279999999999</v>
      </c>
      <c r="M11" s="131">
        <v>70904.800000000003</v>
      </c>
      <c r="N11" s="131">
        <v>69260.820000000007</v>
      </c>
      <c r="O11" s="131">
        <v>67616.84</v>
      </c>
      <c r="P11" s="131">
        <v>65972.86</v>
      </c>
      <c r="Q11" s="131">
        <v>84401.11</v>
      </c>
      <c r="R11" s="132">
        <f t="shared" si="0"/>
        <v>84401.11</v>
      </c>
    </row>
    <row r="12" spans="1:24">
      <c r="A12" s="130" t="s">
        <v>300</v>
      </c>
      <c r="B12" s="130">
        <v>334</v>
      </c>
      <c r="C12" s="130" t="s">
        <v>195</v>
      </c>
      <c r="D12" s="130" t="s">
        <v>247</v>
      </c>
      <c r="E12" s="130" t="s">
        <v>311</v>
      </c>
      <c r="F12" s="131">
        <v>0</v>
      </c>
      <c r="G12" s="131">
        <v>0</v>
      </c>
      <c r="H12" s="131">
        <v>0</v>
      </c>
      <c r="I12" s="131">
        <v>0</v>
      </c>
      <c r="J12" s="131">
        <v>0</v>
      </c>
      <c r="K12" s="131">
        <v>0</v>
      </c>
      <c r="L12" s="131">
        <v>0</v>
      </c>
      <c r="M12" s="131">
        <v>0</v>
      </c>
      <c r="N12" s="131">
        <v>0</v>
      </c>
      <c r="O12" s="131">
        <v>0</v>
      </c>
      <c r="P12" s="131">
        <v>0</v>
      </c>
      <c r="Q12" s="131">
        <v>0</v>
      </c>
      <c r="R12" s="132">
        <f t="shared" si="0"/>
        <v>0</v>
      </c>
    </row>
    <row r="13" spans="1:24" s="133" customFormat="1">
      <c r="A13" s="133" t="s">
        <v>300</v>
      </c>
      <c r="B13" s="133">
        <v>334</v>
      </c>
      <c r="C13" s="133" t="s">
        <v>195</v>
      </c>
      <c r="D13" s="133" t="s">
        <v>247</v>
      </c>
      <c r="E13" s="133" t="s">
        <v>251</v>
      </c>
      <c r="F13" s="134">
        <v>996051.32</v>
      </c>
      <c r="G13" s="134">
        <v>940824.11</v>
      </c>
      <c r="H13" s="134">
        <v>653974.03</v>
      </c>
      <c r="I13" s="134">
        <v>1116179.1599999999</v>
      </c>
      <c r="J13" s="134">
        <v>955412.88</v>
      </c>
      <c r="K13" s="134">
        <v>897278.08</v>
      </c>
      <c r="L13" s="134">
        <v>1038749.96</v>
      </c>
      <c r="M13" s="134">
        <v>859666.05</v>
      </c>
      <c r="N13" s="134">
        <v>707702.42</v>
      </c>
      <c r="O13" s="134">
        <v>983354.6</v>
      </c>
      <c r="P13" s="134">
        <v>829932.19</v>
      </c>
      <c r="Q13" s="134">
        <v>779253.18</v>
      </c>
      <c r="R13" s="132">
        <f t="shared" si="0"/>
        <v>779253.18</v>
      </c>
    </row>
    <row r="14" spans="1:24">
      <c r="A14" s="130" t="s">
        <v>300</v>
      </c>
      <c r="B14" s="130">
        <v>334</v>
      </c>
      <c r="C14" s="130" t="s">
        <v>195</v>
      </c>
      <c r="D14" s="130" t="s">
        <v>247</v>
      </c>
      <c r="E14" s="130" t="s">
        <v>312</v>
      </c>
      <c r="F14" s="131">
        <v>55205.32</v>
      </c>
      <c r="G14" s="131">
        <v>110750.73</v>
      </c>
      <c r="H14" s="131">
        <v>19208.66</v>
      </c>
      <c r="I14" s="131">
        <v>66130.539999999994</v>
      </c>
      <c r="J14" s="131">
        <v>-4510.88</v>
      </c>
      <c r="K14" s="131">
        <v>-6169.28</v>
      </c>
      <c r="L14" s="131">
        <v>26965.58</v>
      </c>
      <c r="M14" s="131">
        <v>20417.52</v>
      </c>
      <c r="N14" s="131">
        <v>2652.32</v>
      </c>
      <c r="O14" s="131">
        <v>29851.91</v>
      </c>
      <c r="P14" s="131">
        <v>28284.05</v>
      </c>
      <c r="Q14" s="131">
        <v>57366.97</v>
      </c>
      <c r="R14" s="132">
        <f t="shared" si="0"/>
        <v>57366.97</v>
      </c>
    </row>
    <row r="15" spans="1:24">
      <c r="A15" s="130" t="s">
        <v>300</v>
      </c>
      <c r="B15" s="130">
        <v>334</v>
      </c>
      <c r="C15" s="130" t="s">
        <v>195</v>
      </c>
      <c r="D15" s="130" t="s">
        <v>247</v>
      </c>
      <c r="E15" s="130" t="s">
        <v>313</v>
      </c>
      <c r="F15" s="131">
        <v>0</v>
      </c>
      <c r="G15" s="131">
        <v>0</v>
      </c>
      <c r="H15" s="131">
        <v>0</v>
      </c>
      <c r="I15" s="131">
        <v>0</v>
      </c>
      <c r="J15" s="131">
        <v>0</v>
      </c>
      <c r="K15" s="131">
        <v>0</v>
      </c>
      <c r="L15" s="131">
        <v>0</v>
      </c>
      <c r="M15" s="131">
        <v>0</v>
      </c>
      <c r="N15" s="131">
        <v>0</v>
      </c>
      <c r="O15" s="131">
        <v>0</v>
      </c>
      <c r="P15" s="131">
        <v>0</v>
      </c>
      <c r="Q15" s="135">
        <v>98629.78</v>
      </c>
      <c r="R15" s="132">
        <f t="shared" si="0"/>
        <v>98629.78</v>
      </c>
    </row>
    <row r="16" spans="1:24">
      <c r="A16" s="130" t="s">
        <v>300</v>
      </c>
      <c r="B16" s="130">
        <v>334</v>
      </c>
      <c r="C16" s="130" t="s">
        <v>195</v>
      </c>
      <c r="D16" s="130" t="s">
        <v>247</v>
      </c>
      <c r="E16" s="130" t="s">
        <v>314</v>
      </c>
      <c r="F16" s="131">
        <v>0</v>
      </c>
      <c r="G16" s="131">
        <v>0</v>
      </c>
      <c r="H16" s="131">
        <v>0</v>
      </c>
      <c r="I16" s="131">
        <v>0</v>
      </c>
      <c r="J16" s="131">
        <v>0</v>
      </c>
      <c r="K16" s="131">
        <v>0</v>
      </c>
      <c r="L16" s="131">
        <v>0</v>
      </c>
      <c r="M16" s="131">
        <v>0</v>
      </c>
      <c r="N16" s="131">
        <v>0</v>
      </c>
      <c r="O16" s="131">
        <v>0</v>
      </c>
      <c r="P16" s="131">
        <v>0</v>
      </c>
      <c r="Q16" s="131">
        <v>0</v>
      </c>
      <c r="R16" s="132">
        <f t="shared" si="0"/>
        <v>0</v>
      </c>
    </row>
    <row r="17" spans="1:18">
      <c r="A17" s="130" t="s">
        <v>300</v>
      </c>
      <c r="B17" s="130">
        <v>334</v>
      </c>
      <c r="C17" s="130" t="s">
        <v>195</v>
      </c>
      <c r="D17" s="130" t="s">
        <v>247</v>
      </c>
      <c r="E17" s="130" t="s">
        <v>315</v>
      </c>
      <c r="F17" s="131">
        <v>0</v>
      </c>
      <c r="G17" s="131">
        <v>0</v>
      </c>
      <c r="H17" s="131">
        <v>0</v>
      </c>
      <c r="I17" s="131">
        <v>0</v>
      </c>
      <c r="J17" s="131">
        <v>0</v>
      </c>
      <c r="K17" s="131">
        <v>0</v>
      </c>
      <c r="L17" s="131">
        <v>0</v>
      </c>
      <c r="M17" s="131">
        <v>0</v>
      </c>
      <c r="N17" s="131">
        <v>0</v>
      </c>
      <c r="O17" s="131">
        <v>0</v>
      </c>
      <c r="P17" s="131">
        <v>0</v>
      </c>
      <c r="Q17" s="131">
        <v>0</v>
      </c>
      <c r="R17" s="132">
        <f t="shared" si="0"/>
        <v>0</v>
      </c>
    </row>
    <row r="18" spans="1:18">
      <c r="A18" s="130" t="s">
        <v>300</v>
      </c>
      <c r="B18" s="130">
        <v>334</v>
      </c>
      <c r="C18" s="130" t="s">
        <v>195</v>
      </c>
      <c r="D18" s="130" t="s">
        <v>247</v>
      </c>
      <c r="E18" s="130" t="s">
        <v>316</v>
      </c>
      <c r="F18" s="131">
        <v>0</v>
      </c>
      <c r="G18" s="131">
        <v>0</v>
      </c>
      <c r="H18" s="131">
        <v>0</v>
      </c>
      <c r="I18" s="131">
        <v>0</v>
      </c>
      <c r="J18" s="131">
        <v>0</v>
      </c>
      <c r="K18" s="131">
        <v>0</v>
      </c>
      <c r="L18" s="131">
        <v>0</v>
      </c>
      <c r="M18" s="131">
        <v>0</v>
      </c>
      <c r="N18" s="131">
        <v>0</v>
      </c>
      <c r="O18" s="131">
        <v>0</v>
      </c>
      <c r="P18" s="131">
        <v>0</v>
      </c>
      <c r="Q18" s="131">
        <v>0</v>
      </c>
      <c r="R18" s="132">
        <f t="shared" si="0"/>
        <v>0</v>
      </c>
    </row>
    <row r="19" spans="1:18">
      <c r="A19" s="130" t="s">
        <v>300</v>
      </c>
      <c r="B19" s="130">
        <v>334</v>
      </c>
      <c r="C19" s="130" t="s">
        <v>195</v>
      </c>
      <c r="D19" s="130" t="s">
        <v>247</v>
      </c>
      <c r="E19" s="130" t="s">
        <v>317</v>
      </c>
      <c r="F19" s="131">
        <v>711078.41</v>
      </c>
      <c r="G19" s="131">
        <v>645523.4</v>
      </c>
      <c r="H19" s="131">
        <v>573968.39</v>
      </c>
      <c r="I19" s="131">
        <v>837289.9</v>
      </c>
      <c r="J19" s="131">
        <v>750374.76</v>
      </c>
      <c r="K19" s="131">
        <v>662955.35</v>
      </c>
      <c r="L19" s="131">
        <v>667197.49</v>
      </c>
      <c r="M19" s="131">
        <v>579709.82999999996</v>
      </c>
      <c r="N19" s="131">
        <v>342794.97</v>
      </c>
      <c r="O19" s="131">
        <v>466330.83</v>
      </c>
      <c r="P19" s="131">
        <v>378170.28</v>
      </c>
      <c r="Q19" s="131">
        <v>290742.98</v>
      </c>
      <c r="R19" s="132">
        <f t="shared" si="0"/>
        <v>290742.98</v>
      </c>
    </row>
    <row r="20" spans="1:18" s="133" customFormat="1">
      <c r="A20" s="133" t="s">
        <v>300</v>
      </c>
      <c r="B20" s="133">
        <v>334</v>
      </c>
      <c r="C20" s="133" t="s">
        <v>195</v>
      </c>
      <c r="D20" s="133" t="s">
        <v>247</v>
      </c>
      <c r="E20" s="133" t="s">
        <v>253</v>
      </c>
      <c r="F20" s="134">
        <v>766283.73</v>
      </c>
      <c r="G20" s="134">
        <v>756274.13</v>
      </c>
      <c r="H20" s="134">
        <v>593177.05000000005</v>
      </c>
      <c r="I20" s="134">
        <v>903420.44</v>
      </c>
      <c r="J20" s="134">
        <v>745863.88</v>
      </c>
      <c r="K20" s="134">
        <v>656786.06999999995</v>
      </c>
      <c r="L20" s="134">
        <v>694163.07</v>
      </c>
      <c r="M20" s="134">
        <v>600127.35</v>
      </c>
      <c r="N20" s="134">
        <v>345447.29</v>
      </c>
      <c r="O20" s="134">
        <v>496182.74</v>
      </c>
      <c r="P20" s="134">
        <v>406454.33</v>
      </c>
      <c r="Q20" s="134">
        <v>446739.73</v>
      </c>
      <c r="R20" s="132">
        <f t="shared" si="0"/>
        <v>446739.73</v>
      </c>
    </row>
    <row r="21" spans="1:18">
      <c r="A21" s="130" t="s">
        <v>300</v>
      </c>
      <c r="B21" s="130">
        <v>334</v>
      </c>
      <c r="C21" s="130" t="s">
        <v>195</v>
      </c>
      <c r="D21" s="130" t="s">
        <v>247</v>
      </c>
      <c r="E21" s="130" t="s">
        <v>254</v>
      </c>
      <c r="F21" s="131">
        <v>43099.5</v>
      </c>
      <c r="G21" s="131">
        <v>43099.5</v>
      </c>
      <c r="H21" s="131">
        <v>0</v>
      </c>
      <c r="I21" s="131">
        <v>0</v>
      </c>
      <c r="J21" s="131">
        <v>0</v>
      </c>
      <c r="K21" s="131">
        <v>0</v>
      </c>
      <c r="L21" s="131">
        <v>0</v>
      </c>
      <c r="M21" s="131">
        <v>0</v>
      </c>
      <c r="N21" s="131">
        <v>0</v>
      </c>
      <c r="O21" s="131">
        <v>0</v>
      </c>
      <c r="P21" s="131">
        <v>0</v>
      </c>
      <c r="Q21" s="131">
        <v>0</v>
      </c>
      <c r="R21" s="132">
        <f t="shared" si="0"/>
        <v>0</v>
      </c>
    </row>
    <row r="22" spans="1:18">
      <c r="A22" s="130" t="s">
        <v>300</v>
      </c>
      <c r="B22" s="130">
        <v>334</v>
      </c>
      <c r="C22" s="130" t="s">
        <v>195</v>
      </c>
      <c r="D22" s="130" t="s">
        <v>247</v>
      </c>
      <c r="E22" s="130" t="s">
        <v>318</v>
      </c>
      <c r="F22" s="131">
        <v>0</v>
      </c>
      <c r="G22" s="131">
        <v>0</v>
      </c>
      <c r="H22" s="131">
        <v>0</v>
      </c>
      <c r="I22" s="131">
        <v>0</v>
      </c>
      <c r="J22" s="131">
        <v>0</v>
      </c>
      <c r="K22" s="131">
        <v>0</v>
      </c>
      <c r="L22" s="131">
        <v>0</v>
      </c>
      <c r="M22" s="131">
        <v>0</v>
      </c>
      <c r="N22" s="131">
        <v>0</v>
      </c>
      <c r="O22" s="131">
        <v>0</v>
      </c>
      <c r="P22" s="131">
        <v>0</v>
      </c>
      <c r="Q22" s="131">
        <v>0</v>
      </c>
      <c r="R22" s="132">
        <f t="shared" si="0"/>
        <v>0</v>
      </c>
    </row>
    <row r="23" spans="1:18" s="133" customFormat="1">
      <c r="A23" s="133" t="s">
        <v>300</v>
      </c>
      <c r="B23" s="133">
        <v>334</v>
      </c>
      <c r="C23" s="133" t="s">
        <v>195</v>
      </c>
      <c r="D23" s="133" t="s">
        <v>247</v>
      </c>
      <c r="E23" s="133" t="s">
        <v>319</v>
      </c>
      <c r="F23" s="134">
        <v>43099.5</v>
      </c>
      <c r="G23" s="134">
        <v>43099.5</v>
      </c>
      <c r="H23" s="134">
        <v>0</v>
      </c>
      <c r="I23" s="134">
        <v>0</v>
      </c>
      <c r="J23" s="134">
        <v>0</v>
      </c>
      <c r="K23" s="134">
        <v>0</v>
      </c>
      <c r="L23" s="134">
        <v>0</v>
      </c>
      <c r="M23" s="134">
        <v>0</v>
      </c>
      <c r="N23" s="134">
        <v>0</v>
      </c>
      <c r="O23" s="134">
        <v>0</v>
      </c>
      <c r="P23" s="134">
        <v>0</v>
      </c>
      <c r="Q23" s="134">
        <v>0</v>
      </c>
      <c r="R23" s="132">
        <f t="shared" si="0"/>
        <v>0</v>
      </c>
    </row>
    <row r="24" spans="1:18" s="133" customFormat="1">
      <c r="A24" s="133" t="s">
        <v>300</v>
      </c>
      <c r="B24" s="133">
        <v>334</v>
      </c>
      <c r="C24" s="133" t="s">
        <v>195</v>
      </c>
      <c r="D24" s="133" t="s">
        <v>247</v>
      </c>
      <c r="E24" s="133" t="s">
        <v>255</v>
      </c>
      <c r="F24" s="134">
        <v>809383.23</v>
      </c>
      <c r="G24" s="134">
        <v>799373.63</v>
      </c>
      <c r="H24" s="134">
        <v>593177.05000000005</v>
      </c>
      <c r="I24" s="134">
        <v>903420.44</v>
      </c>
      <c r="J24" s="134">
        <v>745863.88</v>
      </c>
      <c r="K24" s="134">
        <v>656786.06999999995</v>
      </c>
      <c r="L24" s="134">
        <v>694163.07</v>
      </c>
      <c r="M24" s="134">
        <v>600127.35</v>
      </c>
      <c r="N24" s="134">
        <v>345447.29</v>
      </c>
      <c r="O24" s="134">
        <v>496182.74</v>
      </c>
      <c r="P24" s="134">
        <v>406454.33</v>
      </c>
      <c r="Q24" s="134">
        <v>446739.73</v>
      </c>
      <c r="R24" s="132">
        <f t="shared" si="0"/>
        <v>446739.73</v>
      </c>
    </row>
    <row r="25" spans="1:18">
      <c r="A25" s="130" t="s">
        <v>300</v>
      </c>
      <c r="B25" s="130">
        <v>334</v>
      </c>
      <c r="C25" s="130" t="s">
        <v>195</v>
      </c>
      <c r="D25" s="130" t="s">
        <v>247</v>
      </c>
      <c r="E25" s="130" t="s">
        <v>320</v>
      </c>
      <c r="F25" s="131">
        <v>186668.09</v>
      </c>
      <c r="G25" s="131">
        <v>141450.48000000001</v>
      </c>
      <c r="H25" s="131">
        <v>60796.98</v>
      </c>
      <c r="I25" s="131">
        <v>212758.72</v>
      </c>
      <c r="J25" s="131">
        <v>209549</v>
      </c>
      <c r="K25" s="131">
        <v>240492.01</v>
      </c>
      <c r="L25" s="131">
        <v>344586.89</v>
      </c>
      <c r="M25" s="131">
        <v>259538.7</v>
      </c>
      <c r="N25" s="131">
        <v>362255.13</v>
      </c>
      <c r="O25" s="131">
        <v>487171.86</v>
      </c>
      <c r="P25" s="131">
        <v>423477.86</v>
      </c>
      <c r="Q25" s="131">
        <v>332513.45</v>
      </c>
      <c r="R25" s="132">
        <f t="shared" si="0"/>
        <v>332513.45</v>
      </c>
    </row>
    <row r="26" spans="1:18">
      <c r="A26" s="130" t="s">
        <v>300</v>
      </c>
      <c r="B26" s="130">
        <v>334</v>
      </c>
      <c r="C26" s="130" t="s">
        <v>195</v>
      </c>
      <c r="D26" s="130" t="s">
        <v>247</v>
      </c>
      <c r="E26" s="130" t="s">
        <v>321</v>
      </c>
      <c r="F26" s="131">
        <v>0</v>
      </c>
      <c r="G26" s="131">
        <v>0</v>
      </c>
      <c r="H26" s="131">
        <v>0</v>
      </c>
      <c r="I26" s="131">
        <v>0</v>
      </c>
      <c r="J26" s="131">
        <v>0</v>
      </c>
      <c r="K26" s="131">
        <v>0</v>
      </c>
      <c r="L26" s="131">
        <v>0</v>
      </c>
      <c r="M26" s="131">
        <v>0</v>
      </c>
      <c r="N26" s="131">
        <v>0</v>
      </c>
      <c r="O26" s="131">
        <v>0</v>
      </c>
      <c r="P26" s="131">
        <v>0</v>
      </c>
      <c r="Q26" s="131">
        <v>0</v>
      </c>
      <c r="R26" s="132">
        <f t="shared" si="0"/>
        <v>0</v>
      </c>
    </row>
    <row r="27" spans="1:18">
      <c r="A27" s="130" t="s">
        <v>300</v>
      </c>
      <c r="B27" s="130">
        <v>334</v>
      </c>
      <c r="C27" s="130" t="s">
        <v>195</v>
      </c>
      <c r="D27" s="130" t="s">
        <v>247</v>
      </c>
      <c r="E27" s="130" t="s">
        <v>322</v>
      </c>
      <c r="F27" s="131">
        <v>0</v>
      </c>
      <c r="G27" s="131">
        <v>0</v>
      </c>
      <c r="H27" s="131">
        <v>0</v>
      </c>
      <c r="I27" s="131">
        <v>0</v>
      </c>
      <c r="J27" s="131">
        <v>0</v>
      </c>
      <c r="K27" s="131">
        <v>0</v>
      </c>
      <c r="L27" s="131">
        <v>0</v>
      </c>
      <c r="M27" s="131">
        <v>0</v>
      </c>
      <c r="N27" s="131">
        <v>0</v>
      </c>
      <c r="O27" s="131">
        <v>0</v>
      </c>
      <c r="P27" s="131">
        <v>0</v>
      </c>
      <c r="Q27" s="131">
        <v>0</v>
      </c>
      <c r="R27" s="132">
        <f t="shared" si="0"/>
        <v>0</v>
      </c>
    </row>
    <row r="28" spans="1:18">
      <c r="A28" s="130" t="s">
        <v>323</v>
      </c>
      <c r="B28" s="130">
        <v>334</v>
      </c>
      <c r="C28" s="130" t="s">
        <v>195</v>
      </c>
      <c r="D28" s="130" t="s">
        <v>247</v>
      </c>
      <c r="E28" s="130" t="s">
        <v>324</v>
      </c>
      <c r="F28" s="131">
        <v>46484.1</v>
      </c>
      <c r="G28" s="131">
        <v>46484.1</v>
      </c>
      <c r="H28" s="131">
        <v>46484.1</v>
      </c>
      <c r="I28" s="131">
        <v>62468.9</v>
      </c>
      <c r="J28" s="131">
        <v>50533.05</v>
      </c>
      <c r="K28" s="131">
        <v>50558.8</v>
      </c>
      <c r="L28" s="131">
        <v>50526.2</v>
      </c>
      <c r="M28" s="131">
        <v>50480.3</v>
      </c>
      <c r="N28" s="131">
        <v>50592.9</v>
      </c>
      <c r="O28" s="131">
        <v>55346.35</v>
      </c>
      <c r="P28" s="131">
        <v>50575.75</v>
      </c>
      <c r="Q28" s="131">
        <v>50612.07</v>
      </c>
      <c r="R28" s="132">
        <f>SUM(F28:Q28)</f>
        <v>611146.62</v>
      </c>
    </row>
    <row r="29" spans="1:18">
      <c r="A29" s="130" t="s">
        <v>323</v>
      </c>
      <c r="B29" s="130">
        <v>334</v>
      </c>
      <c r="C29" s="130" t="s">
        <v>195</v>
      </c>
      <c r="D29" s="130" t="s">
        <v>247</v>
      </c>
      <c r="E29" s="130" t="s">
        <v>325</v>
      </c>
      <c r="F29" s="131">
        <v>35926.22</v>
      </c>
      <c r="G29" s="131">
        <v>35926.22</v>
      </c>
      <c r="H29" s="131">
        <v>35926.22</v>
      </c>
      <c r="I29" s="131">
        <v>80069.899999999994</v>
      </c>
      <c r="J29" s="131">
        <v>46756.3</v>
      </c>
      <c r="K29" s="131">
        <v>46756.3</v>
      </c>
      <c r="L29" s="131">
        <v>46756.3</v>
      </c>
      <c r="M29" s="131">
        <v>46756.3</v>
      </c>
      <c r="N29" s="131">
        <v>46756.3</v>
      </c>
      <c r="O29" s="131">
        <v>56464.04</v>
      </c>
      <c r="P29" s="131">
        <v>47727.07</v>
      </c>
      <c r="Q29" s="131">
        <v>60581.02</v>
      </c>
      <c r="R29" s="132">
        <f t="shared" ref="R29:R58" si="1">SUM(F29:Q29)</f>
        <v>586402.18999999994</v>
      </c>
    </row>
    <row r="30" spans="1:18">
      <c r="A30" s="130" t="s">
        <v>323</v>
      </c>
      <c r="B30" s="130">
        <v>334</v>
      </c>
      <c r="C30" s="130" t="s">
        <v>195</v>
      </c>
      <c r="D30" s="130" t="s">
        <v>247</v>
      </c>
      <c r="E30" s="130" t="s">
        <v>326</v>
      </c>
      <c r="F30" s="131">
        <v>13348</v>
      </c>
      <c r="G30" s="131">
        <v>13348</v>
      </c>
      <c r="H30" s="131">
        <v>13348</v>
      </c>
      <c r="I30" s="131">
        <v>17892</v>
      </c>
      <c r="J30" s="131">
        <v>14484</v>
      </c>
      <c r="K30" s="131">
        <v>14484</v>
      </c>
      <c r="L30" s="131">
        <v>14484</v>
      </c>
      <c r="M30" s="131">
        <v>14484</v>
      </c>
      <c r="N30" s="131">
        <v>14484</v>
      </c>
      <c r="O30" s="131">
        <v>14484</v>
      </c>
      <c r="P30" s="131">
        <v>14484</v>
      </c>
      <c r="Q30" s="131">
        <v>14484</v>
      </c>
      <c r="R30" s="132">
        <f t="shared" si="1"/>
        <v>173808</v>
      </c>
    </row>
    <row r="31" spans="1:18">
      <c r="A31" s="130" t="s">
        <v>323</v>
      </c>
      <c r="B31" s="130">
        <v>334</v>
      </c>
      <c r="C31" s="130" t="s">
        <v>195</v>
      </c>
      <c r="D31" s="130" t="s">
        <v>247</v>
      </c>
      <c r="E31" s="130" t="s">
        <v>327</v>
      </c>
      <c r="F31" s="131">
        <v>15120.43</v>
      </c>
      <c r="G31" s="131">
        <v>73658.09</v>
      </c>
      <c r="H31" s="131">
        <v>0</v>
      </c>
      <c r="I31" s="131">
        <v>161052.57999999999</v>
      </c>
      <c r="J31" s="131">
        <v>5954.09</v>
      </c>
      <c r="K31" s="131">
        <v>142613.87</v>
      </c>
      <c r="L31" s="131">
        <v>182912.58</v>
      </c>
      <c r="M31" s="131">
        <v>920</v>
      </c>
      <c r="N31" s="131">
        <v>23185.99</v>
      </c>
      <c r="O31" s="131">
        <v>202164.81</v>
      </c>
      <c r="P31" s="131">
        <v>19279.900000000001</v>
      </c>
      <c r="Q31" s="131">
        <v>20409.82</v>
      </c>
      <c r="R31" s="132">
        <f t="shared" si="1"/>
        <v>847272.15999999992</v>
      </c>
    </row>
    <row r="32" spans="1:18">
      <c r="A32" s="130" t="s">
        <v>323</v>
      </c>
      <c r="B32" s="130">
        <v>334</v>
      </c>
      <c r="C32" s="130" t="s">
        <v>195</v>
      </c>
      <c r="D32" s="130" t="s">
        <v>247</v>
      </c>
      <c r="E32" s="130" t="s">
        <v>328</v>
      </c>
      <c r="F32" s="131">
        <v>66200</v>
      </c>
      <c r="G32" s="131">
        <v>100</v>
      </c>
      <c r="H32" s="131">
        <v>4000</v>
      </c>
      <c r="I32" s="131">
        <v>23.22</v>
      </c>
      <c r="J32" s="131">
        <v>85025</v>
      </c>
      <c r="K32" s="131">
        <v>7483.39</v>
      </c>
      <c r="L32" s="131">
        <v>4281.7</v>
      </c>
      <c r="M32" s="131">
        <v>2743</v>
      </c>
      <c r="N32" s="131">
        <v>175490</v>
      </c>
      <c r="O32" s="131">
        <v>0</v>
      </c>
      <c r="P32" s="131">
        <v>611.04999999999995</v>
      </c>
      <c r="Q32" s="131">
        <v>0</v>
      </c>
      <c r="R32" s="132">
        <f t="shared" si="1"/>
        <v>345957.36000000004</v>
      </c>
    </row>
    <row r="33" spans="1:18">
      <c r="A33" s="130" t="s">
        <v>323</v>
      </c>
      <c r="B33" s="130">
        <v>334</v>
      </c>
      <c r="C33" s="130" t="s">
        <v>195</v>
      </c>
      <c r="D33" s="130" t="s">
        <v>247</v>
      </c>
      <c r="E33" s="130" t="s">
        <v>329</v>
      </c>
      <c r="F33" s="131">
        <v>0</v>
      </c>
      <c r="G33" s="131">
        <v>0</v>
      </c>
      <c r="H33" s="131">
        <v>0</v>
      </c>
      <c r="I33" s="131">
        <v>0</v>
      </c>
      <c r="J33" s="131">
        <v>0</v>
      </c>
      <c r="K33" s="131">
        <v>0</v>
      </c>
      <c r="L33" s="131">
        <v>0</v>
      </c>
      <c r="M33" s="131">
        <v>0</v>
      </c>
      <c r="N33" s="131">
        <v>0</v>
      </c>
      <c r="O33" s="131">
        <v>0</v>
      </c>
      <c r="P33" s="131">
        <v>0</v>
      </c>
      <c r="Q33" s="131">
        <v>0</v>
      </c>
      <c r="R33" s="132">
        <f t="shared" si="1"/>
        <v>0</v>
      </c>
    </row>
    <row r="34" spans="1:18">
      <c r="A34" s="130" t="s">
        <v>323</v>
      </c>
      <c r="B34" s="130">
        <v>334</v>
      </c>
      <c r="C34" s="130" t="s">
        <v>195</v>
      </c>
      <c r="D34" s="130" t="s">
        <v>247</v>
      </c>
      <c r="E34" s="130" t="s">
        <v>330</v>
      </c>
      <c r="F34" s="131">
        <v>0</v>
      </c>
      <c r="G34" s="131">
        <v>0</v>
      </c>
      <c r="H34" s="131">
        <v>0</v>
      </c>
      <c r="I34" s="131">
        <v>0</v>
      </c>
      <c r="J34" s="131">
        <v>0</v>
      </c>
      <c r="K34" s="131">
        <v>0</v>
      </c>
      <c r="L34" s="131">
        <v>0</v>
      </c>
      <c r="M34" s="131">
        <v>0</v>
      </c>
      <c r="N34" s="131">
        <v>0</v>
      </c>
      <c r="O34" s="131">
        <v>0</v>
      </c>
      <c r="P34" s="131">
        <v>0</v>
      </c>
      <c r="Q34" s="131">
        <v>0</v>
      </c>
      <c r="R34" s="132">
        <f t="shared" si="1"/>
        <v>0</v>
      </c>
    </row>
    <row r="35" spans="1:18">
      <c r="A35" s="130" t="s">
        <v>323</v>
      </c>
      <c r="B35" s="130">
        <v>334</v>
      </c>
      <c r="C35" s="130" t="s">
        <v>195</v>
      </c>
      <c r="D35" s="130" t="s">
        <v>247</v>
      </c>
      <c r="E35" s="130" t="s">
        <v>331</v>
      </c>
      <c r="F35" s="131">
        <v>0</v>
      </c>
      <c r="G35" s="131">
        <v>0</v>
      </c>
      <c r="H35" s="131">
        <v>0</v>
      </c>
      <c r="I35" s="131">
        <v>0</v>
      </c>
      <c r="J35" s="131">
        <v>0</v>
      </c>
      <c r="K35" s="131">
        <v>0</v>
      </c>
      <c r="L35" s="131">
        <v>0</v>
      </c>
      <c r="M35" s="131">
        <v>0</v>
      </c>
      <c r="N35" s="131">
        <v>0</v>
      </c>
      <c r="O35" s="131">
        <v>0</v>
      </c>
      <c r="P35" s="131">
        <v>0</v>
      </c>
      <c r="Q35" s="131">
        <v>59103.29</v>
      </c>
      <c r="R35" s="132">
        <f t="shared" si="1"/>
        <v>59103.29</v>
      </c>
    </row>
    <row r="36" spans="1:18">
      <c r="A36" s="130" t="s">
        <v>323</v>
      </c>
      <c r="B36" s="130">
        <v>334</v>
      </c>
      <c r="C36" s="130" t="s">
        <v>195</v>
      </c>
      <c r="D36" s="130" t="s">
        <v>247</v>
      </c>
      <c r="E36" s="130" t="s">
        <v>6</v>
      </c>
      <c r="F36" s="131">
        <v>0</v>
      </c>
      <c r="G36" s="131">
        <v>0</v>
      </c>
      <c r="H36" s="131">
        <v>0</v>
      </c>
      <c r="I36" s="131">
        <v>0</v>
      </c>
      <c r="J36" s="131">
        <v>0</v>
      </c>
      <c r="K36" s="131">
        <v>0</v>
      </c>
      <c r="L36" s="131">
        <v>0</v>
      </c>
      <c r="M36" s="131">
        <v>0</v>
      </c>
      <c r="N36" s="131">
        <v>0</v>
      </c>
      <c r="O36" s="131">
        <v>0</v>
      </c>
      <c r="P36" s="131">
        <v>0</v>
      </c>
      <c r="Q36" s="131">
        <v>0</v>
      </c>
      <c r="R36" s="132">
        <f t="shared" si="1"/>
        <v>0</v>
      </c>
    </row>
    <row r="37" spans="1:18">
      <c r="A37" s="130" t="s">
        <v>323</v>
      </c>
      <c r="B37" s="130">
        <v>334</v>
      </c>
      <c r="C37" s="130" t="s">
        <v>195</v>
      </c>
      <c r="D37" s="130" t="s">
        <v>247</v>
      </c>
      <c r="E37" s="130" t="s">
        <v>257</v>
      </c>
      <c r="F37" s="131">
        <v>177078.75</v>
      </c>
      <c r="G37" s="131">
        <v>169516.41</v>
      </c>
      <c r="H37" s="131">
        <v>99758.32</v>
      </c>
      <c r="I37" s="131">
        <v>321506.59999999998</v>
      </c>
      <c r="J37" s="131">
        <v>202752.44</v>
      </c>
      <c r="K37" s="131">
        <v>261896.36</v>
      </c>
      <c r="L37" s="131">
        <v>298960.78000000003</v>
      </c>
      <c r="M37" s="131">
        <v>115383.6</v>
      </c>
      <c r="N37" s="131">
        <v>310509.19</v>
      </c>
      <c r="O37" s="131">
        <v>328459.2</v>
      </c>
      <c r="P37" s="131">
        <v>132677.76999999999</v>
      </c>
      <c r="Q37" s="131">
        <v>205190.2</v>
      </c>
      <c r="R37" s="132">
        <f t="shared" si="1"/>
        <v>2623689.62</v>
      </c>
    </row>
    <row r="38" spans="1:18">
      <c r="A38" s="130" t="s">
        <v>323</v>
      </c>
      <c r="B38" s="130">
        <v>334</v>
      </c>
      <c r="C38" s="130" t="s">
        <v>195</v>
      </c>
      <c r="D38" s="130" t="s">
        <v>247</v>
      </c>
      <c r="E38" s="130" t="s">
        <v>8</v>
      </c>
      <c r="F38" s="131">
        <v>50606.74</v>
      </c>
      <c r="G38" s="131">
        <v>82376.89</v>
      </c>
      <c r="H38" s="131">
        <v>115921.38</v>
      </c>
      <c r="I38" s="131">
        <v>106920.67</v>
      </c>
      <c r="J38" s="131">
        <v>91556.74</v>
      </c>
      <c r="K38" s="131">
        <v>94020.82</v>
      </c>
      <c r="L38" s="131">
        <v>101809.43</v>
      </c>
      <c r="M38" s="131">
        <v>100305.72</v>
      </c>
      <c r="N38" s="131">
        <v>98588.13</v>
      </c>
      <c r="O38" s="131">
        <v>101466.33</v>
      </c>
      <c r="P38" s="131">
        <v>98285.29</v>
      </c>
      <c r="Q38" s="135">
        <v>208961.76</v>
      </c>
      <c r="R38" s="132">
        <f t="shared" si="1"/>
        <v>1250819.8999999999</v>
      </c>
    </row>
    <row r="39" spans="1:18">
      <c r="A39" s="130" t="s">
        <v>323</v>
      </c>
      <c r="B39" s="130">
        <v>334</v>
      </c>
      <c r="C39" s="130" t="s">
        <v>195</v>
      </c>
      <c r="D39" s="130" t="s">
        <v>247</v>
      </c>
      <c r="E39" s="130" t="s">
        <v>332</v>
      </c>
      <c r="F39" s="131">
        <v>5511.79</v>
      </c>
      <c r="G39" s="131">
        <v>15849.01</v>
      </c>
      <c r="H39" s="131">
        <v>15164.07</v>
      </c>
      <c r="I39" s="131">
        <v>13920.24</v>
      </c>
      <c r="J39" s="131">
        <v>7425.15</v>
      </c>
      <c r="K39" s="131">
        <v>17880.689999999999</v>
      </c>
      <c r="L39" s="131">
        <v>11128.73</v>
      </c>
      <c r="M39" s="131">
        <v>13908.88</v>
      </c>
      <c r="N39" s="131">
        <v>17257.61</v>
      </c>
      <c r="O39" s="131">
        <v>15652.29</v>
      </c>
      <c r="P39" s="131">
        <v>15073.55</v>
      </c>
      <c r="Q39" s="131">
        <v>34874.21</v>
      </c>
      <c r="R39" s="132">
        <f t="shared" si="1"/>
        <v>183646.21999999997</v>
      </c>
    </row>
    <row r="40" spans="1:18">
      <c r="A40" s="130" t="s">
        <v>323</v>
      </c>
      <c r="B40" s="130">
        <v>334</v>
      </c>
      <c r="C40" s="130" t="s">
        <v>195</v>
      </c>
      <c r="D40" s="130" t="s">
        <v>247</v>
      </c>
      <c r="E40" s="130" t="s">
        <v>19</v>
      </c>
      <c r="F40" s="131">
        <v>50312.89</v>
      </c>
      <c r="G40" s="131">
        <v>56950.22</v>
      </c>
      <c r="H40" s="131">
        <v>56642.22</v>
      </c>
      <c r="I40" s="131">
        <v>56547.22</v>
      </c>
      <c r="J40" s="131">
        <v>56547.22</v>
      </c>
      <c r="K40" s="131">
        <v>56547.22</v>
      </c>
      <c r="L40" s="131">
        <v>56547.22</v>
      </c>
      <c r="M40" s="131">
        <v>56547.22</v>
      </c>
      <c r="N40" s="131">
        <v>56547.22</v>
      </c>
      <c r="O40" s="131">
        <v>55710.22</v>
      </c>
      <c r="P40" s="131">
        <v>56547.22</v>
      </c>
      <c r="Q40" s="131">
        <v>15461.74</v>
      </c>
      <c r="R40" s="132">
        <f t="shared" si="1"/>
        <v>630907.82999999984</v>
      </c>
    </row>
    <row r="41" spans="1:18">
      <c r="A41" s="130" t="s">
        <v>323</v>
      </c>
      <c r="B41" s="130">
        <v>334</v>
      </c>
      <c r="C41" s="130" t="s">
        <v>195</v>
      </c>
      <c r="D41" s="130" t="s">
        <v>247</v>
      </c>
      <c r="E41" s="130" t="s">
        <v>333</v>
      </c>
      <c r="F41" s="131">
        <v>448.69</v>
      </c>
      <c r="G41" s="131">
        <v>1053.52</v>
      </c>
      <c r="H41" s="131">
        <v>1053.52</v>
      </c>
      <c r="I41" s="131">
        <v>1053.52</v>
      </c>
      <c r="J41" s="131">
        <v>1081.93</v>
      </c>
      <c r="K41" s="131">
        <v>1152.6300000000001</v>
      </c>
      <c r="L41" s="131">
        <v>1152.6300000000001</v>
      </c>
      <c r="M41" s="131">
        <v>1154.5899999999999</v>
      </c>
      <c r="N41" s="131">
        <v>1154.5899999999999</v>
      </c>
      <c r="O41" s="131">
        <v>1154.5899999999999</v>
      </c>
      <c r="P41" s="131">
        <v>1154.5899999999999</v>
      </c>
      <c r="Q41" s="131">
        <v>1161.08</v>
      </c>
      <c r="R41" s="132">
        <f t="shared" si="1"/>
        <v>12775.880000000001</v>
      </c>
    </row>
    <row r="42" spans="1:18">
      <c r="A42" s="130" t="s">
        <v>323</v>
      </c>
      <c r="B42" s="130">
        <v>334</v>
      </c>
      <c r="C42" s="130" t="s">
        <v>195</v>
      </c>
      <c r="D42" s="130" t="s">
        <v>247</v>
      </c>
      <c r="E42" s="130" t="s">
        <v>334</v>
      </c>
      <c r="F42" s="131">
        <v>0</v>
      </c>
      <c r="G42" s="131">
        <v>0</v>
      </c>
      <c r="H42" s="131">
        <v>0</v>
      </c>
      <c r="I42" s="131">
        <v>0</v>
      </c>
      <c r="J42" s="131">
        <v>720.37</v>
      </c>
      <c r="K42" s="131">
        <v>1015.54</v>
      </c>
      <c r="L42" s="131">
        <v>1049.3900000000001</v>
      </c>
      <c r="M42" s="131">
        <v>1049.3900000000001</v>
      </c>
      <c r="N42" s="131">
        <v>2931.25</v>
      </c>
      <c r="O42" s="131">
        <v>0</v>
      </c>
      <c r="P42" s="131">
        <v>0</v>
      </c>
      <c r="Q42" s="131">
        <v>0</v>
      </c>
      <c r="R42" s="132">
        <f t="shared" si="1"/>
        <v>6765.9400000000005</v>
      </c>
    </row>
    <row r="43" spans="1:18">
      <c r="A43" s="130" t="s">
        <v>323</v>
      </c>
      <c r="B43" s="130">
        <v>334</v>
      </c>
      <c r="C43" s="130" t="s">
        <v>195</v>
      </c>
      <c r="D43" s="130" t="s">
        <v>247</v>
      </c>
      <c r="E43" s="130" t="s">
        <v>96</v>
      </c>
      <c r="F43" s="131">
        <v>6610.83</v>
      </c>
      <c r="G43" s="131">
        <v>7602.7</v>
      </c>
      <c r="H43" s="131">
        <v>9545.92</v>
      </c>
      <c r="I43" s="131">
        <v>8565.7800000000007</v>
      </c>
      <c r="J43" s="131">
        <v>8824.7000000000007</v>
      </c>
      <c r="K43" s="131">
        <v>5519.14</v>
      </c>
      <c r="L43" s="131">
        <v>6522.63</v>
      </c>
      <c r="M43" s="131">
        <v>6169.31</v>
      </c>
      <c r="N43" s="131">
        <v>9668.91</v>
      </c>
      <c r="O43" s="131">
        <v>11960.37</v>
      </c>
      <c r="P43" s="131">
        <v>6476.68</v>
      </c>
      <c r="Q43" s="131">
        <v>11867.29</v>
      </c>
      <c r="R43" s="132">
        <f t="shared" si="1"/>
        <v>99334.25999999998</v>
      </c>
    </row>
    <row r="44" spans="1:18">
      <c r="A44" s="130" t="s">
        <v>323</v>
      </c>
      <c r="B44" s="130">
        <v>334</v>
      </c>
      <c r="C44" s="130" t="s">
        <v>195</v>
      </c>
      <c r="D44" s="130" t="s">
        <v>247</v>
      </c>
      <c r="E44" s="130" t="s">
        <v>335</v>
      </c>
      <c r="F44" s="131">
        <v>57372.41</v>
      </c>
      <c r="G44" s="131">
        <v>65606.44</v>
      </c>
      <c r="H44" s="131">
        <v>67241.66</v>
      </c>
      <c r="I44" s="131">
        <v>66166.52</v>
      </c>
      <c r="J44" s="131">
        <v>67174.22</v>
      </c>
      <c r="K44" s="131">
        <v>64234.53</v>
      </c>
      <c r="L44" s="131">
        <v>65271.87</v>
      </c>
      <c r="M44" s="131">
        <v>64920.51</v>
      </c>
      <c r="N44" s="131">
        <v>70301.97</v>
      </c>
      <c r="O44" s="131">
        <v>68825.179999999993</v>
      </c>
      <c r="P44" s="131">
        <v>64178.49</v>
      </c>
      <c r="Q44" s="131">
        <v>28490.11</v>
      </c>
      <c r="R44" s="132">
        <f t="shared" si="1"/>
        <v>749783.91</v>
      </c>
    </row>
    <row r="45" spans="1:18">
      <c r="A45" s="130" t="s">
        <v>323</v>
      </c>
      <c r="B45" s="130">
        <v>334</v>
      </c>
      <c r="C45" s="130" t="s">
        <v>195</v>
      </c>
      <c r="D45" s="130" t="s">
        <v>247</v>
      </c>
      <c r="E45" s="130" t="s">
        <v>336</v>
      </c>
      <c r="F45" s="131">
        <v>486.54</v>
      </c>
      <c r="G45" s="131">
        <v>1438.33</v>
      </c>
      <c r="H45" s="131">
        <v>1468.51</v>
      </c>
      <c r="I45" s="131">
        <v>1539.92</v>
      </c>
      <c r="J45" s="131">
        <v>1528.33</v>
      </c>
      <c r="K45" s="131">
        <v>1528.33</v>
      </c>
      <c r="L45" s="131">
        <v>1528.33</v>
      </c>
      <c r="M45" s="131">
        <v>1643.98</v>
      </c>
      <c r="N45" s="131">
        <v>1643.98</v>
      </c>
      <c r="O45" s="131">
        <v>1643.98</v>
      </c>
      <c r="P45" s="131">
        <v>1643.98</v>
      </c>
      <c r="Q45" s="131">
        <v>1643.98</v>
      </c>
      <c r="R45" s="132">
        <f t="shared" si="1"/>
        <v>17738.189999999999</v>
      </c>
    </row>
    <row r="46" spans="1:18">
      <c r="A46" s="130" t="s">
        <v>323</v>
      </c>
      <c r="B46" s="130">
        <v>334</v>
      </c>
      <c r="C46" s="130" t="s">
        <v>195</v>
      </c>
      <c r="D46" s="130" t="s">
        <v>247</v>
      </c>
      <c r="E46" s="130" t="s">
        <v>337</v>
      </c>
      <c r="F46" s="131">
        <v>0</v>
      </c>
      <c r="G46" s="131">
        <v>0</v>
      </c>
      <c r="H46" s="131">
        <v>0</v>
      </c>
      <c r="I46" s="131">
        <v>0</v>
      </c>
      <c r="J46" s="131">
        <v>0</v>
      </c>
      <c r="K46" s="131">
        <v>0</v>
      </c>
      <c r="L46" s="131">
        <v>0</v>
      </c>
      <c r="M46" s="131">
        <v>0</v>
      </c>
      <c r="N46" s="131">
        <v>0</v>
      </c>
      <c r="O46" s="131">
        <v>0</v>
      </c>
      <c r="P46" s="131">
        <v>0</v>
      </c>
      <c r="Q46" s="131">
        <v>0</v>
      </c>
      <c r="R46" s="132">
        <f t="shared" si="1"/>
        <v>0</v>
      </c>
    </row>
    <row r="47" spans="1:18">
      <c r="A47" s="130" t="s">
        <v>323</v>
      </c>
      <c r="B47" s="130">
        <v>334</v>
      </c>
      <c r="C47" s="130" t="s">
        <v>195</v>
      </c>
      <c r="D47" s="130" t="s">
        <v>247</v>
      </c>
      <c r="E47" s="130" t="s">
        <v>338</v>
      </c>
      <c r="F47" s="131">
        <v>0</v>
      </c>
      <c r="G47" s="131">
        <v>0</v>
      </c>
      <c r="H47" s="131">
        <v>0</v>
      </c>
      <c r="I47" s="131">
        <v>0</v>
      </c>
      <c r="J47" s="131">
        <v>0</v>
      </c>
      <c r="K47" s="131">
        <v>0</v>
      </c>
      <c r="L47" s="131">
        <v>0</v>
      </c>
      <c r="M47" s="131">
        <v>0</v>
      </c>
      <c r="N47" s="131">
        <v>0</v>
      </c>
      <c r="O47" s="131">
        <v>0</v>
      </c>
      <c r="P47" s="131">
        <v>0</v>
      </c>
      <c r="Q47" s="131">
        <v>0</v>
      </c>
      <c r="R47" s="132">
        <f t="shared" si="1"/>
        <v>0</v>
      </c>
    </row>
    <row r="48" spans="1:18">
      <c r="A48" s="130" t="s">
        <v>323</v>
      </c>
      <c r="B48" s="130">
        <v>334</v>
      </c>
      <c r="C48" s="130" t="s">
        <v>195</v>
      </c>
      <c r="D48" s="130" t="s">
        <v>247</v>
      </c>
      <c r="E48" s="130" t="s">
        <v>339</v>
      </c>
      <c r="F48" s="131">
        <v>17477.96</v>
      </c>
      <c r="G48" s="131">
        <v>38816.51</v>
      </c>
      <c r="H48" s="131">
        <v>17752.64</v>
      </c>
      <c r="I48" s="131">
        <v>20602.259999999998</v>
      </c>
      <c r="J48" s="131">
        <v>42909.81</v>
      </c>
      <c r="K48" s="131">
        <v>12495.33</v>
      </c>
      <c r="L48" s="131">
        <v>14759.54</v>
      </c>
      <c r="M48" s="131">
        <v>17252.03</v>
      </c>
      <c r="N48" s="131">
        <v>20730.14</v>
      </c>
      <c r="O48" s="131">
        <v>13979.19</v>
      </c>
      <c r="P48" s="131">
        <v>12981.91</v>
      </c>
      <c r="Q48" s="131">
        <v>26639.24</v>
      </c>
      <c r="R48" s="132">
        <f t="shared" si="1"/>
        <v>256396.55999999997</v>
      </c>
    </row>
    <row r="49" spans="1:18">
      <c r="A49" s="130" t="s">
        <v>323</v>
      </c>
      <c r="B49" s="130">
        <v>334</v>
      </c>
      <c r="C49" s="130" t="s">
        <v>195</v>
      </c>
      <c r="D49" s="130" t="s">
        <v>247</v>
      </c>
      <c r="E49" s="130" t="s">
        <v>340</v>
      </c>
      <c r="F49" s="131">
        <v>17964.5</v>
      </c>
      <c r="G49" s="131">
        <v>40254.839999999997</v>
      </c>
      <c r="H49" s="131">
        <v>19221.150000000001</v>
      </c>
      <c r="I49" s="131">
        <v>22142.18</v>
      </c>
      <c r="J49" s="131">
        <v>44438.14</v>
      </c>
      <c r="K49" s="131">
        <v>14023.66</v>
      </c>
      <c r="L49" s="131">
        <v>16287.87</v>
      </c>
      <c r="M49" s="131">
        <v>18896.009999999998</v>
      </c>
      <c r="N49" s="131">
        <v>22374.12</v>
      </c>
      <c r="O49" s="131">
        <v>15623.17</v>
      </c>
      <c r="P49" s="131">
        <v>14625.89</v>
      </c>
      <c r="Q49" s="131">
        <v>28283.22</v>
      </c>
      <c r="R49" s="132">
        <f t="shared" si="1"/>
        <v>274134.75</v>
      </c>
    </row>
    <row r="50" spans="1:18">
      <c r="A50" s="130" t="s">
        <v>323</v>
      </c>
      <c r="B50" s="130">
        <v>334</v>
      </c>
      <c r="C50" s="130" t="s">
        <v>195</v>
      </c>
      <c r="D50" s="130" t="s">
        <v>247</v>
      </c>
      <c r="E50" s="130" t="s">
        <v>271</v>
      </c>
      <c r="F50" s="131">
        <v>131455.44</v>
      </c>
      <c r="G50" s="131">
        <v>204087.18</v>
      </c>
      <c r="H50" s="131">
        <v>217548.26</v>
      </c>
      <c r="I50" s="131">
        <v>209149.61</v>
      </c>
      <c r="J50" s="131">
        <v>210594.25</v>
      </c>
      <c r="K50" s="131">
        <v>190159.7</v>
      </c>
      <c r="L50" s="131">
        <v>194497.9</v>
      </c>
      <c r="M50" s="131">
        <v>198031.12</v>
      </c>
      <c r="N50" s="131">
        <v>208521.83</v>
      </c>
      <c r="O50" s="131">
        <v>201566.97</v>
      </c>
      <c r="P50" s="131">
        <v>192163.22</v>
      </c>
      <c r="Q50" s="131">
        <v>300609.3</v>
      </c>
      <c r="R50" s="132">
        <f t="shared" si="1"/>
        <v>2458384.7799999998</v>
      </c>
    </row>
    <row r="51" spans="1:18" s="136" customFormat="1">
      <c r="A51" s="136" t="s">
        <v>323</v>
      </c>
      <c r="B51" s="136">
        <v>334</v>
      </c>
      <c r="C51" s="136" t="s">
        <v>195</v>
      </c>
      <c r="D51" s="136" t="s">
        <v>247</v>
      </c>
      <c r="E51" s="136" t="s">
        <v>288</v>
      </c>
      <c r="F51" s="137">
        <v>45623.31</v>
      </c>
      <c r="G51" s="137">
        <v>-34570.769999999997</v>
      </c>
      <c r="H51" s="137">
        <v>-117789.94</v>
      </c>
      <c r="I51" s="137">
        <v>112356.99</v>
      </c>
      <c r="J51" s="137">
        <v>-7841.81</v>
      </c>
      <c r="K51" s="137">
        <v>71736.66</v>
      </c>
      <c r="L51" s="137">
        <v>104462.88</v>
      </c>
      <c r="M51" s="137">
        <v>-82647.520000000004</v>
      </c>
      <c r="N51" s="137">
        <v>101987.36</v>
      </c>
      <c r="O51" s="137">
        <v>126892.23</v>
      </c>
      <c r="P51" s="137">
        <v>-59485.45</v>
      </c>
      <c r="Q51" s="137">
        <v>-95419.1</v>
      </c>
      <c r="R51" s="132">
        <f t="shared" si="1"/>
        <v>165304.84</v>
      </c>
    </row>
    <row r="52" spans="1:18">
      <c r="A52" s="130" t="s">
        <v>323</v>
      </c>
      <c r="B52" s="130">
        <v>334</v>
      </c>
      <c r="C52" s="130" t="s">
        <v>195</v>
      </c>
      <c r="D52" s="130" t="s">
        <v>247</v>
      </c>
      <c r="E52" s="130" t="s">
        <v>341</v>
      </c>
      <c r="F52" s="131">
        <v>0</v>
      </c>
      <c r="G52" s="131">
        <v>0</v>
      </c>
      <c r="H52" s="131">
        <v>0</v>
      </c>
      <c r="I52" s="131">
        <v>0</v>
      </c>
      <c r="J52" s="131">
        <v>0</v>
      </c>
      <c r="K52" s="131">
        <v>0</v>
      </c>
      <c r="L52" s="131">
        <v>0</v>
      </c>
      <c r="M52" s="131">
        <v>0</v>
      </c>
      <c r="N52" s="131">
        <v>0</v>
      </c>
      <c r="O52" s="131">
        <v>0</v>
      </c>
      <c r="P52" s="131">
        <v>0</v>
      </c>
      <c r="Q52" s="131">
        <v>0</v>
      </c>
      <c r="R52" s="132">
        <f t="shared" si="1"/>
        <v>0</v>
      </c>
    </row>
    <row r="53" spans="1:18">
      <c r="A53" s="130" t="s">
        <v>323</v>
      </c>
      <c r="B53" s="130">
        <v>334</v>
      </c>
      <c r="C53" s="130" t="s">
        <v>195</v>
      </c>
      <c r="D53" s="130" t="s">
        <v>247</v>
      </c>
      <c r="E53" s="130" t="s">
        <v>342</v>
      </c>
      <c r="F53" s="131" t="s">
        <v>343</v>
      </c>
      <c r="G53" s="131" t="s">
        <v>343</v>
      </c>
      <c r="H53" s="131" t="s">
        <v>343</v>
      </c>
      <c r="I53" s="131" t="s">
        <v>343</v>
      </c>
      <c r="J53" s="131" t="s">
        <v>343</v>
      </c>
      <c r="K53" s="131" t="s">
        <v>343</v>
      </c>
      <c r="L53" s="131" t="s">
        <v>343</v>
      </c>
      <c r="M53" s="131" t="s">
        <v>343</v>
      </c>
      <c r="N53" s="131" t="s">
        <v>343</v>
      </c>
      <c r="O53" s="131" t="s">
        <v>343</v>
      </c>
      <c r="P53" s="131" t="s">
        <v>343</v>
      </c>
      <c r="Q53" s="131" t="s">
        <v>343</v>
      </c>
      <c r="R53" s="132">
        <f t="shared" si="1"/>
        <v>0</v>
      </c>
    </row>
    <row r="54" spans="1:18">
      <c r="A54" s="130" t="s">
        <v>323</v>
      </c>
      <c r="B54" s="130">
        <v>334</v>
      </c>
      <c r="C54" s="130" t="s">
        <v>195</v>
      </c>
      <c r="D54" s="130" t="s">
        <v>247</v>
      </c>
      <c r="E54" s="130" t="s">
        <v>344</v>
      </c>
      <c r="F54" s="131">
        <v>45623.31</v>
      </c>
      <c r="G54" s="131">
        <v>-34570.769999999997</v>
      </c>
      <c r="H54" s="131">
        <v>-117789.94</v>
      </c>
      <c r="I54" s="131">
        <v>112356.99</v>
      </c>
      <c r="J54" s="131">
        <v>-7841.81</v>
      </c>
      <c r="K54" s="131">
        <v>71736.66</v>
      </c>
      <c r="L54" s="131">
        <v>104462.88</v>
      </c>
      <c r="M54" s="131">
        <v>-82647.520000000004</v>
      </c>
      <c r="N54" s="131">
        <v>101987.36</v>
      </c>
      <c r="O54" s="131">
        <v>126892.23</v>
      </c>
      <c r="P54" s="131">
        <v>-59485.45</v>
      </c>
      <c r="Q54" s="131">
        <v>-95419.1</v>
      </c>
      <c r="R54" s="132">
        <f t="shared" si="1"/>
        <v>165304.84</v>
      </c>
    </row>
    <row r="55" spans="1:18">
      <c r="A55" s="130" t="s">
        <v>345</v>
      </c>
      <c r="B55" s="130">
        <v>334</v>
      </c>
      <c r="C55" s="130" t="s">
        <v>195</v>
      </c>
      <c r="D55" s="130" t="s">
        <v>247</v>
      </c>
      <c r="E55" s="130" t="s">
        <v>346</v>
      </c>
      <c r="F55" s="131">
        <v>730961.97</v>
      </c>
      <c r="G55" s="131">
        <v>-267078.34000000003</v>
      </c>
      <c r="H55" s="131">
        <v>-267067.62</v>
      </c>
      <c r="I55" s="131">
        <v>333495.65999999997</v>
      </c>
      <c r="J55" s="131">
        <v>-128700.09</v>
      </c>
      <c r="K55" s="131">
        <v>106451.16</v>
      </c>
      <c r="L55" s="131">
        <v>-28656.14</v>
      </c>
      <c r="M55" s="131">
        <v>5118.4799999999996</v>
      </c>
      <c r="N55" s="131">
        <v>-175670.52</v>
      </c>
      <c r="O55" s="131">
        <v>301456.28999999998</v>
      </c>
      <c r="P55" s="131">
        <v>-162927.26999999999</v>
      </c>
      <c r="Q55" s="131">
        <v>-177514.47</v>
      </c>
      <c r="R55" s="132">
        <f t="shared" si="1"/>
        <v>269869.10999999987</v>
      </c>
    </row>
    <row r="56" spans="1:18">
      <c r="A56" s="130" t="s">
        <v>345</v>
      </c>
      <c r="B56" s="130">
        <v>334</v>
      </c>
      <c r="C56" s="130" t="s">
        <v>195</v>
      </c>
      <c r="D56" s="130" t="s">
        <v>247</v>
      </c>
      <c r="E56" s="130" t="s">
        <v>261</v>
      </c>
      <c r="F56" s="131">
        <v>0</v>
      </c>
      <c r="G56" s="131">
        <v>0</v>
      </c>
      <c r="H56" s="131">
        <v>0</v>
      </c>
      <c r="I56" s="131">
        <v>0</v>
      </c>
      <c r="J56" s="131">
        <v>0</v>
      </c>
      <c r="K56" s="131">
        <v>0</v>
      </c>
      <c r="L56" s="131">
        <v>0</v>
      </c>
      <c r="M56" s="131">
        <v>0</v>
      </c>
      <c r="N56" s="131">
        <v>0</v>
      </c>
      <c r="O56" s="131">
        <v>0</v>
      </c>
      <c r="P56" s="131">
        <v>0</v>
      </c>
      <c r="Q56" s="131">
        <v>0</v>
      </c>
      <c r="R56" s="132">
        <f t="shared" si="1"/>
        <v>0</v>
      </c>
    </row>
    <row r="57" spans="1:18">
      <c r="A57" s="130" t="s">
        <v>345</v>
      </c>
      <c r="B57" s="130">
        <v>334</v>
      </c>
      <c r="C57" s="130" t="s">
        <v>195</v>
      </c>
      <c r="D57" s="130" t="s">
        <v>247</v>
      </c>
      <c r="E57" s="130" t="s">
        <v>260</v>
      </c>
      <c r="F57" s="131">
        <v>-97344.86</v>
      </c>
      <c r="G57" s="131">
        <v>-134993.38</v>
      </c>
      <c r="H57" s="131">
        <v>1435.56</v>
      </c>
      <c r="I57" s="131">
        <v>-3405.32</v>
      </c>
      <c r="J57" s="131">
        <v>-2389.7399999999998</v>
      </c>
      <c r="K57" s="131">
        <v>-9690.17</v>
      </c>
      <c r="L57" s="131">
        <v>2680.96</v>
      </c>
      <c r="M57" s="131">
        <v>-2001.43</v>
      </c>
      <c r="N57" s="131">
        <v>2798.57</v>
      </c>
      <c r="O57" s="131">
        <v>2798.57</v>
      </c>
      <c r="P57" s="131">
        <v>2798.57</v>
      </c>
      <c r="Q57" s="131">
        <v>-15623.19</v>
      </c>
      <c r="R57" s="132">
        <f t="shared" si="1"/>
        <v>-252935.86</v>
      </c>
    </row>
    <row r="58" spans="1:18">
      <c r="A58" s="130" t="s">
        <v>345</v>
      </c>
      <c r="B58" s="130">
        <v>334</v>
      </c>
      <c r="C58" s="130" t="s">
        <v>195</v>
      </c>
      <c r="D58" s="130" t="s">
        <v>247</v>
      </c>
      <c r="E58" s="130" t="s">
        <v>259</v>
      </c>
      <c r="F58" s="131">
        <v>828306.83</v>
      </c>
      <c r="G58" s="131">
        <v>-132084.96</v>
      </c>
      <c r="H58" s="131">
        <v>-268503.18</v>
      </c>
      <c r="I58" s="131">
        <v>336900.98</v>
      </c>
      <c r="J58" s="131">
        <v>-126310.35</v>
      </c>
      <c r="K58" s="131">
        <v>116141.33</v>
      </c>
      <c r="L58" s="131">
        <v>-31337.1</v>
      </c>
      <c r="M58" s="131">
        <v>7119.91</v>
      </c>
      <c r="N58" s="131">
        <v>-178469.09</v>
      </c>
      <c r="O58" s="131">
        <v>298657.71999999997</v>
      </c>
      <c r="P58" s="131">
        <v>-165725.84</v>
      </c>
      <c r="Q58" s="131">
        <v>-161891.28</v>
      </c>
      <c r="R58" s="132">
        <f t="shared" si="1"/>
        <v>522804.97</v>
      </c>
    </row>
    <row r="60" spans="1:18" s="138" customFormat="1">
      <c r="E60" s="138" t="s">
        <v>347</v>
      </c>
      <c r="F60" s="139">
        <f>F54-F31</f>
        <v>30502.879999999997</v>
      </c>
      <c r="G60" s="139">
        <f t="shared" ref="G60:Q60" si="2">G54-G31</f>
        <v>-108228.85999999999</v>
      </c>
      <c r="H60" s="139">
        <f t="shared" si="2"/>
        <v>-117789.94</v>
      </c>
      <c r="I60" s="139">
        <f t="shared" si="2"/>
        <v>-48695.589999999982</v>
      </c>
      <c r="J60" s="139">
        <f t="shared" si="2"/>
        <v>-13795.900000000001</v>
      </c>
      <c r="K60" s="139">
        <f t="shared" si="2"/>
        <v>-70877.209999999992</v>
      </c>
      <c r="L60" s="139">
        <f t="shared" si="2"/>
        <v>-78449.699999999983</v>
      </c>
      <c r="M60" s="139">
        <f t="shared" si="2"/>
        <v>-83567.520000000004</v>
      </c>
      <c r="N60" s="139">
        <f>N54-N31</f>
        <v>78801.37</v>
      </c>
      <c r="O60" s="139">
        <f t="shared" si="2"/>
        <v>-75272.58</v>
      </c>
      <c r="P60" s="139">
        <f t="shared" si="2"/>
        <v>-78765.350000000006</v>
      </c>
      <c r="Q60" s="139">
        <f t="shared" si="2"/>
        <v>-115828.92000000001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CAC7F-A633-FA45-B00B-4F749C405D5D}">
  <sheetPr>
    <tabColor rgb="FF92D050"/>
  </sheetPr>
  <dimension ref="A1:F61"/>
  <sheetViews>
    <sheetView workbookViewId="0"/>
  </sheetViews>
  <sheetFormatPr baseColWidth="10" defaultRowHeight="15" outlineLevelRow="1"/>
  <cols>
    <col min="1" max="1" width="10.83203125" style="144"/>
    <col min="2" max="2" width="39.6640625" style="144" bestFit="1" customWidth="1"/>
    <col min="3" max="3" width="17.6640625" style="144" bestFit="1" customWidth="1"/>
    <col min="4" max="4" width="13" style="151" bestFit="1" customWidth="1"/>
    <col min="5" max="5" width="12.1640625" style="144" customWidth="1"/>
    <col min="6" max="16384" width="10.83203125" style="144"/>
  </cols>
  <sheetData>
    <row r="1" spans="1:6">
      <c r="A1" s="142"/>
      <c r="B1" s="142"/>
      <c r="C1" s="143"/>
      <c r="D1" s="157"/>
      <c r="E1" s="159"/>
      <c r="F1" s="159"/>
    </row>
    <row r="2" spans="1:6" ht="32">
      <c r="A2" s="142"/>
      <c r="B2" s="142"/>
      <c r="C2" s="179" t="s">
        <v>353</v>
      </c>
      <c r="D2" s="180" t="s">
        <v>348</v>
      </c>
      <c r="E2" s="181" t="s">
        <v>349</v>
      </c>
      <c r="F2" s="181" t="s">
        <v>354</v>
      </c>
    </row>
    <row r="3" spans="1:6">
      <c r="A3" s="145" t="s">
        <v>1</v>
      </c>
      <c r="B3" s="142"/>
      <c r="C3" s="142"/>
    </row>
    <row r="4" spans="1:6">
      <c r="A4" s="142"/>
      <c r="B4" s="142" t="s">
        <v>91</v>
      </c>
      <c r="C4" s="146">
        <v>557779.609375</v>
      </c>
      <c r="D4" s="151">
        <f>'CV FY21 Interim'!R28</f>
        <v>611146.62</v>
      </c>
      <c r="E4" s="147">
        <f>D4-C4</f>
        <v>53367.010624999995</v>
      </c>
      <c r="F4" s="182">
        <f t="shared" ref="F4:F12" si="0">E4/C4</f>
        <v>9.5677593314675832E-2</v>
      </c>
    </row>
    <row r="5" spans="1:6">
      <c r="A5" s="142"/>
      <c r="B5" s="142" t="s">
        <v>92</v>
      </c>
      <c r="C5" s="146">
        <v>431097.875</v>
      </c>
      <c r="D5" s="151">
        <f>'CV FY21 Interim'!R29</f>
        <v>586402.18999999994</v>
      </c>
      <c r="E5" s="147">
        <f t="shared" ref="E5:E12" si="1">D5-C5</f>
        <v>155304.31499999994</v>
      </c>
      <c r="F5" s="182">
        <f t="shared" si="0"/>
        <v>0.36025302838711498</v>
      </c>
    </row>
    <row r="6" spans="1:6">
      <c r="A6" s="142"/>
      <c r="B6" s="142" t="s">
        <v>2</v>
      </c>
      <c r="C6" s="146">
        <v>160193.390625</v>
      </c>
      <c r="D6" s="151">
        <f>'CV FY21 Interim'!R30</f>
        <v>173808</v>
      </c>
      <c r="E6" s="147">
        <f t="shared" si="1"/>
        <v>13614.609375</v>
      </c>
      <c r="F6" s="182">
        <f t="shared" si="0"/>
        <v>8.4988583623095401E-2</v>
      </c>
    </row>
    <row r="7" spans="1:6">
      <c r="A7" s="142"/>
      <c r="B7" s="142" t="s">
        <v>104</v>
      </c>
      <c r="C7" s="146">
        <v>745980.1904296875</v>
      </c>
      <c r="D7" s="151">
        <f>'CV FY21 Interim'!R31</f>
        <v>847272.15999999992</v>
      </c>
      <c r="E7" s="147">
        <f t="shared" si="1"/>
        <v>101291.96957031242</v>
      </c>
      <c r="F7" s="182">
        <f t="shared" si="0"/>
        <v>0.13578372572060907</v>
      </c>
    </row>
    <row r="8" spans="1:6">
      <c r="A8" s="142"/>
      <c r="B8" s="142" t="s">
        <v>3</v>
      </c>
      <c r="C8" s="146">
        <v>82053.755859375</v>
      </c>
      <c r="D8" s="151">
        <f>'CV FY21 Interim'!R35</f>
        <v>59103.29</v>
      </c>
      <c r="E8" s="147">
        <f t="shared" si="1"/>
        <v>-22950.465859374999</v>
      </c>
      <c r="F8" s="182">
        <f t="shared" si="0"/>
        <v>-0.2797003698247264</v>
      </c>
    </row>
    <row r="9" spans="1:6">
      <c r="A9" s="142"/>
      <c r="B9" s="142" t="s">
        <v>4</v>
      </c>
      <c r="C9" s="146">
        <v>296000</v>
      </c>
      <c r="D9" s="151">
        <f>'CV FY21 Interim'!R32</f>
        <v>345957.36000000004</v>
      </c>
      <c r="E9" s="147">
        <f t="shared" si="1"/>
        <v>49957.360000000044</v>
      </c>
      <c r="F9" s="182">
        <f t="shared" si="0"/>
        <v>0.16877486486486501</v>
      </c>
    </row>
    <row r="10" spans="1:6">
      <c r="A10" s="142"/>
      <c r="B10" s="142" t="s">
        <v>5</v>
      </c>
      <c r="C10" s="146">
        <v>0</v>
      </c>
      <c r="E10" s="147">
        <f t="shared" si="1"/>
        <v>0</v>
      </c>
      <c r="F10" s="182" t="s">
        <v>352</v>
      </c>
    </row>
    <row r="11" spans="1:6">
      <c r="A11" s="142"/>
      <c r="B11" s="142" t="s">
        <v>93</v>
      </c>
      <c r="C11" s="146">
        <v>0</v>
      </c>
      <c r="E11" s="147">
        <f t="shared" si="1"/>
        <v>0</v>
      </c>
      <c r="F11" s="182" t="s">
        <v>352</v>
      </c>
    </row>
    <row r="12" spans="1:6">
      <c r="A12" s="142"/>
      <c r="B12" s="142" t="s">
        <v>6</v>
      </c>
      <c r="C12" s="148">
        <v>108000</v>
      </c>
      <c r="D12" s="157"/>
      <c r="E12" s="158">
        <f t="shared" si="1"/>
        <v>-108000</v>
      </c>
      <c r="F12" s="183">
        <f t="shared" si="0"/>
        <v>-1</v>
      </c>
    </row>
    <row r="13" spans="1:6" s="156" customFormat="1">
      <c r="A13" s="145"/>
      <c r="B13" s="149" t="s">
        <v>7</v>
      </c>
      <c r="C13" s="152">
        <v>2381104.8212890625</v>
      </c>
      <c r="D13" s="153">
        <f>SUM(D4:D12)</f>
        <v>2623689.6199999996</v>
      </c>
      <c r="E13" s="154">
        <f>D13-C13</f>
        <v>242584.79871093715</v>
      </c>
      <c r="F13" s="155">
        <f>E13/C13</f>
        <v>0.1018790926556558</v>
      </c>
    </row>
    <row r="14" spans="1:6">
      <c r="A14" s="142"/>
      <c r="B14" s="145"/>
      <c r="C14" s="146"/>
    </row>
    <row r="15" spans="1:6">
      <c r="A15" s="145" t="s">
        <v>97</v>
      </c>
      <c r="B15" s="142"/>
      <c r="C15" s="146"/>
    </row>
    <row r="16" spans="1:6">
      <c r="A16" s="150" t="s">
        <v>8</v>
      </c>
      <c r="B16" s="142"/>
      <c r="C16" s="146"/>
    </row>
    <row r="17" spans="1:6" hidden="1" outlineLevel="1">
      <c r="A17" s="142"/>
      <c r="B17" s="142" t="s">
        <v>9</v>
      </c>
      <c r="C17" s="146">
        <v>185000</v>
      </c>
    </row>
    <row r="18" spans="1:6" hidden="1" outlineLevel="1">
      <c r="A18" s="142"/>
      <c r="B18" s="142" t="s">
        <v>10</v>
      </c>
      <c r="C18" s="146">
        <v>264438</v>
      </c>
    </row>
    <row r="19" spans="1:6" hidden="1" outlineLevel="1">
      <c r="A19" s="142"/>
      <c r="B19" s="142" t="s">
        <v>11</v>
      </c>
      <c r="C19" s="146">
        <v>140843</v>
      </c>
    </row>
    <row r="20" spans="1:6" hidden="1" outlineLevel="1">
      <c r="A20" s="142"/>
      <c r="B20" s="142" t="s">
        <v>12</v>
      </c>
      <c r="C20" s="146">
        <v>55000.000000000015</v>
      </c>
    </row>
    <row r="21" spans="1:6" hidden="1" outlineLevel="1">
      <c r="A21" s="142"/>
      <c r="B21" s="142" t="s">
        <v>13</v>
      </c>
      <c r="C21" s="146">
        <v>197500</v>
      </c>
    </row>
    <row r="22" spans="1:6" hidden="1" outlineLevel="1">
      <c r="A22" s="142"/>
      <c r="B22" s="142" t="s">
        <v>105</v>
      </c>
      <c r="C22" s="146">
        <v>114999.99999999999</v>
      </c>
    </row>
    <row r="23" spans="1:6" hidden="1" outlineLevel="1">
      <c r="A23" s="142"/>
      <c r="B23" s="142" t="s">
        <v>106</v>
      </c>
      <c r="C23" s="148">
        <v>161435.79730224609</v>
      </c>
      <c r="D23" s="157"/>
      <c r="E23" s="159"/>
      <c r="F23" s="159"/>
    </row>
    <row r="24" spans="1:6" collapsed="1">
      <c r="A24" s="142"/>
      <c r="B24" s="149" t="s">
        <v>14</v>
      </c>
      <c r="C24" s="152">
        <v>1119216.7973022461</v>
      </c>
      <c r="D24" s="153">
        <f>'CV FY21 Interim'!R38</f>
        <v>1250819.8999999999</v>
      </c>
      <c r="E24" s="154">
        <f>D24-C24</f>
        <v>131603.10269775381</v>
      </c>
      <c r="F24" s="155">
        <f>E24/C24</f>
        <v>0.11758499605703666</v>
      </c>
    </row>
    <row r="25" spans="1:6">
      <c r="A25" s="142"/>
      <c r="B25" s="142"/>
      <c r="C25" s="146"/>
    </row>
    <row r="26" spans="1:6">
      <c r="A26" s="150" t="s">
        <v>15</v>
      </c>
      <c r="B26" s="142"/>
      <c r="C26" s="146"/>
    </row>
    <row r="27" spans="1:6" hidden="1" outlineLevel="1">
      <c r="A27" s="142"/>
      <c r="B27" s="142" t="s">
        <v>107</v>
      </c>
      <c r="C27" s="146">
        <v>36985</v>
      </c>
    </row>
    <row r="28" spans="1:6" hidden="1" outlineLevel="1">
      <c r="A28" s="142"/>
      <c r="B28" s="142" t="s">
        <v>108</v>
      </c>
      <c r="C28" s="146">
        <v>3812.7155761718745</v>
      </c>
    </row>
    <row r="29" spans="1:6" hidden="1" outlineLevel="1">
      <c r="A29" s="142"/>
      <c r="B29" s="142" t="s">
        <v>16</v>
      </c>
      <c r="C29" s="146">
        <v>61991.525390624993</v>
      </c>
    </row>
    <row r="30" spans="1:6" hidden="1" outlineLevel="1">
      <c r="A30" s="142"/>
      <c r="B30" s="142" t="s">
        <v>29</v>
      </c>
      <c r="C30" s="146">
        <v>48438</v>
      </c>
    </row>
    <row r="31" spans="1:6" hidden="1" outlineLevel="1">
      <c r="A31" s="142"/>
      <c r="B31" s="142" t="s">
        <v>109</v>
      </c>
      <c r="C31" s="148">
        <v>33242.2578125</v>
      </c>
      <c r="D31" s="157"/>
      <c r="E31" s="159"/>
      <c r="F31" s="159"/>
    </row>
    <row r="32" spans="1:6" collapsed="1">
      <c r="A32" s="142"/>
      <c r="B32" s="149" t="s">
        <v>17</v>
      </c>
      <c r="C32" s="160">
        <v>184469.49877929688</v>
      </c>
      <c r="D32" s="153">
        <f>'CV FY21 Interim'!R39</f>
        <v>183646.21999999997</v>
      </c>
      <c r="E32" s="154">
        <f>D32-C32</f>
        <v>-823.27877929690294</v>
      </c>
      <c r="F32" s="155">
        <f>E32/C32</f>
        <v>-4.4629534136800073E-3</v>
      </c>
    </row>
    <row r="33" spans="1:6">
      <c r="A33" s="145"/>
      <c r="B33" s="145"/>
      <c r="C33" s="146"/>
    </row>
    <row r="34" spans="1:6">
      <c r="A34" s="150" t="s">
        <v>18</v>
      </c>
      <c r="B34" s="142"/>
      <c r="C34" s="146"/>
    </row>
    <row r="35" spans="1:6">
      <c r="A35" s="142"/>
      <c r="B35" s="142" t="s">
        <v>19</v>
      </c>
      <c r="C35" s="146">
        <v>267711.5</v>
      </c>
      <c r="D35" s="151">
        <f>'CV FY21 Interim'!R40</f>
        <v>630907.82999999984</v>
      </c>
      <c r="E35" s="147">
        <f>D35-C35</f>
        <v>363196.32999999984</v>
      </c>
      <c r="F35" s="141">
        <f t="shared" ref="F35:F38" si="2">E35/C35</f>
        <v>1.3566706323785114</v>
      </c>
    </row>
    <row r="36" spans="1:6">
      <c r="A36" s="142"/>
      <c r="B36" s="142" t="s">
        <v>94</v>
      </c>
      <c r="C36" s="146">
        <v>10000</v>
      </c>
      <c r="D36" s="151">
        <f>'CV FY21 Interim'!R41</f>
        <v>12775.880000000001</v>
      </c>
      <c r="E36" s="147">
        <f t="shared" ref="E36:E37" si="3">D36-C36</f>
        <v>2775.880000000001</v>
      </c>
      <c r="F36" s="141">
        <f t="shared" si="2"/>
        <v>0.27758800000000011</v>
      </c>
    </row>
    <row r="37" spans="1:6">
      <c r="A37" s="142"/>
      <c r="B37" s="142" t="s">
        <v>95</v>
      </c>
      <c r="C37" s="146">
        <v>0</v>
      </c>
      <c r="D37" s="151">
        <f>'CV FY21 Interim'!R42</f>
        <v>6765.9400000000005</v>
      </c>
      <c r="E37" s="147">
        <f t="shared" si="3"/>
        <v>6765.9400000000005</v>
      </c>
      <c r="F37" s="141" t="s">
        <v>352</v>
      </c>
    </row>
    <row r="38" spans="1:6">
      <c r="A38" s="142"/>
      <c r="B38" s="161" t="s">
        <v>20</v>
      </c>
      <c r="C38" s="162">
        <v>151558.1142578125</v>
      </c>
      <c r="D38" s="163">
        <f>'CV FY21 Interim'!R43</f>
        <v>99334.25999999998</v>
      </c>
      <c r="E38" s="164">
        <f>D38-SUM(C38:C40)</f>
        <v>-167630.85425781252</v>
      </c>
      <c r="F38" s="165">
        <f t="shared" si="2"/>
        <v>-1.1060500130838196</v>
      </c>
    </row>
    <row r="39" spans="1:6" hidden="1" outlineLevel="1">
      <c r="A39" s="142"/>
      <c r="B39" s="161" t="s">
        <v>21</v>
      </c>
      <c r="C39" s="162">
        <v>73056</v>
      </c>
      <c r="D39" s="163"/>
      <c r="E39" s="166"/>
      <c r="F39" s="166"/>
    </row>
    <row r="40" spans="1:6" hidden="1" outlineLevel="1">
      <c r="A40" s="142"/>
      <c r="B40" s="161" t="s">
        <v>96</v>
      </c>
      <c r="C40" s="167">
        <v>42351</v>
      </c>
      <c r="D40" s="168"/>
      <c r="E40" s="169"/>
      <c r="F40" s="169"/>
    </row>
    <row r="41" spans="1:6" collapsed="1">
      <c r="A41" s="142"/>
      <c r="B41" s="149" t="s">
        <v>22</v>
      </c>
      <c r="C41" s="160">
        <v>544676.6142578125</v>
      </c>
      <c r="D41" s="153">
        <f>'CV FY21 Interim'!R44</f>
        <v>749783.91</v>
      </c>
      <c r="E41" s="154">
        <f>D41-C41</f>
        <v>205107.29574218753</v>
      </c>
      <c r="F41" s="155">
        <f>E41/C41</f>
        <v>0.376567104908058</v>
      </c>
    </row>
    <row r="42" spans="1:6">
      <c r="A42" s="142"/>
      <c r="B42" s="145"/>
      <c r="C42" s="146"/>
    </row>
    <row r="43" spans="1:6">
      <c r="A43" s="150" t="s">
        <v>98</v>
      </c>
      <c r="B43" s="142"/>
      <c r="C43" s="146"/>
    </row>
    <row r="44" spans="1:6" hidden="1" outlineLevel="1">
      <c r="A44" s="142"/>
      <c r="B44" s="161" t="s">
        <v>23</v>
      </c>
      <c r="C44" s="162">
        <v>25175.35546875</v>
      </c>
      <c r="D44" s="163"/>
      <c r="E44" s="166"/>
      <c r="F44" s="166"/>
    </row>
    <row r="45" spans="1:6" hidden="1" outlineLevel="1">
      <c r="A45" s="142"/>
      <c r="B45" s="161" t="s">
        <v>24</v>
      </c>
      <c r="C45" s="162">
        <v>6359.2890624999991</v>
      </c>
      <c r="D45" s="163"/>
      <c r="E45" s="166"/>
      <c r="F45" s="166"/>
    </row>
    <row r="46" spans="1:6" hidden="1" outlineLevel="1">
      <c r="A46" s="142"/>
      <c r="B46" s="161" t="s">
        <v>25</v>
      </c>
      <c r="C46" s="162">
        <v>6878</v>
      </c>
      <c r="D46" s="163"/>
      <c r="E46" s="166"/>
      <c r="F46" s="166"/>
    </row>
    <row r="47" spans="1:6" hidden="1" outlineLevel="1">
      <c r="A47" s="142"/>
      <c r="B47" s="161" t="s">
        <v>26</v>
      </c>
      <c r="C47" s="162">
        <v>62504.183105468743</v>
      </c>
      <c r="D47" s="163"/>
      <c r="E47" s="166"/>
      <c r="F47" s="166"/>
    </row>
    <row r="48" spans="1:6" hidden="1" outlineLevel="1">
      <c r="A48" s="142"/>
      <c r="B48" s="161" t="s">
        <v>27</v>
      </c>
      <c r="C48" s="162">
        <v>6750</v>
      </c>
      <c r="D48" s="163"/>
      <c r="E48" s="166"/>
      <c r="F48" s="166"/>
    </row>
    <row r="49" spans="1:6" hidden="1" outlineLevel="1">
      <c r="A49" s="142"/>
      <c r="B49" s="161" t="s">
        <v>28</v>
      </c>
      <c r="C49" s="162">
        <v>0</v>
      </c>
      <c r="D49" s="163"/>
      <c r="E49" s="166"/>
      <c r="F49" s="166"/>
    </row>
    <row r="50" spans="1:6" hidden="1" outlineLevel="1">
      <c r="A50" s="142"/>
      <c r="B50" s="161" t="s">
        <v>99</v>
      </c>
      <c r="C50" s="162">
        <v>20000</v>
      </c>
      <c r="D50" s="163"/>
      <c r="E50" s="166"/>
      <c r="F50" s="166"/>
    </row>
    <row r="51" spans="1:6" hidden="1" outlineLevel="1">
      <c r="A51" s="142"/>
      <c r="B51" s="161" t="s">
        <v>100</v>
      </c>
      <c r="C51" s="162">
        <v>18765.943359375004</v>
      </c>
      <c r="D51" s="163"/>
      <c r="E51" s="166"/>
      <c r="F51" s="166"/>
    </row>
    <row r="52" spans="1:6" hidden="1" outlineLevel="1">
      <c r="A52" s="142"/>
      <c r="B52" s="161" t="s">
        <v>30</v>
      </c>
      <c r="C52" s="162">
        <v>0</v>
      </c>
      <c r="D52" s="163"/>
      <c r="E52" s="166"/>
      <c r="F52" s="166"/>
    </row>
    <row r="53" spans="1:6" collapsed="1">
      <c r="A53" s="142"/>
      <c r="B53" s="142" t="s">
        <v>101</v>
      </c>
      <c r="C53" s="146">
        <v>6000</v>
      </c>
      <c r="D53" s="151">
        <v>0</v>
      </c>
      <c r="E53" s="147">
        <f t="shared" ref="E53:E54" si="4">D53-C53</f>
        <v>-6000</v>
      </c>
      <c r="F53" s="141">
        <f t="shared" ref="F53:F55" si="5">E53/C53</f>
        <v>-1</v>
      </c>
    </row>
    <row r="54" spans="1:6">
      <c r="A54" s="142"/>
      <c r="B54" s="142" t="s">
        <v>102</v>
      </c>
      <c r="C54" s="146">
        <v>16740.5546875</v>
      </c>
      <c r="D54" s="151">
        <f>'CV FY21 Interim'!R45</f>
        <v>17738.189999999999</v>
      </c>
      <c r="E54" s="147">
        <f t="shared" si="4"/>
        <v>997.63531249999869</v>
      </c>
      <c r="F54" s="141">
        <f t="shared" si="5"/>
        <v>5.9593922132396407E-2</v>
      </c>
    </row>
    <row r="55" spans="1:6">
      <c r="A55" s="142"/>
      <c r="B55" s="161" t="s">
        <v>31</v>
      </c>
      <c r="C55" s="167">
        <v>88505.562255859375</v>
      </c>
      <c r="D55" s="168">
        <f>'CV FY21 Interim'!R48</f>
        <v>256396.55999999997</v>
      </c>
      <c r="E55" s="170">
        <f>D55-SUM(C44:C52)-C55</f>
        <v>21458.226748046844</v>
      </c>
      <c r="F55" s="171">
        <f t="shared" si="5"/>
        <v>0.24245060085617653</v>
      </c>
    </row>
    <row r="56" spans="1:6">
      <c r="A56" s="142"/>
      <c r="B56" s="149" t="s">
        <v>32</v>
      </c>
      <c r="C56" s="160">
        <v>257678.88793945312</v>
      </c>
      <c r="D56" s="153">
        <f>'CV FY21 Interim'!R49</f>
        <v>274134.75</v>
      </c>
      <c r="E56" s="154">
        <f>D56-C56</f>
        <v>16455.862060546875</v>
      </c>
      <c r="F56" s="155">
        <f>E56/C56</f>
        <v>6.3861894903914335E-2</v>
      </c>
    </row>
    <row r="57" spans="1:6">
      <c r="A57" s="142"/>
      <c r="B57" s="145"/>
      <c r="C57" s="148"/>
      <c r="D57" s="157"/>
      <c r="E57" s="159"/>
      <c r="F57" s="159"/>
    </row>
    <row r="58" spans="1:6">
      <c r="A58" s="142"/>
      <c r="B58" s="149" t="s">
        <v>103</v>
      </c>
      <c r="C58" s="172">
        <v>2106041.7982788086</v>
      </c>
      <c r="D58" s="173">
        <f>D56+D41+D32+D24</f>
        <v>2458384.7799999998</v>
      </c>
      <c r="E58" s="174">
        <f t="shared" ref="E58:E59" si="6">D58-C58</f>
        <v>352342.9817211912</v>
      </c>
      <c r="F58" s="175">
        <f t="shared" ref="F58:F59" si="7">E58/C58</f>
        <v>0.16730103932844462</v>
      </c>
    </row>
    <row r="59" spans="1:6">
      <c r="A59" s="145" t="s">
        <v>350</v>
      </c>
      <c r="B59" s="149"/>
      <c r="C59" s="160">
        <v>275063.02301025367</v>
      </c>
      <c r="D59" s="153">
        <f>D13-D58</f>
        <v>165304.83999999985</v>
      </c>
      <c r="E59" s="154">
        <f t="shared" si="6"/>
        <v>-109758.18301025382</v>
      </c>
      <c r="F59" s="155">
        <f t="shared" si="7"/>
        <v>-0.39902921813726416</v>
      </c>
    </row>
    <row r="60" spans="1:6">
      <c r="A60" s="145"/>
      <c r="B60" s="145"/>
      <c r="C60" s="172"/>
      <c r="D60" s="173"/>
      <c r="E60" s="176"/>
      <c r="F60" s="176"/>
    </row>
    <row r="61" spans="1:6">
      <c r="A61" s="145" t="s">
        <v>351</v>
      </c>
      <c r="B61" s="149"/>
      <c r="C61" s="177">
        <v>275063.02301025367</v>
      </c>
      <c r="D61" s="153">
        <f>D59</f>
        <v>165304.83999999985</v>
      </c>
      <c r="E61" s="154">
        <f>E59</f>
        <v>-109758.18301025382</v>
      </c>
      <c r="F61" s="178">
        <f>F59</f>
        <v>-0.39902921813726416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7A171-6859-3A4C-A52F-1C87ACC2E29F}">
  <dimension ref="A1:B74"/>
  <sheetViews>
    <sheetView workbookViewId="0"/>
  </sheetViews>
  <sheetFormatPr baseColWidth="10" defaultColWidth="10.83203125" defaultRowHeight="15"/>
  <cols>
    <col min="1" max="1" width="65.33203125" style="62" bestFit="1" customWidth="1"/>
    <col min="2" max="2" width="9.83203125" style="62" bestFit="1" customWidth="1"/>
    <col min="3" max="16384" width="10.83203125" style="62"/>
  </cols>
  <sheetData>
    <row r="1" spans="1:2">
      <c r="A1" s="62" t="s">
        <v>205</v>
      </c>
      <c r="B1" s="62" t="s">
        <v>204</v>
      </c>
    </row>
    <row r="2" spans="1:2">
      <c r="A2" s="62" t="s">
        <v>203</v>
      </c>
      <c r="B2" s="62">
        <v>178</v>
      </c>
    </row>
    <row r="3" spans="1:2">
      <c r="A3" s="62" t="s">
        <v>202</v>
      </c>
      <c r="B3" s="62">
        <v>155</v>
      </c>
    </row>
    <row r="4" spans="1:2">
      <c r="A4" s="62" t="s">
        <v>201</v>
      </c>
      <c r="B4" s="62">
        <v>103</v>
      </c>
    </row>
    <row r="5" spans="1:2">
      <c r="A5" s="62" t="s">
        <v>200</v>
      </c>
      <c r="B5" s="62">
        <v>168</v>
      </c>
    </row>
    <row r="6" spans="1:2">
      <c r="A6" s="62" t="s">
        <v>199</v>
      </c>
      <c r="B6" s="62">
        <v>189</v>
      </c>
    </row>
    <row r="7" spans="1:2">
      <c r="A7" s="62" t="s">
        <v>198</v>
      </c>
      <c r="B7" s="62">
        <v>107</v>
      </c>
    </row>
    <row r="8" spans="1:2">
      <c r="A8" s="62" t="s">
        <v>197</v>
      </c>
      <c r="B8" s="62">
        <v>119</v>
      </c>
    </row>
    <row r="9" spans="1:2">
      <c r="A9" s="62" t="s">
        <v>196</v>
      </c>
      <c r="B9" s="62">
        <v>108</v>
      </c>
    </row>
    <row r="10" spans="1:2">
      <c r="A10" s="62" t="s">
        <v>195</v>
      </c>
      <c r="B10" s="62">
        <v>334</v>
      </c>
    </row>
    <row r="11" spans="1:2">
      <c r="A11" s="62" t="s">
        <v>194</v>
      </c>
      <c r="B11" s="62">
        <v>162</v>
      </c>
    </row>
    <row r="12" spans="1:2">
      <c r="A12" s="62" t="s">
        <v>193</v>
      </c>
      <c r="B12" s="62">
        <v>123</v>
      </c>
    </row>
    <row r="13" spans="1:2">
      <c r="A13" s="62" t="s">
        <v>192</v>
      </c>
      <c r="B13" s="62">
        <v>156</v>
      </c>
    </row>
    <row r="14" spans="1:2">
      <c r="A14" s="62" t="s">
        <v>191</v>
      </c>
      <c r="B14" s="62">
        <v>109</v>
      </c>
    </row>
    <row r="15" spans="1:2">
      <c r="A15" s="62" t="s">
        <v>190</v>
      </c>
      <c r="B15" s="62">
        <v>153</v>
      </c>
    </row>
    <row r="16" spans="1:2">
      <c r="A16" s="62" t="s">
        <v>189</v>
      </c>
      <c r="B16" s="62">
        <v>176</v>
      </c>
    </row>
    <row r="17" spans="1:2">
      <c r="A17" s="62" t="s">
        <v>188</v>
      </c>
      <c r="B17" s="62">
        <v>169</v>
      </c>
    </row>
    <row r="18" spans="1:2">
      <c r="A18" s="62" t="s">
        <v>187</v>
      </c>
      <c r="B18" s="62">
        <v>114</v>
      </c>
    </row>
    <row r="19" spans="1:2">
      <c r="A19" s="62" t="s">
        <v>186</v>
      </c>
      <c r="B19" s="62">
        <v>115</v>
      </c>
    </row>
    <row r="20" spans="1:2">
      <c r="A20" s="62" t="s">
        <v>185</v>
      </c>
      <c r="B20" s="62">
        <v>170</v>
      </c>
    </row>
    <row r="21" spans="1:2">
      <c r="A21" s="62" t="s">
        <v>184</v>
      </c>
      <c r="B21" s="62">
        <v>179</v>
      </c>
    </row>
    <row r="22" spans="1:2">
      <c r="A22" s="62" t="s">
        <v>183</v>
      </c>
      <c r="B22" s="62">
        <v>317</v>
      </c>
    </row>
    <row r="23" spans="1:2">
      <c r="A23" s="62" t="s">
        <v>182</v>
      </c>
      <c r="B23" s="62">
        <v>181</v>
      </c>
    </row>
    <row r="24" spans="1:2">
      <c r="A24" s="62" t="s">
        <v>181</v>
      </c>
      <c r="B24" s="62">
        <v>116</v>
      </c>
    </row>
    <row r="25" spans="1:2">
      <c r="A25" s="62" t="s">
        <v>180</v>
      </c>
      <c r="B25" s="62">
        <v>117</v>
      </c>
    </row>
    <row r="26" spans="1:2">
      <c r="A26" s="62" t="s">
        <v>179</v>
      </c>
      <c r="B26" s="62">
        <v>118</v>
      </c>
    </row>
    <row r="27" spans="1:2">
      <c r="A27" s="62" t="s">
        <v>178</v>
      </c>
      <c r="B27" s="62">
        <v>144</v>
      </c>
    </row>
    <row r="28" spans="1:2">
      <c r="A28" s="62" t="s">
        <v>177</v>
      </c>
      <c r="B28" s="62">
        <v>120</v>
      </c>
    </row>
    <row r="29" spans="1:2">
      <c r="A29" s="62" t="s">
        <v>176</v>
      </c>
      <c r="B29" s="62">
        <v>340</v>
      </c>
    </row>
    <row r="30" spans="1:2">
      <c r="A30" s="62" t="s">
        <v>175</v>
      </c>
      <c r="B30" s="62">
        <v>333</v>
      </c>
    </row>
    <row r="31" spans="1:2">
      <c r="A31" s="62" t="s">
        <v>174</v>
      </c>
      <c r="B31" s="62">
        <v>190</v>
      </c>
    </row>
    <row r="32" spans="1:2">
      <c r="A32" s="62" t="s">
        <v>173</v>
      </c>
      <c r="B32" s="62">
        <v>180</v>
      </c>
    </row>
    <row r="33" spans="1:2">
      <c r="A33" s="62" t="s">
        <v>172</v>
      </c>
      <c r="B33" s="62">
        <v>121</v>
      </c>
    </row>
    <row r="34" spans="1:2">
      <c r="A34" s="62" t="s">
        <v>171</v>
      </c>
      <c r="B34" s="62">
        <v>124</v>
      </c>
    </row>
    <row r="35" spans="1:2">
      <c r="A35" s="62" t="s">
        <v>170</v>
      </c>
      <c r="B35" s="62">
        <v>345</v>
      </c>
    </row>
    <row r="36" spans="1:2">
      <c r="A36" s="62" t="s">
        <v>169</v>
      </c>
      <c r="B36" s="62">
        <v>126</v>
      </c>
    </row>
    <row r="37" spans="1:2">
      <c r="A37" s="62" t="s">
        <v>168</v>
      </c>
      <c r="B37" s="62">
        <v>127</v>
      </c>
    </row>
    <row r="38" spans="1:2">
      <c r="A38" s="62" t="s">
        <v>167</v>
      </c>
      <c r="B38" s="62">
        <v>173</v>
      </c>
    </row>
    <row r="39" spans="1:2">
      <c r="A39" s="62" t="s">
        <v>166</v>
      </c>
      <c r="B39" s="62">
        <v>165</v>
      </c>
    </row>
    <row r="40" spans="1:2">
      <c r="A40" s="62" t="s">
        <v>165</v>
      </c>
      <c r="B40" s="62">
        <v>186</v>
      </c>
    </row>
    <row r="41" spans="1:2">
      <c r="A41" s="62" t="s">
        <v>164</v>
      </c>
      <c r="B41" s="62">
        <v>129</v>
      </c>
    </row>
    <row r="42" spans="1:2">
      <c r="A42" s="62" t="s">
        <v>163</v>
      </c>
      <c r="B42" s="62">
        <v>130</v>
      </c>
    </row>
    <row r="43" spans="1:2">
      <c r="A43" s="62" t="s">
        <v>162</v>
      </c>
      <c r="B43" s="62">
        <v>172</v>
      </c>
    </row>
    <row r="44" spans="1:2">
      <c r="A44" s="62" t="s">
        <v>161</v>
      </c>
      <c r="B44" s="62">
        <v>885</v>
      </c>
    </row>
    <row r="45" spans="1:2">
      <c r="A45" s="62" t="s">
        <v>160</v>
      </c>
      <c r="B45" s="62">
        <v>177</v>
      </c>
    </row>
    <row r="46" spans="1:2">
      <c r="A46" s="62" t="s">
        <v>159</v>
      </c>
      <c r="B46" s="62">
        <v>132</v>
      </c>
    </row>
    <row r="47" spans="1:2">
      <c r="A47" s="62" t="s">
        <v>158</v>
      </c>
      <c r="B47" s="62">
        <v>133</v>
      </c>
    </row>
    <row r="48" spans="1:2">
      <c r="A48" s="62" t="s">
        <v>157</v>
      </c>
      <c r="B48" s="62">
        <v>135</v>
      </c>
    </row>
    <row r="49" spans="1:2">
      <c r="A49" s="62" t="s">
        <v>156</v>
      </c>
      <c r="B49" s="62">
        <v>184</v>
      </c>
    </row>
    <row r="50" spans="1:2">
      <c r="A50" s="62" t="s">
        <v>155</v>
      </c>
      <c r="B50" s="62">
        <v>171</v>
      </c>
    </row>
    <row r="51" spans="1:2">
      <c r="A51" s="62" t="s">
        <v>154</v>
      </c>
      <c r="B51" s="62">
        <v>163</v>
      </c>
    </row>
    <row r="52" spans="1:2">
      <c r="A52" s="62" t="s">
        <v>153</v>
      </c>
      <c r="B52" s="62">
        <v>138</v>
      </c>
    </row>
    <row r="53" spans="1:2">
      <c r="A53" s="62" t="s">
        <v>152</v>
      </c>
      <c r="B53" s="62">
        <v>125</v>
      </c>
    </row>
    <row r="54" spans="1:2">
      <c r="A54" s="62" t="s">
        <v>151</v>
      </c>
      <c r="B54" s="62">
        <v>167</v>
      </c>
    </row>
    <row r="55" spans="1:2">
      <c r="A55" s="62" t="s">
        <v>150</v>
      </c>
      <c r="B55" s="62">
        <v>191</v>
      </c>
    </row>
    <row r="56" spans="1:2">
      <c r="A56" s="62" t="s">
        <v>149</v>
      </c>
      <c r="B56" s="62">
        <v>140</v>
      </c>
    </row>
    <row r="57" spans="1:2">
      <c r="A57" s="62" t="s">
        <v>148</v>
      </c>
      <c r="B57" s="62">
        <v>142</v>
      </c>
    </row>
    <row r="58" spans="1:2">
      <c r="A58" s="62" t="s">
        <v>147</v>
      </c>
      <c r="B58" s="62">
        <v>174</v>
      </c>
    </row>
    <row r="59" spans="1:2">
      <c r="A59" s="62" t="s">
        <v>146</v>
      </c>
      <c r="B59" s="62">
        <v>166</v>
      </c>
    </row>
    <row r="60" spans="1:2">
      <c r="A60" s="62" t="s">
        <v>145</v>
      </c>
      <c r="B60" s="62">
        <v>350</v>
      </c>
    </row>
    <row r="61" spans="1:2">
      <c r="A61" s="62" t="s">
        <v>144</v>
      </c>
      <c r="B61" s="62">
        <v>175</v>
      </c>
    </row>
    <row r="62" spans="1:2">
      <c r="A62" s="62" t="s">
        <v>143</v>
      </c>
      <c r="B62" s="62">
        <v>143</v>
      </c>
    </row>
    <row r="63" spans="1:2">
      <c r="A63" s="62" t="s">
        <v>142</v>
      </c>
      <c r="B63" s="62">
        <v>314</v>
      </c>
    </row>
    <row r="64" spans="1:2">
      <c r="A64" s="62" t="s">
        <v>141</v>
      </c>
      <c r="B64" s="62">
        <v>188</v>
      </c>
    </row>
    <row r="65" spans="1:2">
      <c r="A65" s="62" t="s">
        <v>140</v>
      </c>
      <c r="B65" s="62">
        <v>303</v>
      </c>
    </row>
    <row r="66" spans="1:2">
      <c r="A66" s="62" t="s">
        <v>139</v>
      </c>
      <c r="B66" s="62">
        <v>145</v>
      </c>
    </row>
    <row r="67" spans="1:2">
      <c r="A67" s="62" t="s">
        <v>138</v>
      </c>
      <c r="B67" s="62">
        <v>323</v>
      </c>
    </row>
    <row r="68" spans="1:2">
      <c r="A68" s="62" t="s">
        <v>137</v>
      </c>
      <c r="B68" s="62">
        <v>146</v>
      </c>
    </row>
    <row r="69" spans="1:2">
      <c r="A69" s="62" t="s">
        <v>136</v>
      </c>
      <c r="B69" s="62">
        <v>149</v>
      </c>
    </row>
    <row r="70" spans="1:2">
      <c r="A70" s="62" t="s">
        <v>135</v>
      </c>
      <c r="B70" s="62">
        <v>185</v>
      </c>
    </row>
    <row r="71" spans="1:2">
      <c r="A71" s="62" t="s">
        <v>134</v>
      </c>
      <c r="B71" s="62">
        <v>151</v>
      </c>
    </row>
    <row r="72" spans="1:2">
      <c r="A72" s="62" t="s">
        <v>133</v>
      </c>
      <c r="B72" s="62">
        <v>194</v>
      </c>
    </row>
    <row r="73" spans="1:2">
      <c r="A73" s="62" t="s">
        <v>132</v>
      </c>
      <c r="B73" s="62">
        <v>160</v>
      </c>
    </row>
    <row r="74" spans="1:2">
      <c r="A74" s="62" t="s">
        <v>131</v>
      </c>
      <c r="B74" s="62">
        <v>131</v>
      </c>
    </row>
  </sheetData>
  <sheetProtection algorithmName="SHA-512" hashValue="pw7xRfAHRy3smT+rbZz4IvdS9dgtXSYk2swtgRZeyyJM+FKkVhtzDURzzOFs/WGVgzlg1Uw3TXJIcNfL8i8VVg==" saltValue="BxBkDPkHou0oFjWoWcETwA==" spinCount="100000" sheet="1" objects="1" scenarios="1"/>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CV</vt:lpstr>
      <vt:lpstr>1 Instructions - Read First</vt:lpstr>
      <vt:lpstr>2 Enrollments</vt:lpstr>
      <vt:lpstr>3 FY22 Annual Budget</vt:lpstr>
      <vt:lpstr>FY22 Pro Forma Estimate</vt:lpstr>
      <vt:lpstr>CV FY21 Interim</vt:lpstr>
      <vt:lpstr>CV FY21 Annual BudgetvsActuals</vt:lpstr>
      <vt:lpstr>LEA List</vt:lpstr>
      <vt:lpstr>LEA_Name</vt:lpstr>
      <vt:lpstr>'1 Instructions - Read First'!Print_Area</vt:lpstr>
      <vt:lpstr>'3 FY22 Annual Budget'!Print_Area</vt:lpstr>
      <vt:lpstr>Variability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 Kupferberg</dc:creator>
  <cp:lastModifiedBy>Mike Bayuk</cp:lastModifiedBy>
  <cp:lastPrinted>2016-11-10T20:34:43Z</cp:lastPrinted>
  <dcterms:created xsi:type="dcterms:W3CDTF">2015-03-09T19:17:40Z</dcterms:created>
  <dcterms:modified xsi:type="dcterms:W3CDTF">2022-11-13T12:56:10Z</dcterms:modified>
</cp:coreProperties>
</file>