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5"/>
  <workbookPr autoCompressPictures="0"/>
  <mc:AlternateContent xmlns:mc="http://schemas.openxmlformats.org/markup-compatibility/2006">
    <mc:Choice Requires="x15">
      <x15ac:absPath xmlns:x15ac="http://schemas.microsoft.com/office/spreadsheetml/2010/11/ac" url="/Volumes/dcpcsb/Shared/Finance/School Finance/Budgets/Budgets FY 2022/FY22 Budgets of Schools with Less 10% than Projected/Over Less 10% than Projected as of October 5/"/>
    </mc:Choice>
  </mc:AlternateContent>
  <xr:revisionPtr revIDLastSave="0" documentId="13_ncr:1_{52AA4085-8850-834E-8787-CDF6AD08A695}" xr6:coauthVersionLast="47" xr6:coauthVersionMax="47" xr10:uidLastSave="{00000000-0000-0000-0000-000000000000}"/>
  <workbookProtection workbookAlgorithmName="SHA-512" workbookHashValue="NZ64LQ+sGIBYkA92ui0OlqDmsIWb+M/kE62TTXiPqoBwwqh4lMCkmXmmczpfvnhGHS3QtBs+8MUDa8qLAXa+ug==" workbookSaltValue="HSZdwNsxQPqwJgkxIIgeAQ==" workbookSpinCount="100000" lockStructure="1"/>
  <bookViews>
    <workbookView xWindow="62900" yWindow="760" windowWidth="45220" windowHeight="25000" tabRatio="692" activeTab="3" xr2:uid="{ED86FE8E-EFFC-4BEE-9B35-73AEDDBBA4B1}"/>
  </bookViews>
  <sheets>
    <sheet name="CV" sheetId="10" state="hidden" r:id="rId1"/>
    <sheet name="1 Instructions - Read First" sheetId="6" r:id="rId2"/>
    <sheet name="2 Enrollments" sheetId="4" r:id="rId3"/>
    <sheet name="3 FY22 Annual Budget" sheetId="5" r:id="rId4"/>
    <sheet name="FY22 Pro Forma Estimate" sheetId="8" state="hidden" r:id="rId5"/>
    <sheet name="CV FY21 Interim" sheetId="11" state="hidden" r:id="rId6"/>
    <sheet name="CV FY21 Annual BudgetvsActuals" sheetId="12" state="hidden" r:id="rId7"/>
    <sheet name="LEA List" sheetId="7" state="hidden" r:id="rId8"/>
  </sheets>
  <externalReferences>
    <externalReference r:id="rId9"/>
    <externalReference r:id="rId10"/>
    <externalReference r:id="rId11"/>
    <externalReference r:id="rId12"/>
    <externalReference r:id="rId13"/>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3">#REF!</definedName>
    <definedName name="a">#REF!</definedName>
    <definedName name="ActMap">[1]Accounts!$D$2:$P$457</definedName>
    <definedName name="BudgetVersion">[1]SETUP!$D$16</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'[1]Exp-Per'!$L$9</definedName>
    <definedName name="Inflation">'[3]V. Other Expenses'!$G$173:$Q$173</definedName>
    <definedName name="LEA_Name">LEA_List[LEA]</definedName>
    <definedName name="_xlnm.Print_Area" localSheetId="1">'1 Instructions - Read First'!$B$1:$B$10</definedName>
    <definedName name="_xlnm.Print_Area" localSheetId="3">'3 FY22 Annual Budget'!$A:$Y</definedName>
    <definedName name="SalInfl">'[1]Exp-Per'!$H$10:$AZ$10</definedName>
    <definedName name="Scenario" localSheetId="3">[4]Inputs!#REF!</definedName>
    <definedName name="Scenario">[4]Inputs!#REF!</definedName>
    <definedName name="SchoolName">[1]SETUP!$D$7</definedName>
    <definedName name="SetupBudgetYears">[1]SETUP!$H$19:$J$63</definedName>
    <definedName name="StudentGrowth">[5]POP!$H$73:$AZ$73</definedName>
    <definedName name="Students">[5]POP!$H$71:$AZ$71</definedName>
    <definedName name="StudentsDiscountNY">[5]POP!$L$76</definedName>
    <definedName name="StudentsDiscountOutYears">[5]POP!$M$76</definedName>
    <definedName name="StudentsLEPNEP">[1]POP!$H$104:$AZ$104</definedName>
    <definedName name="StudentsLEPNEPResidential">[1]POP!$H$119:$AZ$119</definedName>
    <definedName name="StudentsSpEdWeighted">[1]POP!$H$86:$AZ$86</definedName>
    <definedName name="Variability">'FY22 Pro Forma Estimate'!$M$6:$M$11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2" l="1"/>
  <c r="F9" i="12"/>
  <c r="F8" i="12"/>
  <c r="F7" i="12"/>
  <c r="F6" i="12"/>
  <c r="F5" i="12"/>
  <c r="F4" i="12"/>
  <c r="F61" i="12"/>
  <c r="E61" i="12"/>
  <c r="D61" i="12"/>
  <c r="E38" i="12"/>
  <c r="D38" i="12"/>
  <c r="F38" i="12" s="1"/>
  <c r="E55" i="12"/>
  <c r="F55" i="12" s="1"/>
  <c r="F54" i="12"/>
  <c r="E54" i="12"/>
  <c r="E53" i="12"/>
  <c r="F53" i="12" s="1"/>
  <c r="D55" i="12"/>
  <c r="D54" i="12"/>
  <c r="D37" i="12"/>
  <c r="E37" i="12" s="1"/>
  <c r="D36" i="12"/>
  <c r="E36" i="12" s="1"/>
  <c r="F36" i="12" s="1"/>
  <c r="D35" i="12"/>
  <c r="E35" i="12" s="1"/>
  <c r="F35" i="12" s="1"/>
  <c r="C24" i="10"/>
  <c r="D56" i="12"/>
  <c r="D32" i="12"/>
  <c r="E32" i="12" s="1"/>
  <c r="F32" i="12" s="1"/>
  <c r="E12" i="12"/>
  <c r="E11" i="12"/>
  <c r="E10" i="12"/>
  <c r="D7" i="12"/>
  <c r="E7" i="12" s="1"/>
  <c r="E6" i="12"/>
  <c r="D6" i="12"/>
  <c r="Q60" i="11"/>
  <c r="P60" i="11"/>
  <c r="O60" i="11"/>
  <c r="N60" i="11"/>
  <c r="M60" i="11"/>
  <c r="L60" i="11"/>
  <c r="K60" i="11"/>
  <c r="J60" i="11"/>
  <c r="I60" i="11"/>
  <c r="H60" i="11"/>
  <c r="G60" i="11"/>
  <c r="F60" i="11"/>
  <c r="R58" i="11"/>
  <c r="R57" i="11"/>
  <c r="R56" i="11"/>
  <c r="R55" i="11"/>
  <c r="R54" i="11"/>
  <c r="R53" i="11"/>
  <c r="R52" i="11"/>
  <c r="R51" i="11"/>
  <c r="R50" i="11"/>
  <c r="R49" i="11"/>
  <c r="R48" i="11"/>
  <c r="R47" i="11"/>
  <c r="R46" i="11"/>
  <c r="R45" i="11"/>
  <c r="R44" i="11"/>
  <c r="D41" i="12" s="1"/>
  <c r="E41" i="12" s="1"/>
  <c r="F41" i="12" s="1"/>
  <c r="R43" i="11"/>
  <c r="R42" i="11"/>
  <c r="R41" i="11"/>
  <c r="R40" i="11"/>
  <c r="R39" i="11"/>
  <c r="R38" i="11"/>
  <c r="D24" i="12" s="1"/>
  <c r="E24" i="12" s="1"/>
  <c r="F24" i="12" s="1"/>
  <c r="R37" i="11"/>
  <c r="R36" i="11"/>
  <c r="R35" i="11"/>
  <c r="D8" i="12" s="1"/>
  <c r="E8" i="12" s="1"/>
  <c r="R34" i="11"/>
  <c r="R33" i="11"/>
  <c r="R32" i="11"/>
  <c r="D9" i="12" s="1"/>
  <c r="E9" i="12" s="1"/>
  <c r="R31" i="11"/>
  <c r="R30" i="11"/>
  <c r="R29" i="11"/>
  <c r="D5" i="12" s="1"/>
  <c r="E5" i="12" s="1"/>
  <c r="R28" i="11"/>
  <c r="D4" i="12" s="1"/>
  <c r="R27" i="11"/>
  <c r="R26" i="11"/>
  <c r="R25" i="11"/>
  <c r="R24" i="11"/>
  <c r="R23" i="11"/>
  <c r="R22" i="11"/>
  <c r="R21" i="11"/>
  <c r="R20" i="11"/>
  <c r="R19" i="11"/>
  <c r="R18" i="11"/>
  <c r="R17" i="11"/>
  <c r="R16" i="11"/>
  <c r="R15" i="11"/>
  <c r="R14" i="11"/>
  <c r="R13" i="11"/>
  <c r="R12" i="11"/>
  <c r="R11" i="11"/>
  <c r="R10" i="11"/>
  <c r="R9" i="11"/>
  <c r="R8" i="11"/>
  <c r="R7" i="11"/>
  <c r="R6" i="11"/>
  <c r="R5" i="11"/>
  <c r="R4" i="11"/>
  <c r="R3" i="11"/>
  <c r="X2" i="11"/>
  <c r="W2" i="11"/>
  <c r="V2" i="11"/>
  <c r="U2" i="11"/>
  <c r="R2" i="11"/>
  <c r="U42" i="10"/>
  <c r="T42" i="10"/>
  <c r="S42" i="10"/>
  <c r="R42" i="10"/>
  <c r="U40" i="10"/>
  <c r="T40" i="10"/>
  <c r="S40" i="10"/>
  <c r="V39" i="10"/>
  <c r="V37" i="10"/>
  <c r="C32" i="10"/>
  <c r="B32" i="10"/>
  <c r="C31" i="10"/>
  <c r="B31" i="10"/>
  <c r="C29" i="10"/>
  <c r="B29" i="10"/>
  <c r="C28" i="10"/>
  <c r="C27" i="10"/>
  <c r="B27" i="10"/>
  <c r="C26" i="10"/>
  <c r="C22" i="10"/>
  <c r="C25" i="10" l="1"/>
  <c r="E4" i="12"/>
  <c r="D13" i="12"/>
  <c r="D58" i="12"/>
  <c r="E58" i="12" s="1"/>
  <c r="F58" i="12" s="1"/>
  <c r="E56" i="12"/>
  <c r="F56" i="12" s="1"/>
  <c r="C30" i="10"/>
  <c r="B28" i="10"/>
  <c r="B30" i="10"/>
  <c r="E13" i="12" l="1"/>
  <c r="F13" i="12" s="1"/>
  <c r="D59" i="12"/>
  <c r="E59" i="12" s="1"/>
  <c r="F59" i="12" s="1"/>
  <c r="C77" i="8" l="1"/>
  <c r="C74" i="8" l="1"/>
  <c r="I1" i="8" l="1"/>
  <c r="A64" i="8"/>
  <c r="A62" i="8"/>
  <c r="B61" i="8"/>
  <c r="B59" i="8"/>
  <c r="C58" i="8"/>
  <c r="B58" i="8"/>
  <c r="C57" i="8"/>
  <c r="B57" i="8"/>
  <c r="C56" i="8"/>
  <c r="B56" i="8"/>
  <c r="C55" i="8"/>
  <c r="B55" i="8"/>
  <c r="C54" i="8"/>
  <c r="B54" i="8"/>
  <c r="C53" i="8"/>
  <c r="B53" i="8"/>
  <c r="C52" i="8"/>
  <c r="B52" i="8"/>
  <c r="C51" i="8"/>
  <c r="B51" i="8"/>
  <c r="C50" i="8"/>
  <c r="B50" i="8"/>
  <c r="C49" i="8"/>
  <c r="B49" i="8"/>
  <c r="C48" i="8"/>
  <c r="B48" i="8"/>
  <c r="C47" i="8"/>
  <c r="B47" i="8"/>
  <c r="A46" i="8"/>
  <c r="B44" i="8"/>
  <c r="C43" i="8"/>
  <c r="B43" i="8"/>
  <c r="C42" i="8"/>
  <c r="B42" i="8"/>
  <c r="C41" i="8"/>
  <c r="B41" i="8"/>
  <c r="C40" i="8"/>
  <c r="B40" i="8"/>
  <c r="C39" i="8"/>
  <c r="B39" i="8"/>
  <c r="C38" i="8"/>
  <c r="B38" i="8"/>
  <c r="A37" i="8"/>
  <c r="B35" i="8"/>
  <c r="C34" i="8"/>
  <c r="G34" i="8" s="1"/>
  <c r="B34" i="8"/>
  <c r="C33" i="8"/>
  <c r="B33" i="8"/>
  <c r="C32" i="8"/>
  <c r="B32" i="8"/>
  <c r="C31" i="8"/>
  <c r="B31" i="8"/>
  <c r="C30" i="8"/>
  <c r="B30" i="8"/>
  <c r="A29" i="8"/>
  <c r="B27" i="8"/>
  <c r="C26" i="8"/>
  <c r="B26" i="8"/>
  <c r="C25" i="8"/>
  <c r="B25" i="8"/>
  <c r="C24" i="8"/>
  <c r="B24" i="8"/>
  <c r="C23" i="8"/>
  <c r="G23" i="8" s="1"/>
  <c r="B23" i="8"/>
  <c r="C22" i="8"/>
  <c r="B22" i="8"/>
  <c r="C21" i="8"/>
  <c r="B21" i="8"/>
  <c r="C20" i="8"/>
  <c r="B20" i="8"/>
  <c r="A19" i="8"/>
  <c r="A18" i="8"/>
  <c r="B16" i="8"/>
  <c r="C15" i="8"/>
  <c r="B15" i="8"/>
  <c r="C14" i="8"/>
  <c r="G14" i="8" s="1"/>
  <c r="H14" i="8" s="1"/>
  <c r="I14" i="8" s="1"/>
  <c r="B14" i="8"/>
  <c r="C13" i="8"/>
  <c r="B13" i="8"/>
  <c r="C12" i="8"/>
  <c r="B12" i="8"/>
  <c r="C11" i="8"/>
  <c r="B11" i="8"/>
  <c r="C10" i="8"/>
  <c r="B10" i="8"/>
  <c r="C9" i="8"/>
  <c r="G9" i="8" s="1"/>
  <c r="H9" i="8" s="1"/>
  <c r="I9" i="8" s="1"/>
  <c r="B9" i="8"/>
  <c r="C8" i="8"/>
  <c r="B8" i="8"/>
  <c r="C7" i="8"/>
  <c r="B7" i="8"/>
  <c r="A6" i="8"/>
  <c r="A2" i="8"/>
  <c r="A1" i="8"/>
  <c r="K74" i="8"/>
  <c r="J74" i="8"/>
  <c r="K70" i="8"/>
  <c r="J70" i="8"/>
  <c r="K68" i="8"/>
  <c r="J68" i="8"/>
  <c r="E58" i="8"/>
  <c r="G58" i="8"/>
  <c r="H58" i="8" s="1"/>
  <c r="I58" i="8" s="1"/>
  <c r="E57" i="8"/>
  <c r="G56" i="8"/>
  <c r="H56" i="8" s="1"/>
  <c r="I56" i="8" s="1"/>
  <c r="E56" i="8"/>
  <c r="E55" i="8"/>
  <c r="F54" i="8"/>
  <c r="E54" i="8"/>
  <c r="F53" i="8"/>
  <c r="E53" i="8"/>
  <c r="G53" i="8" s="1"/>
  <c r="H53" i="8" s="1"/>
  <c r="I53" i="8" s="1"/>
  <c r="G52" i="8"/>
  <c r="H52" i="8" s="1"/>
  <c r="I52" i="8" s="1"/>
  <c r="F52" i="8"/>
  <c r="E52" i="8"/>
  <c r="G51" i="8"/>
  <c r="H51" i="8" s="1"/>
  <c r="I51" i="8" s="1"/>
  <c r="E51" i="8"/>
  <c r="E50" i="8"/>
  <c r="G50" i="8"/>
  <c r="H50" i="8" s="1"/>
  <c r="I50" i="8" s="1"/>
  <c r="E49" i="8"/>
  <c r="G48" i="8"/>
  <c r="E48" i="8"/>
  <c r="H48" i="8"/>
  <c r="I48" i="8" s="1"/>
  <c r="E47" i="8"/>
  <c r="C59" i="8"/>
  <c r="C44" i="8"/>
  <c r="E43" i="8"/>
  <c r="F42" i="8"/>
  <c r="E42" i="8"/>
  <c r="G42" i="8" s="1"/>
  <c r="H42" i="8" s="1"/>
  <c r="I42" i="8" s="1"/>
  <c r="G41" i="8"/>
  <c r="H41" i="8" s="1"/>
  <c r="I41" i="8" s="1"/>
  <c r="E41" i="8"/>
  <c r="G40" i="8"/>
  <c r="H40" i="8" s="1"/>
  <c r="I40" i="8" s="1"/>
  <c r="E40" i="8"/>
  <c r="E39" i="8"/>
  <c r="G39" i="8"/>
  <c r="H39" i="8" s="1"/>
  <c r="I39" i="8" s="1"/>
  <c r="E38" i="8"/>
  <c r="E34" i="8"/>
  <c r="E33" i="8"/>
  <c r="E32" i="8"/>
  <c r="F31" i="8"/>
  <c r="E31" i="8"/>
  <c r="G31" i="8" s="1"/>
  <c r="H31" i="8" s="1"/>
  <c r="I31" i="8" s="1"/>
  <c r="G30" i="8"/>
  <c r="F30" i="8"/>
  <c r="E30" i="8"/>
  <c r="G26" i="8"/>
  <c r="H26" i="8" s="1"/>
  <c r="I26" i="8" s="1"/>
  <c r="E26" i="8"/>
  <c r="E25" i="8"/>
  <c r="G25" i="8"/>
  <c r="H25" i="8" s="1"/>
  <c r="I25" i="8" s="1"/>
  <c r="E24" i="8"/>
  <c r="E23" i="8"/>
  <c r="E22" i="8"/>
  <c r="E21" i="8"/>
  <c r="E20" i="8"/>
  <c r="G20" i="8" s="1"/>
  <c r="C27" i="8"/>
  <c r="G15" i="8"/>
  <c r="H15" i="8" s="1"/>
  <c r="I15" i="8" s="1"/>
  <c r="E15" i="8"/>
  <c r="E14" i="8"/>
  <c r="F13" i="8"/>
  <c r="E13" i="8"/>
  <c r="E12" i="8"/>
  <c r="E11" i="8"/>
  <c r="G11" i="8"/>
  <c r="O10" i="8"/>
  <c r="F50" i="8" s="1"/>
  <c r="F10" i="8"/>
  <c r="E10" i="8"/>
  <c r="O9" i="8"/>
  <c r="F34" i="8" s="1"/>
  <c r="E9" i="8"/>
  <c r="O8" i="8"/>
  <c r="F26" i="8" s="1"/>
  <c r="F8" i="8"/>
  <c r="E8" i="8"/>
  <c r="O7" i="8"/>
  <c r="F40" i="8" s="1"/>
  <c r="F7" i="8"/>
  <c r="E7" i="8"/>
  <c r="O6" i="8"/>
  <c r="F51" i="8" s="1"/>
  <c r="C16" i="8" l="1"/>
  <c r="H34" i="8"/>
  <c r="I34" i="8" s="1"/>
  <c r="H23" i="8"/>
  <c r="I23" i="8" s="1"/>
  <c r="K52" i="8"/>
  <c r="K15" i="8"/>
  <c r="K9" i="8"/>
  <c r="H24" i="8"/>
  <c r="I24" i="8" s="1"/>
  <c r="K51" i="8"/>
  <c r="K40" i="8"/>
  <c r="K26" i="8"/>
  <c r="K42" i="8"/>
  <c r="K14" i="8"/>
  <c r="H38" i="8"/>
  <c r="K53" i="8"/>
  <c r="K31" i="8"/>
  <c r="K58" i="8"/>
  <c r="G10" i="8"/>
  <c r="H10" i="8" s="1"/>
  <c r="I10" i="8" s="1"/>
  <c r="K25" i="8"/>
  <c r="K34" i="8"/>
  <c r="H43" i="8"/>
  <c r="I43" i="8" s="1"/>
  <c r="K50" i="8"/>
  <c r="K56" i="8"/>
  <c r="H20" i="8"/>
  <c r="K23" i="8"/>
  <c r="K39" i="8"/>
  <c r="K48" i="8"/>
  <c r="K41" i="8"/>
  <c r="F41" i="8"/>
  <c r="F21" i="8"/>
  <c r="H30" i="8"/>
  <c r="F32" i="8"/>
  <c r="F43" i="8"/>
  <c r="F20" i="8"/>
  <c r="F11" i="8"/>
  <c r="G21" i="8"/>
  <c r="H21" i="8" s="1"/>
  <c r="I21" i="8" s="1"/>
  <c r="F22" i="8"/>
  <c r="G32" i="8"/>
  <c r="H32" i="8" s="1"/>
  <c r="I32" i="8" s="1"/>
  <c r="F33" i="8"/>
  <c r="C35" i="8"/>
  <c r="C61" i="8" s="1"/>
  <c r="G43" i="8"/>
  <c r="F47" i="8"/>
  <c r="F55" i="8"/>
  <c r="F12" i="8"/>
  <c r="G22" i="8"/>
  <c r="H22" i="8" s="1"/>
  <c r="I22" i="8" s="1"/>
  <c r="F23" i="8"/>
  <c r="G33" i="8"/>
  <c r="H33" i="8" s="1"/>
  <c r="I33" i="8" s="1"/>
  <c r="G47" i="8"/>
  <c r="F48" i="8"/>
  <c r="G55" i="8"/>
  <c r="H55" i="8" s="1"/>
  <c r="I55" i="8" s="1"/>
  <c r="F56" i="8"/>
  <c r="H11" i="8"/>
  <c r="I11" i="8" s="1"/>
  <c r="G12" i="8"/>
  <c r="H12" i="8" s="1"/>
  <c r="I12" i="8" s="1"/>
  <c r="F24" i="8"/>
  <c r="F38" i="8"/>
  <c r="H47" i="8"/>
  <c r="F49" i="8"/>
  <c r="F57" i="8"/>
  <c r="G7" i="8"/>
  <c r="G8" i="8"/>
  <c r="H8" i="8" s="1"/>
  <c r="I8" i="8" s="1"/>
  <c r="G13" i="8"/>
  <c r="H13" i="8" s="1"/>
  <c r="I13" i="8" s="1"/>
  <c r="F14" i="8"/>
  <c r="G24" i="8"/>
  <c r="F25" i="8"/>
  <c r="G38" i="8"/>
  <c r="G44" i="8" s="1"/>
  <c r="F39" i="8"/>
  <c r="G49" i="8"/>
  <c r="H49" i="8" s="1"/>
  <c r="I49" i="8" s="1"/>
  <c r="G57" i="8"/>
  <c r="H57" i="8" s="1"/>
  <c r="I57" i="8" s="1"/>
  <c r="F58" i="8"/>
  <c r="F9" i="8"/>
  <c r="F15" i="8"/>
  <c r="G27" i="8" l="1"/>
  <c r="K12" i="8"/>
  <c r="K57" i="8"/>
  <c r="K33" i="8"/>
  <c r="K22" i="8"/>
  <c r="C66" i="8"/>
  <c r="C67" i="8" s="1"/>
  <c r="C69" i="8" s="1"/>
  <c r="C62" i="8"/>
  <c r="C64" i="8" s="1"/>
  <c r="K32" i="8"/>
  <c r="K55" i="8"/>
  <c r="K43" i="8"/>
  <c r="H44" i="8"/>
  <c r="I38" i="8"/>
  <c r="I47" i="8"/>
  <c r="I20" i="8"/>
  <c r="H27" i="8"/>
  <c r="K24" i="8"/>
  <c r="K49" i="8"/>
  <c r="K10" i="8"/>
  <c r="G35" i="8"/>
  <c r="K13" i="8"/>
  <c r="H35" i="8"/>
  <c r="I30" i="8"/>
  <c r="K8" i="8"/>
  <c r="K11" i="8"/>
  <c r="G16" i="8"/>
  <c r="H7" i="8"/>
  <c r="K21" i="8"/>
  <c r="K20" i="8" l="1"/>
  <c r="K27" i="8" s="1"/>
  <c r="I27" i="8"/>
  <c r="K47" i="8"/>
  <c r="I35" i="8"/>
  <c r="K30" i="8"/>
  <c r="K35" i="8" s="1"/>
  <c r="I44" i="8"/>
  <c r="K38" i="8"/>
  <c r="K44" i="8" s="1"/>
  <c r="G54" i="8"/>
  <c r="C75" i="8"/>
  <c r="C71" i="8"/>
  <c r="C72" i="8" s="1"/>
  <c r="I7" i="8"/>
  <c r="H16" i="8"/>
  <c r="I16" i="8" l="1"/>
  <c r="K7" i="8"/>
  <c r="K16" i="8" s="1"/>
  <c r="H54" i="8"/>
  <c r="G59" i="8"/>
  <c r="G61" i="8" s="1"/>
  <c r="G62" i="8" s="1"/>
  <c r="G64" i="8" l="1"/>
  <c r="I54" i="8"/>
  <c r="H59" i="8"/>
  <c r="H61" i="8" s="1"/>
  <c r="H62" i="8" s="1"/>
  <c r="H64" i="8" s="1"/>
  <c r="K54" i="8" l="1"/>
  <c r="K59" i="8" s="1"/>
  <c r="K61" i="8" s="1"/>
  <c r="I59" i="8"/>
  <c r="I61" i="8" s="1"/>
  <c r="I62" i="8" s="1"/>
  <c r="K66" i="8" l="1"/>
  <c r="K67" i="8" s="1"/>
  <c r="K69" i="8" s="1"/>
  <c r="K62" i="8"/>
  <c r="K64" i="8" s="1"/>
  <c r="I64" i="8"/>
  <c r="J1" i="8"/>
  <c r="J58" i="8" l="1"/>
  <c r="J34" i="8"/>
  <c r="J51" i="8"/>
  <c r="J26" i="8"/>
  <c r="J41" i="8"/>
  <c r="J31" i="8"/>
  <c r="J40" i="8"/>
  <c r="J14" i="8"/>
  <c r="J52" i="8"/>
  <c r="J23" i="8"/>
  <c r="J53" i="8"/>
  <c r="J50" i="8"/>
  <c r="J39" i="8"/>
  <c r="J15" i="8"/>
  <c r="J42" i="8"/>
  <c r="J56" i="8"/>
  <c r="J48" i="8"/>
  <c r="J9" i="8"/>
  <c r="J25" i="8"/>
  <c r="J43" i="8"/>
  <c r="J24" i="8"/>
  <c r="J12" i="8"/>
  <c r="J49" i="8"/>
  <c r="J21" i="8"/>
  <c r="J57" i="8"/>
  <c r="J32" i="8"/>
  <c r="J10" i="8"/>
  <c r="J8" i="8"/>
  <c r="J33" i="8"/>
  <c r="J55" i="8"/>
  <c r="J11" i="8"/>
  <c r="J13" i="8"/>
  <c r="J22" i="8"/>
  <c r="J47" i="8"/>
  <c r="J30" i="8"/>
  <c r="J38" i="8"/>
  <c r="J20" i="8"/>
  <c r="J7" i="8"/>
  <c r="J54" i="8"/>
  <c r="K75" i="8"/>
  <c r="K71" i="8"/>
  <c r="K72" i="8" s="1"/>
  <c r="J27" i="8" l="1"/>
  <c r="J44" i="8"/>
  <c r="J16" i="8"/>
  <c r="J35" i="8"/>
  <c r="J59" i="8"/>
  <c r="J61" i="8" l="1"/>
  <c r="J66" i="8" s="1"/>
  <c r="J67" i="8" s="1"/>
  <c r="J69" i="8" s="1"/>
  <c r="J62" i="8" l="1"/>
  <c r="J64" i="8" s="1"/>
  <c r="J75" i="8"/>
  <c r="J71" i="8"/>
  <c r="J72" i="8" s="1"/>
  <c r="W56" i="5"/>
  <c r="W55" i="5"/>
  <c r="W54" i="5"/>
  <c r="W53" i="5"/>
  <c r="W52" i="5"/>
  <c r="W51" i="5"/>
  <c r="C2" i="6"/>
  <c r="AB56" i="5"/>
  <c r="AB55" i="5"/>
  <c r="AB52" i="5"/>
  <c r="AB14" i="5"/>
  <c r="AB13" i="5"/>
  <c r="D59" i="4" l="1"/>
  <c r="D58" i="4"/>
  <c r="D57" i="4"/>
  <c r="D56" i="4"/>
  <c r="D48" i="4"/>
  <c r="D45" i="4"/>
  <c r="D41" i="4"/>
  <c r="D40" i="4"/>
  <c r="D39" i="4"/>
  <c r="D38" i="4"/>
  <c r="D29" i="4"/>
  <c r="D28" i="4"/>
  <c r="D27" i="4"/>
  <c r="D26" i="4"/>
  <c r="D22" i="4"/>
  <c r="D21" i="4"/>
  <c r="D20" i="4"/>
  <c r="D19" i="4"/>
  <c r="D18" i="4"/>
  <c r="D17" i="4"/>
  <c r="D16" i="4"/>
  <c r="D15" i="4"/>
  <c r="D14" i="4"/>
  <c r="D13" i="4"/>
  <c r="D12" i="4"/>
  <c r="D11" i="4"/>
  <c r="D10" i="4"/>
  <c r="D9" i="4"/>
  <c r="D8" i="4"/>
  <c r="D7" i="4"/>
  <c r="D6" i="4"/>
  <c r="D5" i="4"/>
  <c r="D53" i="4"/>
  <c r="D35" i="4"/>
  <c r="D25" i="4"/>
  <c r="D32" i="4" s="1"/>
  <c r="C53" i="4"/>
  <c r="B53" i="4"/>
  <c r="C35" i="4"/>
  <c r="B35" i="4"/>
  <c r="S56" i="5"/>
  <c r="S55" i="5"/>
  <c r="S54" i="5"/>
  <c r="S53" i="5"/>
  <c r="S52" i="5"/>
  <c r="S51" i="5"/>
  <c r="O56" i="5"/>
  <c r="O55" i="5"/>
  <c r="Y55" i="5" s="1"/>
  <c r="AA55" i="5" s="1"/>
  <c r="O54" i="5"/>
  <c r="O53" i="5"/>
  <c r="O52" i="5"/>
  <c r="O51" i="5"/>
  <c r="K56" i="5"/>
  <c r="K55" i="5"/>
  <c r="K54" i="5"/>
  <c r="K53" i="5"/>
  <c r="K52" i="5"/>
  <c r="K51" i="5"/>
  <c r="P44" i="5"/>
  <c r="Q44" i="5"/>
  <c r="R44" i="5"/>
  <c r="L44" i="5"/>
  <c r="M44" i="5"/>
  <c r="N44" i="5"/>
  <c r="H44" i="5"/>
  <c r="I44" i="5"/>
  <c r="J44" i="5"/>
  <c r="L35" i="5"/>
  <c r="M35" i="5"/>
  <c r="N35" i="5"/>
  <c r="H35" i="5"/>
  <c r="I35" i="5"/>
  <c r="J35" i="5"/>
  <c r="P35" i="5"/>
  <c r="Q35" i="5"/>
  <c r="R35" i="5"/>
  <c r="P27" i="5"/>
  <c r="Q27" i="5"/>
  <c r="R27" i="5"/>
  <c r="L27" i="5"/>
  <c r="M27" i="5"/>
  <c r="N27" i="5"/>
  <c r="H27" i="5"/>
  <c r="I27" i="5"/>
  <c r="J27" i="5"/>
  <c r="H16" i="5"/>
  <c r="I16" i="5"/>
  <c r="J16" i="5"/>
  <c r="L16" i="5"/>
  <c r="M16" i="5"/>
  <c r="N16" i="5"/>
  <c r="P16" i="5"/>
  <c r="Q16" i="5"/>
  <c r="R16" i="5"/>
  <c r="T16" i="5"/>
  <c r="U16" i="5"/>
  <c r="V16" i="5"/>
  <c r="H59" i="5"/>
  <c r="I59" i="5"/>
  <c r="J59" i="5"/>
  <c r="L59" i="5"/>
  <c r="M59" i="5"/>
  <c r="N59" i="5"/>
  <c r="P59" i="5"/>
  <c r="Q59" i="5"/>
  <c r="R59" i="5"/>
  <c r="T59" i="5"/>
  <c r="U59" i="5"/>
  <c r="V59" i="5"/>
  <c r="T44" i="5"/>
  <c r="U44" i="5"/>
  <c r="V44" i="5"/>
  <c r="T35" i="5"/>
  <c r="U35" i="5"/>
  <c r="V35" i="5"/>
  <c r="T27" i="5"/>
  <c r="U27" i="5"/>
  <c r="V27" i="5"/>
  <c r="D59" i="5"/>
  <c r="D44" i="5"/>
  <c r="D35" i="5"/>
  <c r="D27" i="5"/>
  <c r="K40" i="5"/>
  <c r="O40" i="5"/>
  <c r="S40" i="5"/>
  <c r="W40" i="5"/>
  <c r="K39" i="5"/>
  <c r="O39" i="5"/>
  <c r="S39" i="5"/>
  <c r="W39" i="5"/>
  <c r="K14" i="5"/>
  <c r="O14" i="5"/>
  <c r="S14" i="5"/>
  <c r="W14" i="5"/>
  <c r="D16" i="5"/>
  <c r="A2" i="5"/>
  <c r="A2" i="4"/>
  <c r="A1" i="4"/>
  <c r="A1" i="5"/>
  <c r="B60" i="4"/>
  <c r="B42" i="4"/>
  <c r="B23" i="4"/>
  <c r="I5" i="5"/>
  <c r="J5" i="5" s="1"/>
  <c r="K5" i="5" s="1"/>
  <c r="L5" i="5" s="1"/>
  <c r="M5" i="5" s="1"/>
  <c r="N5" i="5" s="1"/>
  <c r="O5" i="5" s="1"/>
  <c r="P5" i="5" s="1"/>
  <c r="Q5" i="5" s="1"/>
  <c r="R5" i="5" s="1"/>
  <c r="S5" i="5" s="1"/>
  <c r="T5" i="5" s="1"/>
  <c r="U5" i="5" s="1"/>
  <c r="V5" i="5" s="1"/>
  <c r="W5" i="5" s="1"/>
  <c r="F27" i="5"/>
  <c r="W33" i="5"/>
  <c r="S33" i="5"/>
  <c r="O33" i="5"/>
  <c r="K33" i="5"/>
  <c r="W58" i="5"/>
  <c r="S58" i="5"/>
  <c r="O58" i="5"/>
  <c r="K58" i="5"/>
  <c r="W57" i="5"/>
  <c r="S57" i="5"/>
  <c r="O57" i="5"/>
  <c r="K57" i="5"/>
  <c r="W50" i="5"/>
  <c r="S50" i="5"/>
  <c r="O50" i="5"/>
  <c r="K50" i="5"/>
  <c r="W49" i="5"/>
  <c r="S49" i="5"/>
  <c r="O49" i="5"/>
  <c r="K49" i="5"/>
  <c r="W48" i="5"/>
  <c r="S48" i="5"/>
  <c r="O48" i="5"/>
  <c r="K48" i="5"/>
  <c r="W47" i="5"/>
  <c r="S47" i="5"/>
  <c r="O47" i="5"/>
  <c r="K47" i="5"/>
  <c r="W43" i="5"/>
  <c r="S43" i="5"/>
  <c r="O43" i="5"/>
  <c r="K43" i="5"/>
  <c r="W42" i="5"/>
  <c r="S42" i="5"/>
  <c r="O42" i="5"/>
  <c r="K42" i="5"/>
  <c r="W41" i="5"/>
  <c r="S41" i="5"/>
  <c r="O41" i="5"/>
  <c r="K41" i="5"/>
  <c r="W38" i="5"/>
  <c r="S38" i="5"/>
  <c r="O38" i="5"/>
  <c r="K38" i="5"/>
  <c r="W34" i="5"/>
  <c r="S34" i="5"/>
  <c r="O34" i="5"/>
  <c r="K34" i="5"/>
  <c r="W32" i="5"/>
  <c r="S32" i="5"/>
  <c r="O32" i="5"/>
  <c r="K32" i="5"/>
  <c r="W31" i="5"/>
  <c r="S31" i="5"/>
  <c r="O31" i="5"/>
  <c r="K31" i="5"/>
  <c r="W30" i="5"/>
  <c r="S30" i="5"/>
  <c r="O30" i="5"/>
  <c r="K30" i="5"/>
  <c r="W26" i="5"/>
  <c r="S26" i="5"/>
  <c r="O26" i="5"/>
  <c r="K26" i="5"/>
  <c r="W25" i="5"/>
  <c r="S25" i="5"/>
  <c r="O25" i="5"/>
  <c r="K25" i="5"/>
  <c r="W24" i="5"/>
  <c r="S24" i="5"/>
  <c r="O24" i="5"/>
  <c r="K24" i="5"/>
  <c r="W23" i="5"/>
  <c r="S23" i="5"/>
  <c r="O23" i="5"/>
  <c r="K23" i="5"/>
  <c r="W22" i="5"/>
  <c r="S22" i="5"/>
  <c r="O22" i="5"/>
  <c r="K22" i="5"/>
  <c r="W21" i="5"/>
  <c r="S21" i="5"/>
  <c r="O21" i="5"/>
  <c r="K21" i="5"/>
  <c r="W20" i="5"/>
  <c r="S20" i="5"/>
  <c r="O20" i="5"/>
  <c r="K20" i="5"/>
  <c r="W15" i="5"/>
  <c r="S15" i="5"/>
  <c r="O15" i="5"/>
  <c r="K15" i="5"/>
  <c r="W13" i="5"/>
  <c r="S13" i="5"/>
  <c r="O13" i="5"/>
  <c r="K13" i="5"/>
  <c r="W12" i="5"/>
  <c r="S12" i="5"/>
  <c r="O12" i="5"/>
  <c r="K12" i="5"/>
  <c r="W11" i="5"/>
  <c r="S11" i="5"/>
  <c r="O11" i="5"/>
  <c r="K11" i="5"/>
  <c r="W10" i="5"/>
  <c r="S10" i="5"/>
  <c r="O10" i="5"/>
  <c r="K10" i="5"/>
  <c r="W9" i="5"/>
  <c r="S9" i="5"/>
  <c r="O9" i="5"/>
  <c r="K9" i="5"/>
  <c r="W8" i="5"/>
  <c r="S8" i="5"/>
  <c r="O8" i="5"/>
  <c r="K8" i="5"/>
  <c r="W7" i="5"/>
  <c r="S7" i="5"/>
  <c r="O7" i="5"/>
  <c r="K7" i="5"/>
  <c r="B30" i="4"/>
  <c r="C30" i="4"/>
  <c r="C25" i="4"/>
  <c r="C32" i="4" s="1"/>
  <c r="C37" i="4" s="1"/>
  <c r="B25" i="4"/>
  <c r="B32" i="4" s="1"/>
  <c r="C60" i="4"/>
  <c r="C42" i="4"/>
  <c r="C23" i="4"/>
  <c r="Y14" i="5" l="1"/>
  <c r="AA14" i="5" s="1"/>
  <c r="O59" i="5"/>
  <c r="Y56" i="5"/>
  <c r="AA56" i="5" s="1"/>
  <c r="Y57" i="5"/>
  <c r="AA57" i="5" s="1"/>
  <c r="AB57" i="5" s="1"/>
  <c r="Y33" i="5"/>
  <c r="AA33" i="5" s="1"/>
  <c r="AB33" i="5" s="1"/>
  <c r="Y40" i="5"/>
  <c r="AA40" i="5" s="1"/>
  <c r="AB40" i="5" s="1"/>
  <c r="W16" i="5"/>
  <c r="Y54" i="5"/>
  <c r="AA54" i="5" s="1"/>
  <c r="AB54" i="5" s="1"/>
  <c r="Y41" i="5"/>
  <c r="AA41" i="5" s="1"/>
  <c r="AB41" i="5" s="1"/>
  <c r="W44" i="5"/>
  <c r="Y31" i="5"/>
  <c r="AA31" i="5" s="1"/>
  <c r="AB31" i="5" s="1"/>
  <c r="O35" i="5"/>
  <c r="Y53" i="5"/>
  <c r="AA53" i="5" s="1"/>
  <c r="AB53" i="5" s="1"/>
  <c r="K44" i="5"/>
  <c r="Y49" i="5"/>
  <c r="AA49" i="5" s="1"/>
  <c r="AB49" i="5" s="1"/>
  <c r="Y10" i="5"/>
  <c r="AA10" i="5" s="1"/>
  <c r="AB10" i="5" s="1"/>
  <c r="K59" i="5"/>
  <c r="O44" i="5"/>
  <c r="S35" i="5"/>
  <c r="Y42" i="5"/>
  <c r="AA42" i="5" s="1"/>
  <c r="AB42" i="5" s="1"/>
  <c r="Y39" i="5"/>
  <c r="AA39" i="5" s="1"/>
  <c r="AB39" i="5" s="1"/>
  <c r="D60" i="4"/>
  <c r="W59" i="5"/>
  <c r="Y58" i="5"/>
  <c r="AA58" i="5" s="1"/>
  <c r="AB58" i="5" s="1"/>
  <c r="Y50" i="5"/>
  <c r="AA50" i="5" s="1"/>
  <c r="AB50" i="5" s="1"/>
  <c r="Y48" i="5"/>
  <c r="AA48" i="5" s="1"/>
  <c r="AB48" i="5" s="1"/>
  <c r="Y43" i="5"/>
  <c r="AA43" i="5" s="1"/>
  <c r="AB43" i="5" s="1"/>
  <c r="V61" i="5"/>
  <c r="V62" i="5" s="1"/>
  <c r="V64" i="5" s="1"/>
  <c r="U61" i="5"/>
  <c r="U62" i="5" s="1"/>
  <c r="U64" i="5" s="1"/>
  <c r="W35" i="5"/>
  <c r="S44" i="5"/>
  <c r="Q61" i="5"/>
  <c r="Q62" i="5" s="1"/>
  <c r="Q64" i="5" s="1"/>
  <c r="Y32" i="5"/>
  <c r="AA32" i="5" s="1"/>
  <c r="AB32" i="5" s="1"/>
  <c r="N61" i="5"/>
  <c r="N62" i="5" s="1"/>
  <c r="N64" i="5" s="1"/>
  <c r="Y34" i="5"/>
  <c r="AA34" i="5" s="1"/>
  <c r="AB34" i="5" s="1"/>
  <c r="Y51" i="5"/>
  <c r="AA51" i="5" s="1"/>
  <c r="AB51" i="5" s="1"/>
  <c r="Y52" i="5"/>
  <c r="AA52" i="5" s="1"/>
  <c r="I61" i="5"/>
  <c r="I62" i="5" s="1"/>
  <c r="I64" i="5" s="1"/>
  <c r="J61" i="5"/>
  <c r="J62" i="5" s="1"/>
  <c r="J64" i="5" s="1"/>
  <c r="Y38" i="5"/>
  <c r="AA38" i="5" s="1"/>
  <c r="AB38" i="5" s="1"/>
  <c r="L61" i="5"/>
  <c r="L62" i="5" s="1"/>
  <c r="L64" i="5" s="1"/>
  <c r="Y30" i="5"/>
  <c r="AA30" i="5" s="1"/>
  <c r="AB30" i="5" s="1"/>
  <c r="Y22" i="5"/>
  <c r="AA22" i="5" s="1"/>
  <c r="AB22" i="5" s="1"/>
  <c r="Y26" i="5"/>
  <c r="AA26" i="5" s="1"/>
  <c r="AB26" i="5" s="1"/>
  <c r="Y23" i="5"/>
  <c r="AA23" i="5" s="1"/>
  <c r="AB23" i="5" s="1"/>
  <c r="Y21" i="5"/>
  <c r="AA21" i="5" s="1"/>
  <c r="AB21" i="5" s="1"/>
  <c r="W27" i="5"/>
  <c r="S27" i="5"/>
  <c r="Y25" i="5"/>
  <c r="AA25" i="5" s="1"/>
  <c r="AB25" i="5" s="1"/>
  <c r="R61" i="5"/>
  <c r="R62" i="5" s="1"/>
  <c r="R64" i="5" s="1"/>
  <c r="O27" i="5"/>
  <c r="Y24" i="5"/>
  <c r="AA24" i="5" s="1"/>
  <c r="AB24" i="5" s="1"/>
  <c r="M61" i="5"/>
  <c r="M62" i="5" s="1"/>
  <c r="M64" i="5" s="1"/>
  <c r="H61" i="5"/>
  <c r="H62" i="5" s="1"/>
  <c r="H64" i="5" s="1"/>
  <c r="Y20" i="5"/>
  <c r="AA20" i="5" s="1"/>
  <c r="AB20" i="5" s="1"/>
  <c r="K27" i="5"/>
  <c r="Y47" i="5"/>
  <c r="AA47" i="5" s="1"/>
  <c r="AB47" i="5" s="1"/>
  <c r="T61" i="5"/>
  <c r="T62" i="5" s="1"/>
  <c r="T64" i="5" s="1"/>
  <c r="P61" i="5"/>
  <c r="P62" i="5" s="1"/>
  <c r="P64" i="5" s="1"/>
  <c r="K35" i="5"/>
  <c r="Y11" i="5"/>
  <c r="AA11" i="5" s="1"/>
  <c r="AB11" i="5" s="1"/>
  <c r="Y15" i="5"/>
  <c r="AA15" i="5" s="1"/>
  <c r="AB15" i="5" s="1"/>
  <c r="Y9" i="5"/>
  <c r="AA9" i="5" s="1"/>
  <c r="AB9" i="5" s="1"/>
  <c r="S16" i="5"/>
  <c r="Y7" i="5"/>
  <c r="AA7" i="5" s="1"/>
  <c r="AB7" i="5" s="1"/>
  <c r="Y13" i="5"/>
  <c r="AA13" i="5" s="1"/>
  <c r="Y12" i="5"/>
  <c r="AA12" i="5" s="1"/>
  <c r="AB12" i="5" s="1"/>
  <c r="O16" i="5"/>
  <c r="Y8" i="5"/>
  <c r="AA8" i="5" s="1"/>
  <c r="AB8" i="5" s="1"/>
  <c r="D61" i="5"/>
  <c r="D62" i="5" s="1"/>
  <c r="D42" i="4"/>
  <c r="D30" i="4"/>
  <c r="S59" i="5"/>
  <c r="K16" i="5"/>
  <c r="D23" i="4"/>
  <c r="D44" i="4"/>
  <c r="D37" i="4"/>
  <c r="B37" i="4"/>
  <c r="B44" i="4"/>
  <c r="C44" i="4"/>
  <c r="Y44" i="5" l="1"/>
  <c r="AA44" i="5" s="1"/>
  <c r="AB44" i="5" s="1"/>
  <c r="O61" i="5"/>
  <c r="O62" i="5" s="1"/>
  <c r="O64" i="5" s="1"/>
  <c r="W61" i="5"/>
  <c r="W62" i="5" s="1"/>
  <c r="W64" i="5" s="1"/>
  <c r="Y35" i="5"/>
  <c r="AA35" i="5" s="1"/>
  <c r="AB35" i="5" s="1"/>
  <c r="Y27" i="5"/>
  <c r="AA27" i="5" s="1"/>
  <c r="AB27" i="5" s="1"/>
  <c r="K61" i="5"/>
  <c r="K62" i="5" s="1"/>
  <c r="D64" i="5"/>
  <c r="Y59" i="5"/>
  <c r="AA59" i="5" s="1"/>
  <c r="AB59" i="5" s="1"/>
  <c r="S61" i="5"/>
  <c r="Y16" i="5"/>
  <c r="AA16" i="5" s="1"/>
  <c r="AB16" i="5" s="1"/>
  <c r="D55" i="4"/>
  <c r="D47" i="4"/>
  <c r="D50" i="4" s="1"/>
  <c r="C55" i="4"/>
  <c r="C47" i="4"/>
  <c r="C50" i="4" s="1"/>
  <c r="B47" i="4"/>
  <c r="B50" i="4" s="1"/>
  <c r="B55" i="4"/>
  <c r="S62" i="5" l="1"/>
  <c r="S64" i="5" s="1"/>
  <c r="Y61" i="5"/>
  <c r="AA61" i="5" s="1"/>
  <c r="AB61" i="5" s="1"/>
  <c r="K64" i="5"/>
  <c r="Y62" i="5" l="1"/>
  <c r="AA62" i="5" s="1"/>
  <c r="AB62" i="5" s="1"/>
  <c r="Y64" i="5"/>
  <c r="AA64" i="5" s="1"/>
  <c r="AB6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1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tc={1FE4C607-D3B2-4141-95A9-0261E665AD90}</author>
  </authors>
  <commentList>
    <comment ref="D5" authorId="0" shapeId="0" xr:uid="{1FE4C607-D3B2-4141-95A9-0261E665AD90}">
      <text>
        <t>[Threaded comment]
Your version of Excel allows you to read this threaded comment; however, any edits to it will get removed if the file is opened in a newer version of Excel. Learn more: https://go.microsoft.com/fwlink/?linkid=870924
Comment:
    If “Budget” is selected, the amounts in this column should tie to the amounts in the published FY21 Budget. If “Projected” is selected, the amounts in this column should be the latest projected amounts you have for FY21.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tc={C558336F-0E84-C345-A85A-03C9EE98966C}</author>
    <author>tc={1274359C-C2F7-4347-A1E1-9C24EE16C986}</author>
  </authors>
  <commentList>
    <comment ref="G10" authorId="0" shapeId="0" xr:uid="{C558336F-0E84-C345-A85A-03C9EE98966C}">
      <text>
        <t>[Threaded comment]
Your version of Excel allows you to read this threaded comment; however, any edits to it will get removed if the file is opened in a newer version of Excel. Learn more: https://go.microsoft.com/fwlink/?linkid=870924
Comment:
    Imputed PPP and ESSER</t>
      </text>
    </comment>
    <comment ref="D38" authorId="1" shapeId="0" xr:uid="{1274359C-C2F7-4347-A1E1-9C24EE16C986}">
      <text>
        <t>[Threaded comment]
Your version of Excel allows you to read this threaded comment; however, any edits to it will get removed if the file is opened in a newer version of Excel. Learn more: https://go.microsoft.com/fwlink/?linkid=870924
Comment:
    Change to Variable if rent is per pupil</t>
      </text>
    </comment>
  </commentList>
</comments>
</file>

<file path=xl/sharedStrings.xml><?xml version="1.0" encoding="utf-8"?>
<sst xmlns="http://schemas.openxmlformats.org/spreadsheetml/2006/main" count="690" uniqueCount="355">
  <si>
    <t>Budget</t>
  </si>
  <si>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</si>
  <si>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</si>
  <si>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</si>
  <si>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</si>
  <si>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</si>
  <si>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</si>
  <si>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</si>
  <si>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</si>
  <si>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</si>
  <si>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</si>
  <si>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</si>
  <si>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</si>
  <si>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</si>
  <si>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</si>
  <si>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</si>
  <si>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</si>
  <si>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</si>
  <si>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</si>
  <si>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</si>
  <si>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</si>
  <si>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</si>
  <si>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</si>
  <si>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</si>
  <si>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</si>
  <si>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</si>
  <si>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</si>
  <si>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</si>
  <si>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</si>
  <si>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</si>
  <si>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</si>
  <si>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</si>
  <si>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</si>
  <si>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</si>
  <si>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</si>
  <si>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</si>
  <si>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</si>
  <si>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</si>
  <si>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</si>
  <si>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</si>
  <si>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</si>
  <si>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</si>
  <si>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</si>
  <si>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</si>
  <si>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</si>
  <si>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</si>
  <si>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</si>
  <si>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</si>
  <si>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</si>
  <si>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</si>
  <si>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</si>
  <si>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</si>
  <si>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Special Education</t>
  </si>
  <si>
    <t>Level 1</t>
  </si>
  <si>
    <t>Level 2</t>
  </si>
  <si>
    <t>Level 3</t>
  </si>
  <si>
    <t>Level 4</t>
  </si>
  <si>
    <t>Subtotal  for Special Ed</t>
  </si>
  <si>
    <t>Special Education-Residential</t>
  </si>
  <si>
    <t>Level 1 Residential</t>
  </si>
  <si>
    <t>Level 2 Residential</t>
  </si>
  <si>
    <t>Level 3 Residential</t>
  </si>
  <si>
    <t>Level 4 Residential</t>
  </si>
  <si>
    <t>Subtotal  for Special Ed Residential</t>
  </si>
  <si>
    <t>LEP/NEP Residential</t>
  </si>
  <si>
    <t>Residential</t>
  </si>
  <si>
    <t>Special Education Add-ons (ESY)</t>
  </si>
  <si>
    <t>Level 1 ESY</t>
  </si>
  <si>
    <t>Level 2 ESY</t>
  </si>
  <si>
    <t>Level 3 ESY</t>
  </si>
  <si>
    <t>Level 4 ESY</t>
  </si>
  <si>
    <t>Subtotal  for Special Ed - ESY</t>
  </si>
  <si>
    <t>Q1</t>
  </si>
  <si>
    <t>Q2</t>
  </si>
  <si>
    <t>Q3</t>
  </si>
  <si>
    <t>Q4</t>
  </si>
  <si>
    <t>No. of Positions</t>
  </si>
  <si>
    <t>Annual Budget</t>
  </si>
  <si>
    <t>At-Risk Students</t>
  </si>
  <si>
    <t>July</t>
  </si>
  <si>
    <t>August</t>
  </si>
  <si>
    <t>September</t>
  </si>
  <si>
    <t>October</t>
  </si>
  <si>
    <t>November</t>
  </si>
  <si>
    <t>December</t>
  </si>
  <si>
    <t>January</t>
  </si>
  <si>
    <t>February</t>
  </si>
  <si>
    <t>March</t>
  </si>
  <si>
    <t>April</t>
  </si>
  <si>
    <t>May</t>
  </si>
  <si>
    <t>June</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</si>
  <si>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</si>
  <si>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</si>
  <si>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</si>
  <si>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</si>
  <si>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</si>
  <si>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</si>
  <si>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</si>
  <si>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</si>
  <si>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</si>
  <si>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</si>
  <si>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</si>
  <si>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</si>
  <si>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</si>
  <si>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Federal Funding</t>
  </si>
  <si>
    <t>Administrative/Other Staff Salaries</t>
  </si>
  <si>
    <t>Employee Benefits and Payroll Taxes</t>
  </si>
  <si>
    <t>Educational Supplies and Textbooks</t>
  </si>
  <si>
    <t>Student Assessment Materials/Program Evaluation</t>
  </si>
  <si>
    <t>Other Direct Student Expense</t>
  </si>
  <si>
    <t>DC PCSB FY22 Budget Reporting Template</t>
  </si>
  <si>
    <t>FY22</t>
  </si>
  <si>
    <t>English Language Learners (ELL)</t>
  </si>
  <si>
    <t>All other grades</t>
  </si>
  <si>
    <t>Grades 9-12 Over-Age</t>
  </si>
  <si>
    <t>All other At-Risk</t>
  </si>
  <si>
    <t>New for FY22</t>
  </si>
  <si>
    <t>Subtotal for At-Risk</t>
  </si>
  <si>
    <t>Subtotal for ELL</t>
  </si>
  <si>
    <t>Subtotal for General Education</t>
  </si>
  <si>
    <t>ELL Residential</t>
  </si>
  <si>
    <t>FY21 Audited Enrollment</t>
  </si>
  <si>
    <t>FY22 Budgeted Enrollment</t>
  </si>
  <si>
    <t>Increase (Decrease)</t>
  </si>
  <si>
    <t>Grades 6-12</t>
  </si>
  <si>
    <t>CHANGE IN NET ASSETS</t>
  </si>
  <si>
    <t>OPERATING INCOME (LOSS)</t>
  </si>
  <si>
    <t>FY21</t>
  </si>
  <si>
    <t>FY22 - FY21</t>
  </si>
  <si>
    <t>Budget Change</t>
  </si>
  <si>
    <t>%</t>
  </si>
  <si>
    <t>YouthBuild DC PCS</t>
  </si>
  <si>
    <t>Washington Yu Ying PCS</t>
  </si>
  <si>
    <t>Washington Leadership Academy PCS</t>
  </si>
  <si>
    <t>Washington Latin PCS</t>
  </si>
  <si>
    <t>Washington Global PCS</t>
  </si>
  <si>
    <t>Two Rivers PCS</t>
  </si>
  <si>
    <t>Thurgood Marshall Academy PCS</t>
  </si>
  <si>
    <t>The Sojourner Truth School PCS</t>
  </si>
  <si>
    <t>The Next Step/El Proximo Paso PCS</t>
  </si>
  <si>
    <t>The Family Place PCS</t>
  </si>
  <si>
    <t>The Children's Guild DC PCS</t>
  </si>
  <si>
    <t>Statesmen College Preparatory Academy for Boys PCS</t>
  </si>
  <si>
    <t>St. Coletta Special Education PCS</t>
  </si>
  <si>
    <t>Somerset Preparatory Academy PCS</t>
  </si>
  <si>
    <t>Social Justice PCS</t>
  </si>
  <si>
    <t>Shining Stars Montessori Academy PCS</t>
  </si>
  <si>
    <t>Sela PCS</t>
  </si>
  <si>
    <t>SEED PCS</t>
  </si>
  <si>
    <t>Roots PCS</t>
  </si>
  <si>
    <t>Rocketship Education DC PCS</t>
  </si>
  <si>
    <t>Richard Wright PCS for Journalism and Media Arts</t>
  </si>
  <si>
    <t>Perry Street Preparatory PCS</t>
  </si>
  <si>
    <t>Paul PCS</t>
  </si>
  <si>
    <t>National Collegiate Preparatory PCHS</t>
  </si>
  <si>
    <t>Mundo Verde Bilingual PCS</t>
  </si>
  <si>
    <t>Monument Academy PCS</t>
  </si>
  <si>
    <t>Meridian PCS</t>
  </si>
  <si>
    <t>Maya Angelou PCS</t>
  </si>
  <si>
    <t>Mary McLeod Bethune Day Academy PCS</t>
  </si>
  <si>
    <t>Lee Montessori PCS</t>
  </si>
  <si>
    <t>LEARN DC PCS</t>
  </si>
  <si>
    <t>LAYC Career Academy PCS</t>
  </si>
  <si>
    <t>Latin American Montessori Bilingual PCS</t>
  </si>
  <si>
    <t>KIPP DC PCS</t>
  </si>
  <si>
    <t>Kingsman Academy PCS</t>
  </si>
  <si>
    <t>Inspired Teaching Demonstration PCS</t>
  </si>
  <si>
    <t>Ingenuity Prep PCS</t>
  </si>
  <si>
    <t>Ideal Academy PCS</t>
  </si>
  <si>
    <t>IDEA PCS</t>
  </si>
  <si>
    <t>I Dream PCS</t>
  </si>
  <si>
    <t>Howard University Middle School of Mathematics and Science PCS</t>
  </si>
  <si>
    <t>Hope Community PCS</t>
  </si>
  <si>
    <t>Harmony DC PCS</t>
  </si>
  <si>
    <t>Goodwill Excel Center PCS</t>
  </si>
  <si>
    <t>Global Citizens PCS</t>
  </si>
  <si>
    <t>Girls Global Academy PCS</t>
  </si>
  <si>
    <t>Friendship PCS</t>
  </si>
  <si>
    <t>Elsie Whitlow Stokes Community Freedom PCS</t>
  </si>
  <si>
    <t>Early Childhood Academy PCS</t>
  </si>
  <si>
    <t>Eagle Academy PCS</t>
  </si>
  <si>
    <t>E.L. Haynes PCS</t>
  </si>
  <si>
    <t>District of Columbia International School</t>
  </si>
  <si>
    <t>Digital Pioneers Academy PCS</t>
  </si>
  <si>
    <t>Democracy Prep Congress Heights PCS</t>
  </si>
  <si>
    <t>DC Scholars PCS</t>
  </si>
  <si>
    <t>DC Prep PCS</t>
  </si>
  <si>
    <t>DC Bilingual PCS</t>
  </si>
  <si>
    <t>Creative Minds International PCS</t>
  </si>
  <si>
    <t>Community College Preparatory Academy PCS</t>
  </si>
  <si>
    <t>City Arts &amp; Prep PCS</t>
  </si>
  <si>
    <t>Cesar Chavez PCS for Public Policy</t>
  </si>
  <si>
    <t>Center City PCS</t>
  </si>
  <si>
    <t>Cedar Tree Academy PCS</t>
  </si>
  <si>
    <t>Carlos Rosario International PCS</t>
  </si>
  <si>
    <t>Capital Village PCS</t>
  </si>
  <si>
    <t>Capital City PCS</t>
  </si>
  <si>
    <t>Briya PCS</t>
  </si>
  <si>
    <t>Bridges PCS</t>
  </si>
  <si>
    <t>Breakthrough Montessori PCS</t>
  </si>
  <si>
    <t>BASIS DC PCS</t>
  </si>
  <si>
    <t>AppleTree Early Learning PCS</t>
  </si>
  <si>
    <t>Achievement Preparatory Academy PCS</t>
  </si>
  <si>
    <t>Academy of Hope Adult PCS</t>
  </si>
  <si>
    <t>LEA ID</t>
  </si>
  <si>
    <t>LEA</t>
  </si>
  <si>
    <t>Select your LEA from the dropdown menu in cell B2 above and this automatically will populate cell C2.</t>
  </si>
  <si>
    <r>
      <t xml:space="preserve">Resave this file as </t>
    </r>
    <r>
      <rPr>
        <b/>
        <i/>
        <sz val="10"/>
        <color theme="1"/>
        <rFont val="Times New Roman"/>
        <family val="1"/>
      </rPr>
      <t xml:space="preserve">FY22 Budget </t>
    </r>
    <r>
      <rPr>
        <b/>
        <i/>
        <sz val="10"/>
        <color rgb="FFFF40FF"/>
        <rFont val="Times New Roman"/>
        <family val="1"/>
      </rPr>
      <t>LEA NAME</t>
    </r>
    <r>
      <rPr>
        <b/>
        <i/>
        <sz val="10"/>
        <color theme="1"/>
        <rFont val="Times New Roman"/>
        <family val="1"/>
      </rPr>
      <t>.xlsx</t>
    </r>
    <r>
      <rPr>
        <sz val="10"/>
        <color theme="1"/>
        <rFont val="Times New Roman"/>
        <family val="1"/>
      </rPr>
      <t xml:space="preserve">, with </t>
    </r>
    <r>
      <rPr>
        <sz val="10"/>
        <color rgb="FFFF40FF"/>
        <rFont val="Times New Roman"/>
        <family val="1"/>
      </rPr>
      <t>LEA NAME</t>
    </r>
    <r>
      <rPr>
        <sz val="10"/>
        <color theme="1"/>
        <rFont val="Times New Roman"/>
        <family val="1"/>
      </rPr>
      <t xml:space="preserve"> the exact name of the LEA in cell B2 above.</t>
    </r>
  </si>
  <si>
    <t>Resave this file.</t>
  </si>
  <si>
    <t>By July 28, 2021, upload this file to the Hub, validate it is saved in the Hub, and mark the budget task complete.</t>
  </si>
  <si>
    <t>INSTRUCTIONS TO BE FOLLOWED SEQUENTIALLY</t>
  </si>
  <si>
    <t>Enter the LEA contact name, email address, and phone number to replace the text in cells B4, B5, and B6 above.</t>
  </si>
  <si>
    <t>Complete Enrollments worksheet by entering LEA's FY22 budgeted enrollment data in the blue-filled cells.</t>
  </si>
  <si>
    <t>Complete FY22 Annual Budget worksheet by entering LEA's FY22 budgeted amounts in the blue-filled cells.</t>
  </si>
  <si>
    <t>Review all data entered to be certain that it agrees by category and in total with your internal FY22 budget.</t>
  </si>
  <si>
    <t>If you have any questions, please contact the DC PCSB Director of Finance.</t>
  </si>
  <si>
    <t>Projected</t>
  </si>
  <si>
    <t>Atima Shahi</t>
  </si>
  <si>
    <t>atima@ed-ops.com</t>
  </si>
  <si>
    <t>202-717-4678</t>
  </si>
  <si>
    <t>Enrollment:</t>
  </si>
  <si>
    <t>FY22 Annual Budget</t>
  </si>
  <si>
    <t>Variability</t>
  </si>
  <si>
    <t>Fixed</t>
  </si>
  <si>
    <t>Variable</t>
  </si>
  <si>
    <t>Variable $</t>
  </si>
  <si>
    <t>Pro Forma</t>
  </si>
  <si>
    <t>Assumption</t>
  </si>
  <si>
    <t>$</t>
  </si>
  <si>
    <t>Per Student</t>
  </si>
  <si>
    <t>Breakeven</t>
  </si>
  <si>
    <t>Estimate</t>
  </si>
  <si>
    <t>Personnel</t>
  </si>
  <si>
    <t>Direct Student</t>
  </si>
  <si>
    <t>Legal, Acctg, P/R</t>
  </si>
  <si>
    <t>Admin. Fee</t>
  </si>
  <si>
    <t>Total expenses excluding depreciation</t>
  </si>
  <si>
    <t>Net operating cash flow</t>
  </si>
  <si>
    <t>Borrowing (repayment) of loans and other financing activities</t>
  </si>
  <si>
    <t>Change in cash</t>
  </si>
  <si>
    <t>Beginning cash balance</t>
  </si>
  <si>
    <t>Ending cash balance</t>
  </si>
  <si>
    <t>Days cash on hand</t>
  </si>
  <si>
    <t>Beginning Working Capital</t>
  </si>
  <si>
    <t>Ending Working Capital (assuming only cash changes)</t>
  </si>
  <si>
    <t>FY 2021</t>
  </si>
  <si>
    <t>First Year (LEA)</t>
  </si>
  <si>
    <t>2020-2021</t>
  </si>
  <si>
    <t># of Days in Fiscal Quarter</t>
  </si>
  <si>
    <t>Unrestricted Cash and Cash Equivalents (Current)</t>
  </si>
  <si>
    <t>Total Current Assets</t>
  </si>
  <si>
    <t>Total Assets</t>
  </si>
  <si>
    <t>Current Portion of Long-Term Debt</t>
  </si>
  <si>
    <t>Total Current Liabilities</t>
  </si>
  <si>
    <t>Long-Term Debt, Net of Current Portion</t>
  </si>
  <si>
    <t>Total Liabilities</t>
  </si>
  <si>
    <t>Total Net Assets</t>
  </si>
  <si>
    <t>Operating Revenues</t>
  </si>
  <si>
    <t>Nonoperating Revenue (Expense)</t>
  </si>
  <si>
    <t>Net Cash (Used In) Provided by Operating Activities</t>
  </si>
  <si>
    <t>Net Cash (Used In) Provided by Investing Activities</t>
  </si>
  <si>
    <t>Net Cash (Used In) Provided by Financing Activities</t>
  </si>
  <si>
    <t>Current Liquid Investments</t>
  </si>
  <si>
    <t>Cash - Net Line of Credit</t>
  </si>
  <si>
    <t>Total Depreciation</t>
  </si>
  <si>
    <t>Current Ratio</t>
  </si>
  <si>
    <t>Net Cash Flow</t>
  </si>
  <si>
    <t>Net Surplus (Deficit)</t>
  </si>
  <si>
    <t>Total Cash Expenses per Day</t>
  </si>
  <si>
    <t>Days of Cash on Hand</t>
  </si>
  <si>
    <t>Operating Cash Flow (as % of Cash)</t>
  </si>
  <si>
    <t>Operating Expenses</t>
  </si>
  <si>
    <t>Changes in Net Assets Margin</t>
  </si>
  <si>
    <t>Debt Ratio</t>
  </si>
  <si>
    <t>Primary Reserve Ratio</t>
  </si>
  <si>
    <t>CF from Operations Margin</t>
  </si>
  <si>
    <t>Working Capital</t>
  </si>
  <si>
    <t>Valeria: Discuss conditional format for debt ratio (and generally)</t>
  </si>
  <si>
    <t>1 - Why the large A4 increase in expenses? Is it indicative of growing expenses or catch-up accounting from prior quarters?</t>
  </si>
  <si>
    <t>Mostly due to an increase in personnel salaries and benefits ($108K) - It's related to accrued payroll and benefits at year end that was not spread out during each month.</t>
  </si>
  <si>
    <t>FY21 Q1</t>
  </si>
  <si>
    <t>FY21 Q2</t>
  </si>
  <si>
    <t>FY21 Q3</t>
  </si>
  <si>
    <t>FY21 Q4</t>
  </si>
  <si>
    <t>2 - Please populate revenue per quarter and compare to expenses per quarter to help answer question 1 above</t>
  </si>
  <si>
    <t>3 - Q4 CF from Operations Margin is negative; is this trend going to continue?</t>
  </si>
  <si>
    <t>It likely could continue, as it seems that the months that showed positive changes in net assets were the months in which the school recorded significant Federal Funding. Once the Federal Funding is going to fade, if the school does not increase its enrollments or cuts its costs it will probably keep making slight margins. (See Row 60 in next tab). By recalculating budget numbers on the basis of actual FY 2022 enrollment so far, a net loss of $244K is budgeted (see linked tab).</t>
  </si>
  <si>
    <t>CV FY22 Annual Budget</t>
  </si>
  <si>
    <t>Operating Income (Loss)</t>
  </si>
  <si>
    <t>Working capital as of June 30, 2021 is critically low at $53K. 35% of projected UPSFF was paid in July 2021, which should increase working capital enough to cover at least FY22 Q1 expenses.</t>
  </si>
  <si>
    <t>Added to Comments in "Monitoring" tab.</t>
  </si>
  <si>
    <t>Add to Monitoring List FY21 Q4</t>
  </si>
  <si>
    <t>Done.</t>
  </si>
  <si>
    <t>What is the impact, if any, of the latest enrollment data compared to budgeted enrollment?</t>
  </si>
  <si>
    <t>Comments and Conclusions</t>
  </si>
  <si>
    <t>The Q4 negative CF from Operations could likely continue in FY22, as it seems that the months that showed positive changes in net assets were the months in which the school recorded significant Federal Funding. Once the Federal Funding is going to fade, if the school does not increase its enrollments or cuts its costs it will probably keep making slight margins. As of 9/16, the school's actual enrollment were 14% less than the budgeted number. With lower than budgeted revenue, the school will need to effectively manage costs to end the year with a positive Change in Net Assets and not further deplete its Working Capital, that is already low at $53K. The school received a larger portion of the Local Funding in August, and thus will probably not have cash issues in the first quarter of FY22, but should unexpected significant expenses arise, the school could be in a position not to have sufficient cash to keep its operations running.</t>
  </si>
  <si>
    <t>Data Type</t>
  </si>
  <si>
    <t>Fiscal Year</t>
  </si>
  <si>
    <t>Element</t>
  </si>
  <si>
    <t>FY2021</t>
  </si>
  <si>
    <t>Statement of Financial Position (Monthly)</t>
  </si>
  <si>
    <t>Cash and Cash Equivalents</t>
  </si>
  <si>
    <t>WC</t>
  </si>
  <si>
    <t>Restricted Cash and Investments</t>
  </si>
  <si>
    <t>Accounts Receivables</t>
  </si>
  <si>
    <t>Liquid Investments</t>
  </si>
  <si>
    <t>Other Current Assets</t>
  </si>
  <si>
    <t>Non-Current Restricted Cash and Investments</t>
  </si>
  <si>
    <t>Property, Building and Equipment, Net</t>
  </si>
  <si>
    <t>Intangible Assets</t>
  </si>
  <si>
    <t>Other Non-Current Assets</t>
  </si>
  <si>
    <t>Long-Term Investments</t>
  </si>
  <si>
    <t>Accounts Payable and Accrued Expenses</t>
  </si>
  <si>
    <t>Accrued Payroll and Benefits</t>
  </si>
  <si>
    <t>Current Portion of Long Term Debt</t>
  </si>
  <si>
    <t>Line of Credit</t>
  </si>
  <si>
    <t>Following Year Balloon Payment</t>
  </si>
  <si>
    <t>Other Current Liabilities</t>
  </si>
  <si>
    <t>Other Long-Term Liabilities</t>
  </si>
  <si>
    <t>Total Long-Term Liabilities</t>
  </si>
  <si>
    <t>Unrestricted Net Assets</t>
  </si>
  <si>
    <t>Temporarily Restricted Net Assets</t>
  </si>
  <si>
    <t>Permanently Restricted Net Assets</t>
  </si>
  <si>
    <t>Statement of Activities (Monthly)</t>
  </si>
  <si>
    <t>General Education (DC Funding Allocation)</t>
  </si>
  <si>
    <t>Categorical Enhancements (DC Funding Allocation)</t>
  </si>
  <si>
    <t>Facilities Allowance (DC Funding Allocation)</t>
  </si>
  <si>
    <t>Federal Entitlements and Other Federal Funds</t>
  </si>
  <si>
    <t>Private Grants</t>
  </si>
  <si>
    <t>Cash Contributions</t>
  </si>
  <si>
    <t>In-Kind Contributions</t>
  </si>
  <si>
    <t>State Grants</t>
  </si>
  <si>
    <t>Direct Student Expenses</t>
  </si>
  <si>
    <t>Depreciation &amp; Amortization (Facility)</t>
  </si>
  <si>
    <t>Interest Expense (Facility)</t>
  </si>
  <si>
    <t>Occupancy Expenses Subtotal</t>
  </si>
  <si>
    <t>Depreciation &amp; Amortization (Non-Facility)</t>
  </si>
  <si>
    <t>Interest Expense (Non-Facility)</t>
  </si>
  <si>
    <t>Management Organization Fee</t>
  </si>
  <si>
    <t>Other General Expenses</t>
  </si>
  <si>
    <t>General Expenses Subtotal</t>
  </si>
  <si>
    <t>Non-Operating Income (Loss)</t>
  </si>
  <si>
    <t>Description of Non-Operating Income / Expense</t>
  </si>
  <si>
    <t>None</t>
  </si>
  <si>
    <t>Net Income</t>
  </si>
  <si>
    <t>Statement of Cash Flows (Monthly)</t>
  </si>
  <si>
    <t>Net Change in Cash</t>
  </si>
  <si>
    <t>Net Income if no Federal Funding</t>
  </si>
  <si>
    <t>FY 2021 Actuals</t>
  </si>
  <si>
    <t>Difference</t>
  </si>
  <si>
    <t>Operating Revenue/Expense</t>
  </si>
  <si>
    <t>NET INCOME</t>
  </si>
  <si>
    <t>N/A</t>
  </si>
  <si>
    <t>FY 2021 Budgeted</t>
  </si>
  <si>
    <t>% 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</si>
</sst>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 @_)"/>
    <numFmt numFmtId="165" formatCode="#,##0.0000_);[Red]\(#,##0.0000\)"/>
    <numFmt numFmtId="166" formatCode="0.0000%"/>
    <numFmt numFmtId="167" formatCode="#,##0.00\d_);[Red]\(#,##0.00\d\)"/>
    <numFmt numFmtId="168" formatCode="#,##0.00\x_);[Red]\(#,##0.00\x\)"/>
    <numFmt numFmtId="169" formatCode="#,##0.00%_);[Red]\(#,##0.00%\)"/>
    <numFmt numFmtId="170" formatCode="[$USD]\ #,##0.00_);[Red]\([$USD]\ #,##0.00\)"/>
    <numFmt numFmtId="171" formatCode="_(* #,##0_);[Red]_(* \(#,##0\);_(* &quot;-&quot;_);_(@_)"/>
    <numFmt numFmtId="172" formatCode="_(* #,##0%_);[Red]_(* \(#,##0%\);_(* &quot;-&quot;_);_(@_)"/>
    <numFmt numFmtId="173" formatCode="_(* #,##0.0_);_(* \(#,##0.0\);_(* &quot;-&quot;??_);_(@_)"/>
    <numFmt numFmtId="174" formatCode="_(* #,##0_);_(* \(#,##0\);_(* &quot;-&quot;??_);_(@_)"/>
    <numFmt numFmtId="175" formatCode="_(* #,##0.0_);_(* \(#,##0.0\);_(* &quot;-&quot;?_);_(@_)"/>
  </numFmts>
  <fonts count="92">
    <font>
      <sz val="11"/>
      <color theme="1"/>
      <name val="Calibri"/>
      <family val="2"/>
      <scheme val="minor"/>
    </font>
    <font>
      <sz val="11"/>
      <color theme="1"/>
      <name val="Montserrat"/>
      <family val="2"/>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10"/>
      <color theme="1"/>
      <name val="Times New Roman"/>
      <family val="1"/>
    </font>
    <font>
      <sz val="8"/>
      <name val="Calibri"/>
      <family val="2"/>
      <scheme val="minor"/>
    </font>
    <font>
      <sz val="9"/>
      <color rgb="FF000000"/>
      <name val="Tahoma"/>
      <family val="2"/>
    </font>
    <font>
      <b/>
      <sz val="16"/>
      <color theme="1"/>
      <name val="Times New Roman"/>
      <family val="1"/>
    </font>
    <font>
      <b/>
      <sz val="12"/>
      <color theme="1"/>
      <name val="Times New Roman"/>
      <family val="1"/>
    </font>
    <font>
      <sz val="10"/>
      <color rgb="FFFF0000"/>
      <name val="Times New Roman"/>
      <family val="1"/>
    </font>
    <font>
      <sz val="10"/>
      <color rgb="FFFF40FF"/>
      <name val="Times New Roman"/>
      <family val="1"/>
    </font>
    <font>
      <b/>
      <i/>
      <sz val="10"/>
      <color theme="1"/>
      <name val="Times New Roman"/>
      <family val="1"/>
    </font>
    <font>
      <b/>
      <i/>
      <sz val="10"/>
      <color rgb="FFFF40FF"/>
      <name val="Times New Roman"/>
      <family val="1"/>
    </font>
    <font>
      <b/>
      <sz val="16"/>
      <color rgb="FFFF0000"/>
      <name val="Times New Roman"/>
      <family val="1"/>
    </font>
    <font>
      <b/>
      <sz val="10"/>
      <color rgb="FFFF0000"/>
      <name val="Times New Roman"/>
      <family val="1"/>
    </font>
    <font>
      <b/>
      <sz val="11"/>
      <color theme="1"/>
      <name val="Calibri"/>
      <family val="2"/>
      <scheme val="minor"/>
    </font>
    <font>
      <b/>
      <sz val="11"/>
      <color rgb="FF0432FF"/>
      <name val="Calibri"/>
      <family val="2"/>
      <scheme val="minor"/>
    </font>
    <font>
      <b/>
      <sz val="10"/>
      <color indexed="10"/>
      <name val="Times New Roman"/>
      <family val="1"/>
    </font>
    <font>
      <sz val="11"/>
      <color theme="9" tint="-0.499984740745262"/>
      <name val="Calibri"/>
      <family val="2"/>
      <scheme val="minor"/>
    </font>
    <font>
      <sz val="11"/>
      <color rgb="FF0432FF"/>
      <name val="Calibri"/>
      <family val="2"/>
      <scheme val="minor"/>
    </font>
    <font>
      <sz val="11"/>
      <name val="Montserrat Regular"/>
    </font>
    <font>
      <sz val="11"/>
      <name val="Calibri"/>
      <family val="2"/>
      <scheme val="minor"/>
    </font>
    <font>
      <u/>
      <sz val="11"/>
      <color theme="10"/>
      <name val="Calibri"/>
      <family val="2"/>
      <scheme val="minor"/>
    </font>
    <font>
      <sz val="12"/>
      <color theme="1"/>
      <name val="Calibri"/>
      <family val="2"/>
      <scheme val="minor"/>
    </font>
    <font>
      <sz val="11"/>
      <color rgb="FF222222"/>
      <name val="Helvetica"/>
      <family val="2"/>
    </font>
    <font>
      <u/>
      <sz val="12"/>
      <color theme="10"/>
      <name val="Calibri"/>
      <family val="2"/>
      <scheme val="minor"/>
    </font>
    <font>
      <sz val="11"/>
      <color rgb="FFC00000"/>
      <name val="Calibri"/>
      <family val="2"/>
      <scheme val="minor"/>
    </font>
    <font>
      <sz val="11"/>
      <color theme="1"/>
      <name val="Montserrat Regular"/>
    </font>
    <font>
      <b/>
      <sz val="11"/>
      <name val="Montserrat Regular"/>
    </font>
    <font>
      <b/>
      <i/>
      <sz val="11"/>
      <name val="Montserrat Regular"/>
    </font>
    <font>
      <b/>
      <sz val="11"/>
      <color theme="1"/>
      <name val="Montserrat Regular"/>
    </font>
    <font>
      <b/>
      <i/>
      <sz val="11"/>
      <color theme="1"/>
      <name val="Montserrat Regular"/>
    </font>
    <font>
      <b/>
      <sz val="11"/>
      <color rgb="FF222222"/>
      <name val="Montserrat Regular"/>
    </font>
  </fonts>
  <fills count="73">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rgb="FF00FA00"/>
        <bgColor indexed="64"/>
      </patternFill>
    </fill>
    <fill>
      <patternFill patternType="solid">
        <fgColor rgb="FFFF0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249977111117893"/>
        <bgColor indexed="64"/>
      </patternFill>
    </fill>
    <fill>
      <patternFill patternType="solid">
        <fgColor theme="9" tint="-0.249977111117893"/>
        <bgColor theme="4"/>
      </patternFill>
    </fill>
    <fill>
      <patternFill patternType="solid">
        <fgColor rgb="FFFFCEFD"/>
        <bgColor indexed="64"/>
      </patternFill>
    </fill>
    <fill>
      <patternFill patternType="solid">
        <fgColor rgb="FFFF0000"/>
        <bgColor theme="4"/>
      </patternFill>
    </fill>
    <fill>
      <patternFill patternType="solid">
        <fgColor rgb="FFFFC00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F0"/>
        <bgColor indexed="64"/>
      </patternFill>
    </fill>
  </fills>
  <borders count="4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rgb="FF0432FF"/>
      </left>
      <right style="dotted">
        <color rgb="FF0432FF"/>
      </right>
      <top style="dotted">
        <color rgb="FF0432FF"/>
      </top>
      <bottom style="dotted">
        <color rgb="FF0432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s>
  <cellStyleXfs count="989">
    <xf numFmtId="0" fontId="0" fillId="0" borderId="0"/>
    <xf numFmtId="43" fontId="5"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22" fillId="1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2" fillId="17"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2" fillId="2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2" fillId="2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2" fillId="1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2" fillId="1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2"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2"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3" fillId="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7" fillId="7" borderId="8"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1" fillId="0" borderId="0" applyAlignment="0"/>
    <xf numFmtId="0" fontId="19" fillId="8" borderId="11" applyNumberFormat="0" applyAlignment="0" applyProtection="0"/>
    <xf numFmtId="0" fontId="32" fillId="54" borderId="14" applyNumberFormat="0" applyAlignment="0" applyProtection="0"/>
    <xf numFmtId="0" fontId="32" fillId="54" borderId="14" applyNumberFormat="0" applyAlignment="0" applyProtection="0"/>
    <xf numFmtId="0" fontId="32" fillId="54" borderId="14" applyNumberFormat="0" applyAlignment="0" applyProtection="0"/>
    <xf numFmtId="0" fontId="33" fillId="55" borderId="0" applyAlignment="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37" fillId="0" borderId="0" applyFill="0" applyBorder="0" applyProtection="0"/>
    <xf numFmtId="166" fontId="37" fillId="0" borderId="0" applyFill="0" applyBorder="0" applyProtection="0"/>
    <xf numFmtId="167" fontId="38" fillId="0" borderId="0" applyFill="0" applyBorder="0" applyProtection="0"/>
    <xf numFmtId="168" fontId="38" fillId="0" borderId="0" applyFill="0" applyBorder="0" applyProtection="0"/>
    <xf numFmtId="40" fontId="38" fillId="0" borderId="0" applyFill="0" applyBorder="0" applyProtection="0"/>
    <xf numFmtId="169" fontId="38" fillId="0" borderId="0" applyFill="0" applyBorder="0" applyProtection="0"/>
    <xf numFmtId="0" fontId="38" fillId="0" borderId="0" applyNumberFormat="0" applyFill="0" applyBorder="0" applyProtection="0"/>
    <xf numFmtId="1" fontId="37" fillId="0" borderId="0" applyFill="0" applyBorder="0" applyProtection="0">
      <alignment horizontal="center"/>
    </xf>
    <xf numFmtId="167" fontId="37" fillId="0" borderId="0" applyFill="0" applyBorder="0" applyProtection="0"/>
    <xf numFmtId="0" fontId="39" fillId="0" borderId="0" applyNumberFormat="0" applyFill="0" applyBorder="0" applyProtection="0"/>
    <xf numFmtId="0" fontId="37" fillId="0" borderId="0" applyNumberFormat="0" applyFill="0" applyBorder="0" applyAlignment="0" applyProtection="0"/>
    <xf numFmtId="168" fontId="37" fillId="0" borderId="0" applyFill="0" applyBorder="0" applyProtection="0"/>
    <xf numFmtId="40" fontId="37" fillId="0" borderId="0" applyFill="0" applyBorder="0" applyProtection="0"/>
    <xf numFmtId="0" fontId="12" fillId="3"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69" fontId="37" fillId="0" borderId="0" applyFill="0" applyBorder="0" applyProtection="0"/>
    <xf numFmtId="0" fontId="37" fillId="0" borderId="0" applyNumberFormat="0" applyFill="0" applyBorder="0" applyProtection="0"/>
    <xf numFmtId="170" fontId="37" fillId="0" borderId="0" applyFill="0" applyBorder="0" applyProtection="0">
      <alignment horizontal="right"/>
    </xf>
    <xf numFmtId="0" fontId="9" fillId="0" borderId="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 fillId="0" borderId="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1" fillId="0" borderId="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6" borderId="8"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5" fillId="0" borderId="0" applyAlignment="0"/>
    <xf numFmtId="0" fontId="18" fillId="0" borderId="1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 fillId="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8" fillId="57" borderId="0" applyAlignment="0"/>
    <xf numFmtId="0" fontId="49" fillId="34" borderId="0" applyAlignment="0"/>
    <xf numFmtId="0" fontId="50" fillId="0" borderId="0" applyAlignment="0"/>
    <xf numFmtId="0" fontId="2" fillId="0" borderId="0"/>
    <xf numFmtId="0" fontId="34" fillId="0" borderId="0"/>
    <xf numFmtId="0" fontId="3" fillId="0" borderId="0"/>
    <xf numFmtId="0" fontId="3" fillId="0" borderId="0"/>
    <xf numFmtId="0" fontId="4" fillId="0" borderId="0"/>
    <xf numFmtId="0" fontId="35"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2" fillId="0" borderId="0"/>
    <xf numFmtId="0" fontId="3" fillId="0" borderId="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16" fillId="7" borderId="9"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9" fontId="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0" fontId="52" fillId="59" borderId="0" applyAlignment="0"/>
    <xf numFmtId="0" fontId="53" fillId="0" borderId="0" applyAlignment="0"/>
    <xf numFmtId="0" fontId="54" fillId="0" borderId="0" applyAlignment="0"/>
    <xf numFmtId="0" fontId="55" fillId="0" borderId="0" applyAlignment="0"/>
    <xf numFmtId="0" fontId="56" fillId="0" borderId="0" applyAlignment="0"/>
    <xf numFmtId="0" fontId="57" fillId="0" borderId="0" applyAlignment="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Alignment="0"/>
    <xf numFmtId="0" fontId="55" fillId="0" borderId="0" applyAlignment="0">
      <alignment wrapText="1"/>
    </xf>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xf numFmtId="0" fontId="82" fillId="0" borderId="0"/>
    <xf numFmtId="44"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4" fillId="0" borderId="0" applyNumberFormat="0" applyFill="0" applyBorder="0" applyAlignment="0" applyProtection="0"/>
    <xf numFmtId="44" fontId="2" fillId="0" borderId="0" applyFont="0" applyFill="0" applyBorder="0" applyAlignment="0" applyProtection="0"/>
  </cellStyleXfs>
  <cellXfs count="211">
    <xf numFmtId="0" fontId="0" fillId="0" borderId="0" xfId="0"/>
    <xf numFmtId="0" fontId="63" fillId="0" borderId="0" xfId="0" applyFont="1"/>
    <xf numFmtId="0" fontId="67" fillId="0" borderId="0" xfId="0" applyFont="1" applyProtection="1">
      <protection locked="0"/>
    </xf>
    <xf numFmtId="0" fontId="63" fillId="0" borderId="0" xfId="0" applyFont="1" applyProtection="1">
      <protection locked="0"/>
    </xf>
    <xf numFmtId="3" fontId="23" fillId="0" borderId="0" xfId="29" applyNumberFormat="1" applyFont="1"/>
    <xf numFmtId="3" fontId="4" fillId="0" borderId="0" xfId="29" applyNumberFormat="1" applyFont="1"/>
    <xf numFmtId="3" fontId="23" fillId="0" borderId="0" xfId="28" applyNumberFormat="1" applyFont="1"/>
    <xf numFmtId="3" fontId="25" fillId="0" borderId="0" xfId="28" applyNumberFormat="1" applyFont="1"/>
    <xf numFmtId="3" fontId="4" fillId="0" borderId="0" xfId="28" applyNumberFormat="1"/>
    <xf numFmtId="3" fontId="26" fillId="0" borderId="0" xfId="28" applyNumberFormat="1" applyFont="1"/>
    <xf numFmtId="3" fontId="23" fillId="0" borderId="22" xfId="28" applyNumberFormat="1" applyFont="1" applyBorder="1"/>
    <xf numFmtId="3" fontId="4" fillId="0" borderId="22" xfId="28" applyNumberFormat="1" applyBorder="1"/>
    <xf numFmtId="3" fontId="23" fillId="0" borderId="22" xfId="28" applyNumberFormat="1" applyFont="1" applyBorder="1" applyAlignment="1">
      <alignment wrapText="1"/>
    </xf>
    <xf numFmtId="3" fontId="26" fillId="0" borderId="22" xfId="28" applyNumberFormat="1" applyFont="1" applyBorder="1"/>
    <xf numFmtId="3" fontId="4" fillId="0" borderId="22" xfId="28" applyNumberFormat="1" applyBorder="1" applyAlignment="1">
      <alignment horizontal="left"/>
    </xf>
    <xf numFmtId="3" fontId="23" fillId="0" borderId="22" xfId="28" applyNumberFormat="1" applyFont="1" applyBorder="1" applyAlignment="1">
      <alignment horizontal="left"/>
    </xf>
    <xf numFmtId="3" fontId="25" fillId="0" borderId="0" xfId="28" applyNumberFormat="1" applyFont="1" applyAlignment="1">
      <alignment horizontal="left"/>
    </xf>
    <xf numFmtId="3" fontId="68" fillId="0" borderId="22" xfId="28" applyNumberFormat="1" applyFont="1" applyBorder="1"/>
    <xf numFmtId="3" fontId="26" fillId="0" borderId="22" xfId="28" applyNumberFormat="1" applyFont="1" applyBorder="1" applyAlignment="1">
      <alignment horizontal="left"/>
    </xf>
    <xf numFmtId="3" fontId="23" fillId="0" borderId="23" xfId="28" applyNumberFormat="1" applyFont="1" applyBorder="1" applyAlignment="1">
      <alignment wrapText="1"/>
    </xf>
    <xf numFmtId="38" fontId="4" fillId="0" borderId="0" xfId="29" applyNumberFormat="1" applyFont="1" applyAlignment="1">
      <alignment horizontal="center"/>
    </xf>
    <xf numFmtId="38" fontId="68" fillId="0" borderId="0" xfId="29" applyNumberFormat="1" applyFont="1" applyAlignment="1">
      <alignment horizontal="center"/>
    </xf>
    <xf numFmtId="38" fontId="23" fillId="0" borderId="0" xfId="28" applyNumberFormat="1" applyFont="1" applyAlignment="1">
      <alignment horizontal="center"/>
    </xf>
    <xf numFmtId="38" fontId="23" fillId="0" borderId="0" xfId="30" applyNumberFormat="1" applyFont="1" applyFill="1" applyAlignment="1">
      <alignment horizontal="center"/>
    </xf>
    <xf numFmtId="38" fontId="23" fillId="0" borderId="22" xfId="28" applyNumberFormat="1" applyFont="1" applyBorder="1" applyAlignment="1">
      <alignment wrapText="1"/>
    </xf>
    <xf numFmtId="38" fontId="23" fillId="0" borderId="22" xfId="28" applyNumberFormat="1" applyFont="1" applyBorder="1" applyAlignment="1">
      <alignment horizontal="center" wrapText="1"/>
    </xf>
    <xf numFmtId="38" fontId="23" fillId="0" borderId="22" xfId="28" applyNumberFormat="1" applyFont="1" applyBorder="1" applyAlignment="1">
      <alignment horizontal="center"/>
    </xf>
    <xf numFmtId="38" fontId="25" fillId="0" borderId="0" xfId="28" applyNumberFormat="1" applyFont="1" applyAlignment="1">
      <alignment horizontal="center"/>
    </xf>
    <xf numFmtId="38" fontId="4" fillId="0" borderId="0" xfId="28" applyNumberFormat="1" applyAlignment="1">
      <alignment horizontal="center"/>
    </xf>
    <xf numFmtId="38" fontId="27" fillId="0" borderId="0" xfId="28" applyNumberFormat="1" applyFont="1" applyAlignment="1">
      <alignment horizontal="center"/>
    </xf>
    <xf numFmtId="38" fontId="24" fillId="0" borderId="0" xfId="28" applyNumberFormat="1" applyFont="1" applyAlignment="1">
      <alignment horizontal="center"/>
    </xf>
    <xf numFmtId="38" fontId="4" fillId="0" borderId="22" xfId="28" applyNumberFormat="1" applyBorder="1" applyAlignment="1">
      <alignment horizontal="center"/>
    </xf>
    <xf numFmtId="38" fontId="4" fillId="2" borderId="22" xfId="28" applyNumberFormat="1" applyFill="1" applyBorder="1" applyAlignment="1" applyProtection="1">
      <alignment horizontal="center"/>
      <protection locked="0"/>
    </xf>
    <xf numFmtId="38" fontId="23" fillId="2" borderId="22" xfId="28" applyNumberFormat="1" applyFont="1" applyFill="1" applyBorder="1" applyAlignment="1" applyProtection="1">
      <alignment horizontal="center"/>
      <protection locked="0"/>
    </xf>
    <xf numFmtId="171" fontId="23" fillId="0" borderId="0" xfId="2" applyNumberFormat="1" applyFont="1"/>
    <xf numFmtId="171" fontId="4" fillId="0" borderId="0" xfId="2" applyNumberFormat="1" applyFont="1"/>
    <xf numFmtId="171" fontId="62" fillId="0" borderId="0" xfId="2" applyNumberFormat="1" applyFont="1"/>
    <xf numFmtId="171" fontId="23" fillId="0" borderId="1" xfId="2" applyNumberFormat="1" applyFont="1" applyBorder="1" applyAlignment="1">
      <alignment horizontal="center"/>
    </xf>
    <xf numFmtId="171" fontId="23" fillId="0" borderId="0" xfId="2" applyNumberFormat="1" applyFont="1" applyAlignment="1">
      <alignment horizontal="center"/>
    </xf>
    <xf numFmtId="171" fontId="4" fillId="0" borderId="2" xfId="2" applyNumberFormat="1" applyFont="1" applyBorder="1" applyAlignment="1">
      <alignment horizontal="center"/>
    </xf>
    <xf numFmtId="171" fontId="4" fillId="0" borderId="0" xfId="2" applyNumberFormat="1" applyFont="1" applyAlignment="1">
      <alignment horizontal="center"/>
    </xf>
    <xf numFmtId="171" fontId="4" fillId="0" borderId="0" xfId="1" applyNumberFormat="1" applyFont="1" applyFill="1" applyBorder="1" applyAlignment="1">
      <alignment horizontal="center"/>
    </xf>
    <xf numFmtId="171" fontId="4" fillId="0" borderId="2" xfId="2" applyNumberFormat="1" applyFont="1" applyBorder="1"/>
    <xf numFmtId="171" fontId="23" fillId="0" borderId="3" xfId="2" applyNumberFormat="1" applyFont="1" applyBorder="1"/>
    <xf numFmtId="171" fontId="23" fillId="0" borderId="3" xfId="1" applyNumberFormat="1" applyFont="1" applyFill="1" applyBorder="1"/>
    <xf numFmtId="171" fontId="23" fillId="0" borderId="0" xfId="1" applyNumberFormat="1" applyFont="1" applyFill="1" applyBorder="1"/>
    <xf numFmtId="171" fontId="62" fillId="0" borderId="0" xfId="1" applyNumberFormat="1" applyFont="1" applyBorder="1"/>
    <xf numFmtId="171" fontId="4" fillId="0" borderId="0" xfId="1" applyNumberFormat="1" applyFont="1"/>
    <xf numFmtId="171" fontId="26" fillId="0" borderId="0" xfId="2" applyNumberFormat="1" applyFont="1"/>
    <xf numFmtId="171" fontId="4" fillId="0" borderId="0" xfId="1" applyNumberFormat="1" applyFont="1" applyFill="1" applyBorder="1"/>
    <xf numFmtId="171" fontId="4" fillId="0" borderId="0" xfId="1" applyNumberFormat="1" applyFont="1" applyBorder="1"/>
    <xf numFmtId="171" fontId="23" fillId="0" borderId="1" xfId="2" applyNumberFormat="1" applyFont="1" applyBorder="1"/>
    <xf numFmtId="171" fontId="23" fillId="0" borderId="2" xfId="2" applyNumberFormat="1" applyFont="1" applyBorder="1"/>
    <xf numFmtId="171" fontId="23" fillId="0" borderId="3" xfId="980" applyNumberFormat="1" applyFont="1" applyFill="1" applyBorder="1"/>
    <xf numFmtId="171" fontId="23" fillId="0" borderId="0" xfId="980" applyNumberFormat="1" applyFont="1" applyFill="1" applyBorder="1"/>
    <xf numFmtId="171" fontId="62" fillId="0" borderId="0" xfId="980" applyNumberFormat="1" applyFont="1" applyBorder="1"/>
    <xf numFmtId="172" fontId="4" fillId="0" borderId="0" xfId="2" applyNumberFormat="1" applyFont="1"/>
    <xf numFmtId="171" fontId="4" fillId="0" borderId="1" xfId="2" applyNumberFormat="1" applyFont="1" applyBorder="1"/>
    <xf numFmtId="171" fontId="4" fillId="0" borderId="3" xfId="980" applyNumberFormat="1" applyFont="1" applyBorder="1"/>
    <xf numFmtId="172" fontId="4" fillId="0" borderId="2" xfId="2" applyNumberFormat="1" applyFont="1" applyBorder="1"/>
    <xf numFmtId="171" fontId="4" fillId="2" borderId="4" xfId="1" applyNumberFormat="1" applyFont="1" applyFill="1" applyBorder="1" applyAlignment="1" applyProtection="1">
      <alignment horizontal="center"/>
      <protection locked="0"/>
    </xf>
    <xf numFmtId="171" fontId="4" fillId="2" borderId="4" xfId="1" applyNumberFormat="1" applyFont="1" applyFill="1" applyBorder="1" applyProtection="1">
      <protection locked="0"/>
    </xf>
    <xf numFmtId="0" fontId="1" fillId="0" borderId="0" xfId="981"/>
    <xf numFmtId="0" fontId="63" fillId="0" borderId="0" xfId="0" applyFont="1" applyAlignment="1">
      <alignment horizontal="center"/>
    </xf>
    <xf numFmtId="0" fontId="66" fillId="0" borderId="0" xfId="0" applyFont="1" applyAlignment="1">
      <alignment horizontal="center"/>
    </xf>
    <xf numFmtId="171" fontId="4" fillId="0" borderId="2" xfId="2" applyNumberFormat="1" applyFont="1" applyBorder="1" applyAlignment="1" applyProtection="1">
      <alignment horizontal="center"/>
      <protection locked="0"/>
    </xf>
    <xf numFmtId="171" fontId="0" fillId="0" borderId="0" xfId="0" applyNumberFormat="1"/>
    <xf numFmtId="171" fontId="74" fillId="0" borderId="0" xfId="0" applyNumberFormat="1" applyFont="1"/>
    <xf numFmtId="171" fontId="75" fillId="0" borderId="25" xfId="0" applyNumberFormat="1" applyFont="1" applyBorder="1"/>
    <xf numFmtId="172" fontId="0" fillId="0" borderId="0" xfId="0" applyNumberFormat="1"/>
    <xf numFmtId="171" fontId="76" fillId="0" borderId="0" xfId="2" applyNumberFormat="1" applyFont="1" applyAlignment="1">
      <alignment horizontal="center"/>
    </xf>
    <xf numFmtId="171" fontId="74" fillId="0" borderId="0" xfId="0" applyNumberFormat="1" applyFont="1" applyAlignment="1">
      <alignment horizontal="center"/>
    </xf>
    <xf numFmtId="172" fontId="74" fillId="0" borderId="0" xfId="0" applyNumberFormat="1" applyFont="1" applyAlignment="1">
      <alignment horizontal="center"/>
    </xf>
    <xf numFmtId="171" fontId="74" fillId="0" borderId="29" xfId="0" applyNumberFormat="1" applyFont="1" applyBorder="1" applyAlignment="1">
      <alignment horizontal="center"/>
    </xf>
    <xf numFmtId="172" fontId="74" fillId="0" borderId="29" xfId="0" applyNumberFormat="1" applyFont="1" applyBorder="1" applyAlignment="1">
      <alignment horizontal="center"/>
    </xf>
    <xf numFmtId="171" fontId="77" fillId="0" borderId="0" xfId="0" applyNumberFormat="1" applyFont="1"/>
    <xf numFmtId="171" fontId="0" fillId="0" borderId="27" xfId="0" applyNumberFormat="1" applyBorder="1"/>
    <xf numFmtId="171" fontId="78" fillId="0" borderId="0" xfId="0" applyNumberFormat="1" applyFont="1"/>
    <xf numFmtId="171" fontId="0" fillId="0" borderId="2" xfId="0" applyNumberFormat="1" applyBorder="1"/>
    <xf numFmtId="171" fontId="0" fillId="0" borderId="30" xfId="0" applyNumberFormat="1" applyBorder="1"/>
    <xf numFmtId="171" fontId="79" fillId="0" borderId="0" xfId="2" applyNumberFormat="1" applyFont="1"/>
    <xf numFmtId="171" fontId="78" fillId="0" borderId="25" xfId="0" applyNumberFormat="1" applyFont="1" applyBorder="1"/>
    <xf numFmtId="171" fontId="80" fillId="0" borderId="0" xfId="0" applyNumberFormat="1" applyFont="1"/>
    <xf numFmtId="171" fontId="0" fillId="0" borderId="31" xfId="0" applyNumberFormat="1" applyBorder="1"/>
    <xf numFmtId="171" fontId="0" fillId="60" borderId="31" xfId="0" applyNumberFormat="1" applyFill="1" applyBorder="1"/>
    <xf numFmtId="174" fontId="0" fillId="0" borderId="0" xfId="1" applyNumberFormat="1" applyFont="1"/>
    <xf numFmtId="0" fontId="2" fillId="0" borderId="0" xfId="983" applyFont="1"/>
    <xf numFmtId="0" fontId="74" fillId="0" borderId="0" xfId="983" applyFont="1"/>
    <xf numFmtId="0" fontId="19" fillId="62" borderId="33" xfId="983" applyFont="1" applyFill="1" applyBorder="1"/>
    <xf numFmtId="0" fontId="20" fillId="63" borderId="33" xfId="983" applyFont="1" applyFill="1" applyBorder="1"/>
    <xf numFmtId="0" fontId="19" fillId="0" borderId="32" xfId="983" applyFont="1" applyBorder="1"/>
    <xf numFmtId="175" fontId="19" fillId="0" borderId="32" xfId="983" applyNumberFormat="1" applyFont="1" applyBorder="1"/>
    <xf numFmtId="38" fontId="19" fillId="0" borderId="32" xfId="983" applyNumberFormat="1" applyFont="1" applyBorder="1"/>
    <xf numFmtId="0" fontId="19" fillId="62" borderId="32" xfId="983" applyFont="1" applyFill="1" applyBorder="1"/>
    <xf numFmtId="0" fontId="2" fillId="63" borderId="32" xfId="983" applyFont="1" applyFill="1" applyBorder="1"/>
    <xf numFmtId="6" fontId="2" fillId="0" borderId="32" xfId="983" applyNumberFormat="1" applyFont="1" applyBorder="1"/>
    <xf numFmtId="175" fontId="2" fillId="0" borderId="32" xfId="983" applyNumberFormat="1" applyFont="1" applyBorder="1"/>
    <xf numFmtId="38" fontId="2" fillId="0" borderId="32" xfId="983" applyNumberFormat="1" applyFont="1" applyBorder="1"/>
    <xf numFmtId="9" fontId="2" fillId="0" borderId="32" xfId="983" applyNumberFormat="1" applyFont="1" applyBorder="1"/>
    <xf numFmtId="6" fontId="2" fillId="63" borderId="32" xfId="983" applyNumberFormat="1" applyFont="1" applyFill="1" applyBorder="1"/>
    <xf numFmtId="6" fontId="2" fillId="0" borderId="0" xfId="983" applyNumberFormat="1" applyFont="1"/>
    <xf numFmtId="0" fontId="19" fillId="64" borderId="32" xfId="983" applyFont="1" applyFill="1" applyBorder="1"/>
    <xf numFmtId="0" fontId="2" fillId="0" borderId="0" xfId="983" applyFont="1" applyAlignment="1">
      <alignment horizontal="center"/>
    </xf>
    <xf numFmtId="4" fontId="83" fillId="0" borderId="0" xfId="983" applyNumberFormat="1" applyFont="1"/>
    <xf numFmtId="174" fontId="2" fillId="0" borderId="0" xfId="983" applyNumberFormat="1" applyFont="1"/>
    <xf numFmtId="0" fontId="20" fillId="0" borderId="0" xfId="983" applyFont="1" applyAlignment="1">
      <alignment horizontal="center"/>
    </xf>
    <xf numFmtId="8" fontId="2" fillId="0" borderId="0" xfId="983" applyNumberFormat="1" applyFont="1"/>
    <xf numFmtId="174" fontId="2" fillId="0" borderId="0" xfId="985" applyNumberFormat="1" applyFont="1" applyFill="1"/>
    <xf numFmtId="175" fontId="19" fillId="64" borderId="32" xfId="983" applyNumberFormat="1" applyFont="1" applyFill="1" applyBorder="1"/>
    <xf numFmtId="175" fontId="2" fillId="63" borderId="32" xfId="983" applyNumberFormat="1" applyFont="1" applyFill="1" applyBorder="1"/>
    <xf numFmtId="38" fontId="19" fillId="64" borderId="32" xfId="983" applyNumberFormat="1" applyFont="1" applyFill="1" applyBorder="1"/>
    <xf numFmtId="38" fontId="2" fillId="63" borderId="32" xfId="983" applyNumberFormat="1" applyFont="1" applyFill="1" applyBorder="1"/>
    <xf numFmtId="9" fontId="2" fillId="63" borderId="32" xfId="983" applyNumberFormat="1" applyFont="1" applyFill="1" applyBorder="1"/>
    <xf numFmtId="0" fontId="19" fillId="62" borderId="0" xfId="983" applyFont="1" applyFill="1"/>
    <xf numFmtId="6" fontId="2" fillId="63" borderId="0" xfId="983" applyNumberFormat="1" applyFont="1" applyFill="1"/>
    <xf numFmtId="9" fontId="2" fillId="0" borderId="0" xfId="986" applyFont="1"/>
    <xf numFmtId="173" fontId="2" fillId="0" borderId="0" xfId="985" applyNumberFormat="1" applyFont="1"/>
    <xf numFmtId="43" fontId="2" fillId="0" borderId="0" xfId="985" applyFont="1"/>
    <xf numFmtId="0" fontId="19" fillId="65" borderId="0" xfId="983" applyFont="1" applyFill="1"/>
    <xf numFmtId="6" fontId="20" fillId="66" borderId="0" xfId="983" applyNumberFormat="1" applyFont="1" applyFill="1"/>
    <xf numFmtId="0" fontId="19" fillId="67" borderId="0" xfId="983" applyFont="1" applyFill="1"/>
    <xf numFmtId="0" fontId="2" fillId="61" borderId="0" xfId="983" applyFont="1" applyFill="1"/>
    <xf numFmtId="0" fontId="20" fillId="0" borderId="0" xfId="983" applyFont="1"/>
    <xf numFmtId="0" fontId="74" fillId="0" borderId="0" xfId="983" applyFont="1" applyAlignment="1">
      <alignment horizontal="center"/>
    </xf>
    <xf numFmtId="0" fontId="83" fillId="0" borderId="0" xfId="983" applyFont="1"/>
    <xf numFmtId="174" fontId="83" fillId="0" borderId="0" xfId="985" applyNumberFormat="1" applyFont="1"/>
    <xf numFmtId="0" fontId="81" fillId="0" borderId="0" xfId="987" quotePrefix="1" applyFont="1" applyFill="1"/>
    <xf numFmtId="43" fontId="2" fillId="0" borderId="0" xfId="983" applyNumberFormat="1" applyFont="1"/>
    <xf numFmtId="0" fontId="2" fillId="68" borderId="0" xfId="983" applyFont="1" applyFill="1"/>
    <xf numFmtId="0" fontId="85" fillId="0" borderId="0" xfId="983" applyFont="1"/>
    <xf numFmtId="0" fontId="82" fillId="0" borderId="0" xfId="983"/>
    <xf numFmtId="174" fontId="0" fillId="0" borderId="0" xfId="985" applyNumberFormat="1" applyFont="1"/>
    <xf numFmtId="174" fontId="82" fillId="0" borderId="0" xfId="983" applyNumberFormat="1"/>
    <xf numFmtId="0" fontId="82" fillId="70" borderId="0" xfId="983" applyFill="1"/>
    <xf numFmtId="174" fontId="0" fillId="70" borderId="0" xfId="985" applyNumberFormat="1" applyFont="1" applyFill="1"/>
    <xf numFmtId="174" fontId="0" fillId="71" borderId="0" xfId="985" applyNumberFormat="1" applyFont="1" applyFill="1"/>
    <xf numFmtId="0" fontId="82" fillId="68" borderId="0" xfId="983" applyFill="1"/>
    <xf numFmtId="174" fontId="0" fillId="68" borderId="0" xfId="985" applyNumberFormat="1" applyFont="1" applyFill="1"/>
    <xf numFmtId="0" fontId="82" fillId="72" borderId="0" xfId="983" applyFill="1"/>
    <xf numFmtId="174" fontId="82" fillId="72" borderId="0" xfId="983" applyNumberFormat="1" applyFill="1"/>
    <xf numFmtId="174" fontId="2" fillId="0" borderId="0" xfId="1" applyNumberFormat="1" applyFont="1" applyFill="1"/>
    <xf numFmtId="9" fontId="86" fillId="0" borderId="0" xfId="986" applyFont="1"/>
    <xf numFmtId="0" fontId="79" fillId="0" borderId="0" xfId="2" applyFont="1"/>
    <xf numFmtId="17" fontId="87" fillId="0" borderId="27" xfId="2" applyNumberFormat="1" applyFont="1" applyBorder="1" applyAlignment="1">
      <alignment horizontal="center"/>
    </xf>
    <xf numFmtId="0" fontId="86" fillId="0" borderId="0" xfId="983" applyFont="1"/>
    <xf numFmtId="0" fontId="87" fillId="0" borderId="0" xfId="2" applyFont="1"/>
    <xf numFmtId="174" fontId="79" fillId="0" borderId="0" xfId="2" applyNumberFormat="1" applyFont="1"/>
    <xf numFmtId="174" fontId="86" fillId="0" borderId="0" xfId="983" applyNumberFormat="1" applyFont="1"/>
    <xf numFmtId="174" fontId="79" fillId="0" borderId="2" xfId="2" applyNumberFormat="1" applyFont="1" applyBorder="1"/>
    <xf numFmtId="0" fontId="87" fillId="0" borderId="3" xfId="2" applyFont="1" applyBorder="1"/>
    <xf numFmtId="0" fontId="88" fillId="0" borderId="0" xfId="2" applyFont="1"/>
    <xf numFmtId="174" fontId="86" fillId="0" borderId="0" xfId="985" applyNumberFormat="1" applyFont="1" applyFill="1"/>
    <xf numFmtId="174" fontId="87" fillId="0" borderId="0" xfId="7" applyNumberFormat="1" applyFont="1"/>
    <xf numFmtId="174" fontId="89" fillId="0" borderId="0" xfId="985" applyNumberFormat="1" applyFont="1" applyFill="1"/>
    <xf numFmtId="174" fontId="89" fillId="0" borderId="0" xfId="983" applyNumberFormat="1" applyFont="1"/>
    <xf numFmtId="9" fontId="89" fillId="0" borderId="0" xfId="986" applyFont="1"/>
    <xf numFmtId="0" fontId="89" fillId="0" borderId="0" xfId="983" applyFont="1"/>
    <xf numFmtId="174" fontId="86" fillId="0" borderId="2" xfId="985" applyNumberFormat="1" applyFont="1" applyFill="1" applyBorder="1"/>
    <xf numFmtId="174" fontId="86" fillId="0" borderId="2" xfId="983" applyNumberFormat="1" applyFont="1" applyBorder="1"/>
    <xf numFmtId="0" fontId="86" fillId="0" borderId="2" xfId="983" applyFont="1" applyBorder="1"/>
    <xf numFmtId="174" fontId="87" fillId="0" borderId="0" xfId="2" applyNumberFormat="1" applyFont="1"/>
    <xf numFmtId="0" fontId="79" fillId="70" borderId="0" xfId="2" applyFont="1" applyFill="1"/>
    <xf numFmtId="174" fontId="79" fillId="70" borderId="0" xfId="2" applyNumberFormat="1" applyFont="1" applyFill="1"/>
    <xf numFmtId="174" fontId="86" fillId="70" borderId="0" xfId="985" applyNumberFormat="1" applyFont="1" applyFill="1"/>
    <xf numFmtId="174" fontId="86" fillId="70" borderId="0" xfId="983" applyNumberFormat="1" applyFont="1" applyFill="1"/>
    <xf numFmtId="9" fontId="86" fillId="70" borderId="0" xfId="986" applyFont="1" applyFill="1"/>
    <xf numFmtId="0" fontId="86" fillId="70" borderId="0" xfId="983" applyFont="1" applyFill="1"/>
    <xf numFmtId="174" fontId="79" fillId="70" borderId="2" xfId="2" applyNumberFormat="1" applyFont="1" applyFill="1" applyBorder="1"/>
    <xf numFmtId="174" fontId="86" fillId="70" borderId="2" xfId="985" applyNumberFormat="1" applyFont="1" applyFill="1" applyBorder="1"/>
    <xf numFmtId="0" fontId="86" fillId="70" borderId="2" xfId="983" applyFont="1" applyFill="1" applyBorder="1"/>
    <xf numFmtId="174" fontId="86" fillId="70" borderId="2" xfId="983" applyNumberFormat="1" applyFont="1" applyFill="1" applyBorder="1"/>
    <xf numFmtId="9" fontId="86" fillId="70" borderId="2" xfId="986" applyFont="1" applyFill="1" applyBorder="1"/>
    <xf numFmtId="174" fontId="87" fillId="0" borderId="2" xfId="2" applyNumberFormat="1" applyFont="1" applyBorder="1"/>
    <xf numFmtId="174" fontId="89" fillId="0" borderId="2" xfId="985" applyNumberFormat="1" applyFont="1" applyFill="1" applyBorder="1"/>
    <xf numFmtId="174" fontId="89" fillId="0" borderId="2" xfId="983" applyNumberFormat="1" applyFont="1" applyBorder="1"/>
    <xf numFmtId="9" fontId="89" fillId="0" borderId="2" xfId="986" applyFont="1" applyBorder="1"/>
    <xf numFmtId="0" fontId="89" fillId="0" borderId="2" xfId="983" applyFont="1" applyBorder="1"/>
    <xf numFmtId="174" fontId="87" fillId="0" borderId="0" xfId="988" applyNumberFormat="1" applyFont="1"/>
    <xf numFmtId="9" fontId="89" fillId="0" borderId="0" xfId="983" applyNumberFormat="1" applyFont="1"/>
    <xf numFmtId="0" fontId="87" fillId="0" borderId="2" xfId="2" applyFont="1" applyBorder="1" applyAlignment="1">
      <alignment horizontal="center" wrapText="1"/>
    </xf>
    <xf numFmtId="174" fontId="89" fillId="0" borderId="2" xfId="985" applyNumberFormat="1" applyFont="1" applyFill="1" applyBorder="1" applyAlignment="1">
      <alignment horizontal="center" wrapText="1"/>
    </xf>
    <xf numFmtId="0" fontId="89" fillId="0" borderId="2" xfId="983" applyFont="1" applyBorder="1" applyAlignment="1">
      <alignment horizontal="center" wrapText="1"/>
    </xf>
    <xf numFmtId="9" fontId="86" fillId="0" borderId="0" xfId="982" applyFont="1"/>
    <xf numFmtId="9" fontId="86" fillId="0" borderId="2" xfId="982" applyFont="1" applyBorder="1"/>
    <xf numFmtId="4" fontId="91" fillId="0" borderId="0" xfId="983" applyNumberFormat="1" applyFont="1"/>
    <xf numFmtId="174" fontId="86" fillId="0" borderId="0" xfId="1" applyNumberFormat="1" applyFont="1" applyBorder="1"/>
    <xf numFmtId="0" fontId="90" fillId="0" borderId="0" xfId="983" applyFont="1"/>
    <xf numFmtId="9" fontId="90" fillId="0" borderId="0" xfId="982" applyFont="1" applyBorder="1"/>
    <xf numFmtId="0" fontId="2" fillId="0" borderId="0" xfId="983" applyFont="1" applyAlignment="1">
      <alignment horizontal="left" wrapText="1"/>
    </xf>
    <xf numFmtId="0" fontId="2" fillId="0" borderId="0" xfId="983" applyFont="1" applyAlignment="1">
      <alignment horizontal="left" vertical="top" wrapText="1"/>
    </xf>
    <xf numFmtId="0" fontId="19" fillId="69" borderId="34" xfId="983" applyFont="1" applyFill="1" applyBorder="1" applyAlignment="1">
      <alignment horizontal="center"/>
    </xf>
    <xf numFmtId="0" fontId="19" fillId="69" borderId="35" xfId="983" applyFont="1" applyFill="1" applyBorder="1" applyAlignment="1">
      <alignment horizontal="center"/>
    </xf>
    <xf numFmtId="0" fontId="19" fillId="69" borderId="36" xfId="983" applyFont="1" applyFill="1" applyBorder="1" applyAlignment="1">
      <alignment horizontal="center"/>
    </xf>
    <xf numFmtId="0" fontId="2" fillId="0" borderId="37" xfId="983" applyFont="1" applyBorder="1" applyAlignment="1">
      <alignment horizontal="left" vertical="top" wrapText="1"/>
    </xf>
    <xf numFmtId="0" fontId="2" fillId="0" borderId="38" xfId="983" applyFont="1" applyBorder="1" applyAlignment="1">
      <alignment horizontal="left" vertical="top" wrapText="1"/>
    </xf>
    <xf numFmtId="0" fontId="2" fillId="0" borderId="39" xfId="983" applyFont="1" applyBorder="1" applyAlignment="1">
      <alignment horizontal="left" vertical="top" wrapText="1"/>
    </xf>
    <xf numFmtId="0" fontId="2" fillId="0" borderId="40" xfId="983" applyFont="1" applyBorder="1" applyAlignment="1">
      <alignment horizontal="left" vertical="top" wrapText="1"/>
    </xf>
    <xf numFmtId="0" fontId="2" fillId="0" borderId="41" xfId="983" applyFont="1" applyBorder="1" applyAlignment="1">
      <alignment horizontal="left" vertical="top" wrapText="1"/>
    </xf>
    <xf numFmtId="0" fontId="2" fillId="0" borderId="42" xfId="983" applyFont="1" applyBorder="1" applyAlignment="1">
      <alignment horizontal="left" vertical="top" wrapText="1"/>
    </xf>
    <xf numFmtId="0" fontId="2" fillId="0" borderId="43" xfId="983" applyFont="1" applyBorder="1" applyAlignment="1">
      <alignment horizontal="left" vertical="top" wrapText="1"/>
    </xf>
    <xf numFmtId="0" fontId="2" fillId="0" borderId="44" xfId="983" applyFont="1" applyBorder="1" applyAlignment="1">
      <alignment horizontal="left" vertical="top" wrapText="1"/>
    </xf>
    <xf numFmtId="0" fontId="72" fillId="0" borderId="0" xfId="0" applyFont="1" applyAlignment="1">
      <alignment horizontal="center"/>
    </xf>
    <xf numFmtId="0" fontId="73" fillId="0" borderId="0" xfId="0" applyFont="1" applyAlignment="1">
      <alignment horizontal="center"/>
    </xf>
    <xf numFmtId="38" fontId="4" fillId="0" borderId="23" xfId="28" applyNumberFormat="1" applyBorder="1" applyAlignment="1">
      <alignment horizontal="center"/>
    </xf>
    <xf numFmtId="38" fontId="4" fillId="0" borderId="24" xfId="28" applyNumberFormat="1" applyBorder="1" applyAlignment="1">
      <alignment horizontal="center"/>
    </xf>
    <xf numFmtId="38" fontId="4" fillId="2" borderId="23" xfId="28" applyNumberFormat="1" applyFill="1" applyBorder="1" applyAlignment="1" applyProtection="1">
      <alignment horizontal="center" vertical="center"/>
      <protection locked="0"/>
    </xf>
    <xf numFmtId="38" fontId="4" fillId="2" borderId="24" xfId="28" applyNumberFormat="1" applyFill="1" applyBorder="1" applyAlignment="1" applyProtection="1">
      <alignment horizontal="center" vertical="center"/>
      <protection locked="0"/>
    </xf>
    <xf numFmtId="171" fontId="23" fillId="0" borderId="2" xfId="2" applyNumberFormat="1" applyFont="1" applyBorder="1" applyAlignment="1">
      <alignment horizontal="center"/>
    </xf>
    <xf numFmtId="171" fontId="74" fillId="0" borderId="26" xfId="0" applyNumberFormat="1" applyFont="1" applyBorder="1" applyAlignment="1">
      <alignment horizontal="center"/>
    </xf>
    <xf numFmtId="171" fontId="74" fillId="0" borderId="27" xfId="0" applyNumberFormat="1" applyFont="1" applyBorder="1" applyAlignment="1">
      <alignment horizontal="center"/>
    </xf>
    <xf numFmtId="171" fontId="74" fillId="0" borderId="28" xfId="0" applyNumberFormat="1" applyFont="1" applyBorder="1" applyAlignment="1">
      <alignment horizontal="center"/>
    </xf>
  </cellXfs>
  <cellStyles count="989">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omma 9" xfId="985" xr:uid="{9E8BB75A-E64A-8B48-BA3A-35565EDDFE88}"/>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2 4" xfId="988" xr:uid="{D5E9E75E-4723-1348-8E29-EEFD45FFB487}"/>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Currency 6" xfId="984" xr:uid="{AFC1E7A1-D362-AB40-9C8A-A81196056F99}"/>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Hyperlink 3" xfId="987" xr:uid="{FBED8EF3-1959-154B-8936-39E674BA9386}"/>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12" xfId="981" xr:uid="{15EE7CDA-BD74-F144-A340-955BB06BFCCA}"/>
    <cellStyle name="Normal 13" xfId="983" xr:uid="{52496A51-6DFD-684F-927A-62480A9363E6}"/>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xfId="982" builtinId="5"/>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Percent 6" xfId="986" xr:uid="{4E7C719A-E8A4-5E4F-B338-94BFF9A18189}"/>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45">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304800" cy="304800"/>
    <xdr:sp macro="" textlink="">
      <xdr:nvSpPr>
        <xdr:cNvPr id="5" name="AutoShape 8" descr="Image result for dc pcsb">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ima/Desktop/FY22%20Capital%20Village_Budget%20v.25%20-%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ample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hortcut-targets-by-id/12rE4ioNPnUArpIUJ4-rAGLyq6ZRoA8pb/Capital%20Village/Budget/Budget/FY22/Final%20Version/PCSB%20Upload/Budget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
      <sheetName val="Dashboard"/>
      <sheetName val="FAR"/>
      <sheetName val="Report"/>
      <sheetName val="ERROR"/>
      <sheetName val="DP"/>
      <sheetName val="COMP"/>
      <sheetName val="POP"/>
      <sheetName val="PPF Inputs"/>
      <sheetName val="Rev-Loc"/>
      <sheetName val="NCLB,IDEA"/>
      <sheetName val="Rev-Fed"/>
      <sheetName val="Rev-Oth"/>
      <sheetName val="STAFF"/>
      <sheetName val="Exp-Per"/>
      <sheetName val="VENDORS"/>
      <sheetName val="Exp-Occ"/>
      <sheetName val="Exp-Stu"/>
      <sheetName val="Exp-Ofc"/>
      <sheetName val="Exp-BS"/>
      <sheetName val="DEP"/>
      <sheetName val="Loan1"/>
      <sheetName val="Rent1"/>
      <sheetName val="CapLease1"/>
      <sheetName val="IS1"/>
      <sheetName val="BS1"/>
      <sheetName val="CY1"/>
      <sheetName val="ReportPVT"/>
      <sheetName val="Data"/>
      <sheetName val="DATABS"/>
      <sheetName val="Templates"/>
      <sheetName val="SETUP"/>
      <sheetName val="Charts"/>
      <sheetName val="Accounts"/>
      <sheetName val="Calendarization"/>
      <sheetName val="CompsChart"/>
      <sheetName val="Blacklist"/>
      <sheetName val="Icons"/>
      <sheetName val="Log"/>
      <sheetName val="Timer"/>
    </sheetNames>
    <sheetDataSet>
      <sheetData sheetId="0"/>
      <sheetData sheetId="1"/>
      <sheetData sheetId="2"/>
      <sheetData sheetId="3"/>
      <sheetData sheetId="4"/>
      <sheetData sheetId="5"/>
      <sheetData sheetId="6"/>
      <sheetData sheetId="7">
        <row r="86">
          <cell r="H86">
            <v>0</v>
          </cell>
          <cell r="I86">
            <v>0</v>
          </cell>
          <cell r="J86">
            <v>0</v>
          </cell>
          <cell r="K86">
            <v>39.19</v>
          </cell>
          <cell r="L86">
            <v>72.06</v>
          </cell>
          <cell r="M86">
            <v>39.840000000000003</v>
          </cell>
          <cell r="N86">
            <v>39.840000000000003</v>
          </cell>
          <cell r="O86">
            <v>39.840000000000003</v>
          </cell>
          <cell r="P86">
            <v>39.840000000000003</v>
          </cell>
          <cell r="Q86">
            <v>39.840000000000003</v>
          </cell>
          <cell r="R86">
            <v>39.840000000000003</v>
          </cell>
          <cell r="S86">
            <v>39.840000000000003</v>
          </cell>
          <cell r="T86">
            <v>39.840000000000003</v>
          </cell>
          <cell r="U86">
            <v>39.840000000000003</v>
          </cell>
          <cell r="V86">
            <v>39.840000000000003</v>
          </cell>
          <cell r="W86">
            <v>39.840000000000003</v>
          </cell>
          <cell r="X86">
            <v>39.840000000000003</v>
          </cell>
          <cell r="Y86">
            <v>39.840000000000003</v>
          </cell>
          <cell r="Z86">
            <v>39.840000000000003</v>
          </cell>
          <cell r="AA86">
            <v>39.840000000000003</v>
          </cell>
          <cell r="AB86">
            <v>39.840000000000003</v>
          </cell>
          <cell r="AC86">
            <v>39.840000000000003</v>
          </cell>
          <cell r="AD86">
            <v>39.840000000000003</v>
          </cell>
          <cell r="AE86">
            <v>39.840000000000003</v>
          </cell>
          <cell r="AF86">
            <v>39.840000000000003</v>
          </cell>
          <cell r="AG86">
            <v>39.840000000000003</v>
          </cell>
          <cell r="AH86">
            <v>39.840000000000003</v>
          </cell>
          <cell r="AI86">
            <v>39.840000000000003</v>
          </cell>
          <cell r="AJ86">
            <v>39.840000000000003</v>
          </cell>
          <cell r="AK86">
            <v>39.840000000000003</v>
          </cell>
          <cell r="AL86">
            <v>39.840000000000003</v>
          </cell>
          <cell r="AM86">
            <v>39.840000000000003</v>
          </cell>
          <cell r="AN86">
            <v>39.840000000000003</v>
          </cell>
          <cell r="AO86">
            <v>39.840000000000003</v>
          </cell>
          <cell r="AP86">
            <v>39.840000000000003</v>
          </cell>
          <cell r="AQ86">
            <v>39.840000000000003</v>
          </cell>
          <cell r="AR86">
            <v>39.840000000000003</v>
          </cell>
          <cell r="AS86">
            <v>39.840000000000003</v>
          </cell>
          <cell r="AT86">
            <v>39.840000000000003</v>
          </cell>
          <cell r="AU86">
            <v>39.840000000000003</v>
          </cell>
          <cell r="AV86">
            <v>39.840000000000003</v>
          </cell>
          <cell r="AW86">
            <v>39.840000000000003</v>
          </cell>
          <cell r="AX86">
            <v>39.840000000000003</v>
          </cell>
          <cell r="AY86">
            <v>39.840000000000003</v>
          </cell>
          <cell r="AZ86">
            <v>39.840000000000003</v>
          </cell>
        </row>
        <row r="104">
          <cell r="K104">
            <v>3</v>
          </cell>
          <cell r="L104">
            <v>8</v>
          </cell>
          <cell r="M104">
            <v>9</v>
          </cell>
          <cell r="N104">
            <v>9</v>
          </cell>
          <cell r="O104">
            <v>9</v>
          </cell>
          <cell r="P104">
            <v>9</v>
          </cell>
          <cell r="Q104">
            <v>9</v>
          </cell>
          <cell r="R104">
            <v>9</v>
          </cell>
          <cell r="S104">
            <v>9</v>
          </cell>
          <cell r="T104">
            <v>9</v>
          </cell>
          <cell r="U104">
            <v>9</v>
          </cell>
          <cell r="V104">
            <v>9</v>
          </cell>
          <cell r="W104">
            <v>9</v>
          </cell>
          <cell r="X104">
            <v>9</v>
          </cell>
          <cell r="Y104">
            <v>9</v>
          </cell>
          <cell r="Z104">
            <v>9</v>
          </cell>
          <cell r="AA104">
            <v>9</v>
          </cell>
          <cell r="AB104">
            <v>9</v>
          </cell>
          <cell r="AC104">
            <v>9</v>
          </cell>
          <cell r="AD104">
            <v>9</v>
          </cell>
          <cell r="AE104">
            <v>9</v>
          </cell>
          <cell r="AF104">
            <v>9</v>
          </cell>
          <cell r="AG104">
            <v>9</v>
          </cell>
          <cell r="AH104">
            <v>9</v>
          </cell>
          <cell r="AI104">
            <v>9</v>
          </cell>
          <cell r="AJ104">
            <v>9</v>
          </cell>
          <cell r="AK104">
            <v>9</v>
          </cell>
          <cell r="AL104">
            <v>9</v>
          </cell>
          <cell r="AM104">
            <v>9</v>
          </cell>
          <cell r="AN104">
            <v>9</v>
          </cell>
          <cell r="AO104">
            <v>9</v>
          </cell>
          <cell r="AP104">
            <v>9</v>
          </cell>
          <cell r="AQ104">
            <v>9</v>
          </cell>
          <cell r="AR104">
            <v>9</v>
          </cell>
          <cell r="AS104">
            <v>9</v>
          </cell>
          <cell r="AT104">
            <v>9</v>
          </cell>
          <cell r="AU104">
            <v>9</v>
          </cell>
          <cell r="AV104">
            <v>9</v>
          </cell>
          <cell r="AW104">
            <v>9</v>
          </cell>
          <cell r="AX104">
            <v>9</v>
          </cell>
          <cell r="AY104">
            <v>9</v>
          </cell>
          <cell r="AZ104">
            <v>9</v>
          </cell>
        </row>
        <row r="119">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sheetData>
      <sheetData sheetId="8"/>
      <sheetData sheetId="9"/>
      <sheetData sheetId="10"/>
      <sheetData sheetId="11"/>
      <sheetData sheetId="12"/>
      <sheetData sheetId="13"/>
      <sheetData sheetId="14">
        <row r="9">
          <cell r="L9">
            <v>1.02</v>
          </cell>
        </row>
        <row r="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D7" t="str">
            <v>Capital Village</v>
          </cell>
        </row>
        <row r="16">
          <cell r="D16">
            <v>1</v>
          </cell>
        </row>
        <row r="19">
          <cell r="H19" t="str">
            <v>SY17-18</v>
          </cell>
          <cell r="I19" t="str">
            <v>Past</v>
          </cell>
        </row>
        <row r="20">
          <cell r="H20" t="str">
            <v>SY18-19</v>
          </cell>
          <cell r="I20" t="str">
            <v>Past</v>
          </cell>
        </row>
        <row r="21">
          <cell r="H21" t="str">
            <v>SY19-20</v>
          </cell>
          <cell r="I21" t="str">
            <v>Past</v>
          </cell>
        </row>
        <row r="22">
          <cell r="H22" t="str">
            <v>SY20-21</v>
          </cell>
          <cell r="I22" t="str">
            <v>Current</v>
          </cell>
        </row>
        <row r="23">
          <cell r="H23" t="str">
            <v>SY21-22</v>
          </cell>
          <cell r="I23" t="str">
            <v>Future</v>
          </cell>
        </row>
        <row r="24">
          <cell r="H24" t="str">
            <v>SY22-23</v>
          </cell>
          <cell r="I24" t="str">
            <v>Future</v>
          </cell>
        </row>
        <row r="25">
          <cell r="H25" t="str">
            <v>SY23-24</v>
          </cell>
          <cell r="I25" t="str">
            <v>Future</v>
          </cell>
        </row>
        <row r="26">
          <cell r="H26" t="str">
            <v>SY24-25</v>
          </cell>
          <cell r="I26" t="str">
            <v>Future</v>
          </cell>
        </row>
        <row r="27">
          <cell r="H27" t="str">
            <v>SY25-26</v>
          </cell>
          <cell r="I27" t="str">
            <v>Future</v>
          </cell>
        </row>
        <row r="28">
          <cell r="H28" t="str">
            <v>SY26-27</v>
          </cell>
          <cell r="I28" t="str">
            <v>Future</v>
          </cell>
        </row>
        <row r="29">
          <cell r="H29" t="str">
            <v>SY27-28</v>
          </cell>
          <cell r="I29" t="str">
            <v>Future</v>
          </cell>
        </row>
        <row r="30">
          <cell r="H30" t="str">
            <v>SY28-29</v>
          </cell>
          <cell r="I30" t="str">
            <v>Future</v>
          </cell>
        </row>
        <row r="31">
          <cell r="H31" t="str">
            <v>SY29-30</v>
          </cell>
          <cell r="I31" t="str">
            <v>Future</v>
          </cell>
        </row>
        <row r="32">
          <cell r="H32" t="str">
            <v>SY30-31</v>
          </cell>
          <cell r="I32" t="str">
            <v>Future</v>
          </cell>
        </row>
        <row r="33">
          <cell r="H33" t="str">
            <v>SY31-32</v>
          </cell>
          <cell r="I33" t="str">
            <v>Future</v>
          </cell>
        </row>
        <row r="34">
          <cell r="H34" t="str">
            <v>SY32-33</v>
          </cell>
          <cell r="I34" t="str">
            <v>Future</v>
          </cell>
        </row>
        <row r="35">
          <cell r="H35" t="str">
            <v>SY33-34</v>
          </cell>
          <cell r="I35" t="str">
            <v>Future</v>
          </cell>
        </row>
        <row r="36">
          <cell r="H36" t="str">
            <v>SY34-35</v>
          </cell>
          <cell r="I36" t="str">
            <v>Future</v>
          </cell>
        </row>
        <row r="37">
          <cell r="H37" t="str">
            <v>SY35-36</v>
          </cell>
          <cell r="I37" t="str">
            <v>Future</v>
          </cell>
        </row>
        <row r="38">
          <cell r="H38" t="str">
            <v>SY36-37</v>
          </cell>
          <cell r="I38" t="str">
            <v>Future</v>
          </cell>
        </row>
        <row r="39">
          <cell r="H39" t="str">
            <v>SY37-38</v>
          </cell>
          <cell r="I39" t="str">
            <v>Future</v>
          </cell>
        </row>
        <row r="40">
          <cell r="H40" t="str">
            <v>SY38-39</v>
          </cell>
          <cell r="I40" t="str">
            <v>Future</v>
          </cell>
        </row>
        <row r="41">
          <cell r="H41" t="str">
            <v>SY39-40</v>
          </cell>
          <cell r="I41" t="str">
            <v>Future</v>
          </cell>
        </row>
        <row r="42">
          <cell r="H42" t="str">
            <v>SY40-41</v>
          </cell>
          <cell r="I42" t="str">
            <v>Future</v>
          </cell>
        </row>
        <row r="43">
          <cell r="H43" t="str">
            <v>SY41-42</v>
          </cell>
          <cell r="I43" t="str">
            <v>Future</v>
          </cell>
        </row>
        <row r="44">
          <cell r="H44" t="str">
            <v>SY42-43</v>
          </cell>
          <cell r="I44" t="str">
            <v>Future</v>
          </cell>
        </row>
        <row r="45">
          <cell r="H45" t="str">
            <v>SY43-44</v>
          </cell>
          <cell r="I45" t="str">
            <v>Future</v>
          </cell>
        </row>
        <row r="46">
          <cell r="H46" t="str">
            <v>SY44-45</v>
          </cell>
          <cell r="I46" t="str">
            <v>Future</v>
          </cell>
        </row>
        <row r="47">
          <cell r="H47" t="str">
            <v>SY45-46</v>
          </cell>
          <cell r="I47" t="str">
            <v>Future</v>
          </cell>
        </row>
        <row r="48">
          <cell r="H48" t="str">
            <v>SY46-47</v>
          </cell>
          <cell r="I48" t="str">
            <v>Future</v>
          </cell>
        </row>
        <row r="49">
          <cell r="H49" t="str">
            <v>SY47-48</v>
          </cell>
          <cell r="I49" t="str">
            <v>Future</v>
          </cell>
        </row>
        <row r="50">
          <cell r="H50" t="str">
            <v>SY48-49</v>
          </cell>
          <cell r="I50" t="str">
            <v>Future</v>
          </cell>
        </row>
        <row r="51">
          <cell r="H51" t="str">
            <v>SY49-50</v>
          </cell>
          <cell r="I51" t="str">
            <v>Future</v>
          </cell>
        </row>
        <row r="52">
          <cell r="H52" t="str">
            <v>SY50-51</v>
          </cell>
          <cell r="I52" t="str">
            <v>Future</v>
          </cell>
        </row>
        <row r="53">
          <cell r="H53" t="str">
            <v>SY51-52</v>
          </cell>
          <cell r="I53" t="str">
            <v>Future</v>
          </cell>
        </row>
        <row r="54">
          <cell r="H54" t="str">
            <v>SY52-53</v>
          </cell>
          <cell r="I54" t="str">
            <v>Future</v>
          </cell>
        </row>
        <row r="55">
          <cell r="H55" t="str">
            <v>SY53-54</v>
          </cell>
          <cell r="I55" t="str">
            <v>Future</v>
          </cell>
        </row>
        <row r="56">
          <cell r="H56" t="str">
            <v>SY54-55</v>
          </cell>
          <cell r="I56" t="str">
            <v>Future</v>
          </cell>
        </row>
        <row r="57">
          <cell r="H57" t="str">
            <v>SY55-56</v>
          </cell>
          <cell r="I57" t="str">
            <v>Future</v>
          </cell>
        </row>
        <row r="58">
          <cell r="H58" t="str">
            <v>SY56-57</v>
          </cell>
          <cell r="I58" t="str">
            <v>Future</v>
          </cell>
        </row>
        <row r="59">
          <cell r="H59" t="str">
            <v>SY57-58</v>
          </cell>
          <cell r="I59" t="str">
            <v>Future</v>
          </cell>
        </row>
        <row r="60">
          <cell r="H60" t="str">
            <v>SY58-59</v>
          </cell>
          <cell r="I60" t="str">
            <v>Future</v>
          </cell>
        </row>
        <row r="61">
          <cell r="H61" t="str">
            <v>SY59-60</v>
          </cell>
          <cell r="I61" t="str">
            <v>Future</v>
          </cell>
        </row>
        <row r="62">
          <cell r="H62" t="str">
            <v>SY60-61</v>
          </cell>
          <cell r="I62" t="str">
            <v>Future</v>
          </cell>
        </row>
        <row r="63">
          <cell r="H63" t="str">
            <v>SY61-62</v>
          </cell>
          <cell r="I63" t="str">
            <v>Future</v>
          </cell>
        </row>
      </sheetData>
      <sheetData sheetId="32"/>
      <sheetData sheetId="33">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1001 · BoA Capital Campaign 2317</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1002 · PayPal</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1005 · Revenue-Restricted 6750</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1010 · Federal grants</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1030 · Certificate of deposit</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1020 · Savings</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1021 · Savings - Operating Reserve</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1030-61 · Bank of China/New York @2.45%</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1030-60 · Bank of India NY @2.40%</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8">
          <cell r="D18" t="str">
            <v>1030-59 · Mizuho Bank USA @2.40%</v>
          </cell>
          <cell r="F18" t="str">
            <v>01 Cash and Cash Equivalents</v>
          </cell>
          <cell r="G18" t="str">
            <v>01 Cash and Cash Equivalents</v>
          </cell>
          <cell r="H18" t="str">
            <v>Cash</v>
          </cell>
          <cell r="I18" t="str">
            <v>00 Cash</v>
          </cell>
          <cell r="J18" t="str">
            <v>100 Instruction</v>
          </cell>
          <cell r="K18" t="str">
            <v>100 Object</v>
          </cell>
          <cell r="L18" t="str">
            <v>1 Instruction</v>
          </cell>
          <cell r="M18" t="str">
            <v>Site 1</v>
          </cell>
        </row>
        <row r="19">
          <cell r="D19" t="str">
            <v>1030-58 · US Bank Natl Assoc @2.40%</v>
          </cell>
          <cell r="F19" t="str">
            <v>01 Cash and Cash Equivalents</v>
          </cell>
          <cell r="G19" t="str">
            <v>01 Cash and Cash Equivalents</v>
          </cell>
          <cell r="H19" t="str">
            <v>Cash</v>
          </cell>
          <cell r="I19" t="str">
            <v>00 Cash</v>
          </cell>
          <cell r="J19" t="str">
            <v>100 Instruction</v>
          </cell>
          <cell r="K19" t="str">
            <v>100 Object</v>
          </cell>
          <cell r="L19" t="str">
            <v>1 Instruction</v>
          </cell>
          <cell r="M19" t="str">
            <v>Site 1</v>
          </cell>
        </row>
        <row r="20">
          <cell r="D20" t="str">
            <v>1030-57 · Treasury Bills Maturity 2/25/20 $247,591.31 @1.375%</v>
          </cell>
          <cell r="F20" t="str">
            <v>01 Cash and Cash Equivalents</v>
          </cell>
          <cell r="G20" t="str">
            <v>01 Cash and Cash Equivalents</v>
          </cell>
          <cell r="H20" t="str">
            <v>Cash</v>
          </cell>
          <cell r="I20" t="str">
            <v>00 Cash</v>
          </cell>
          <cell r="J20" t="str">
            <v>100 Instruction</v>
          </cell>
          <cell r="K20" t="str">
            <v>100 Object</v>
          </cell>
          <cell r="L20" t="str">
            <v>1 Instruction</v>
          </cell>
          <cell r="M20" t="str">
            <v>Site 1</v>
          </cell>
        </row>
        <row r="21">
          <cell r="D21" t="str">
            <v>1030-56 · Safra Natl Bk New York Instl @2.50%</v>
          </cell>
          <cell r="F21" t="str">
            <v>01 Cash and Cash Equivalents</v>
          </cell>
          <cell r="G21" t="str">
            <v>01 Cash and Cash Equivalents</v>
          </cell>
          <cell r="H21" t="str">
            <v>Cash</v>
          </cell>
          <cell r="I21" t="str">
            <v>00 Cash</v>
          </cell>
          <cell r="J21" t="str">
            <v>100 Instruction</v>
          </cell>
          <cell r="K21" t="str">
            <v>100 Object</v>
          </cell>
          <cell r="L21" t="str">
            <v>1 Instruction</v>
          </cell>
          <cell r="M21" t="str">
            <v>Site 1</v>
          </cell>
        </row>
        <row r="22">
          <cell r="D22" t="str">
            <v>1030-55 · Hardin Cnty Bk Savannah Tenn @2.45%</v>
          </cell>
          <cell r="F22" t="str">
            <v>01 Cash and Cash Equivalents</v>
          </cell>
          <cell r="G22" t="str">
            <v>01 Cash and Cash Equivalents</v>
          </cell>
          <cell r="H22" t="str">
            <v>Cash</v>
          </cell>
          <cell r="I22" t="str">
            <v>00 Cash</v>
          </cell>
          <cell r="J22" t="str">
            <v>100 Instruction</v>
          </cell>
          <cell r="K22" t="str">
            <v>100 Object</v>
          </cell>
          <cell r="L22" t="str">
            <v>1 Instruction</v>
          </cell>
          <cell r="M22" t="str">
            <v>Site 1</v>
          </cell>
        </row>
        <row r="23">
          <cell r="D23" t="str">
            <v>1030-54 · Beal BK USA Las Vegas Nev @2.45%</v>
          </cell>
          <cell r="F23" t="str">
            <v>01 Cash and Cash Equivalents</v>
          </cell>
          <cell r="G23" t="str">
            <v>01 Cash and Cash Equivalents</v>
          </cell>
          <cell r="H23" t="str">
            <v>Cash</v>
          </cell>
          <cell r="I23" t="str">
            <v>00 Cash</v>
          </cell>
          <cell r="J23" t="str">
            <v>100 Instruction</v>
          </cell>
          <cell r="K23" t="str">
            <v>100 Object</v>
          </cell>
          <cell r="L23" t="str">
            <v>1 Instruction</v>
          </cell>
          <cell r="M23" t="str">
            <v>Site 1</v>
          </cell>
        </row>
        <row r="24">
          <cell r="D24" t="str">
            <v>1030-53 · Bank Amer NA Charlotte NC @ 2.50%</v>
          </cell>
          <cell r="F24" t="str">
            <v>01 Cash and Cash Equivalents</v>
          </cell>
          <cell r="G24" t="str">
            <v>01 Cash and Cash Equivalents</v>
          </cell>
          <cell r="H24" t="str">
            <v>Cash</v>
          </cell>
          <cell r="I24" t="str">
            <v>00 Cash</v>
          </cell>
          <cell r="J24" t="str">
            <v>100 Instruction</v>
          </cell>
          <cell r="K24" t="str">
            <v>100 Object</v>
          </cell>
          <cell r="L24" t="str">
            <v>1 Instruction</v>
          </cell>
          <cell r="M24" t="str">
            <v>Site 1</v>
          </cell>
        </row>
        <row r="25">
          <cell r="D25" t="str">
            <v>1030-52 · Treasury Bills Maturity 12/5/19 $247,443.41 @2.647%</v>
          </cell>
          <cell r="F25" t="str">
            <v>01 Cash and Cash Equivalents</v>
          </cell>
          <cell r="G25" t="str">
            <v>01 Cash and Cash Equivalents</v>
          </cell>
          <cell r="H25" t="str">
            <v>Cash</v>
          </cell>
          <cell r="I25" t="str">
            <v>00 Cash</v>
          </cell>
          <cell r="J25" t="str">
            <v>100 Instruction</v>
          </cell>
          <cell r="K25" t="str">
            <v>100 Object</v>
          </cell>
          <cell r="L25" t="str">
            <v>1 Instruction</v>
          </cell>
          <cell r="M25" t="str">
            <v>Site 1</v>
          </cell>
        </row>
        <row r="26">
          <cell r="D26" t="str">
            <v>1030-51 · TIAA FSB $248k @2.60%</v>
          </cell>
          <cell r="F26" t="str">
            <v>01 Cash and Cash Equivalents</v>
          </cell>
          <cell r="G26" t="str">
            <v>01 Cash and Cash Equivalents</v>
          </cell>
          <cell r="H26" t="str">
            <v>Cash</v>
          </cell>
          <cell r="I26" t="str">
            <v>00 Cash</v>
          </cell>
          <cell r="J26" t="str">
            <v>100 Instruction</v>
          </cell>
          <cell r="K26" t="str">
            <v>100 Object</v>
          </cell>
          <cell r="L26" t="str">
            <v>1 Instruction</v>
          </cell>
          <cell r="M26" t="str">
            <v>Site 1</v>
          </cell>
        </row>
        <row r="27">
          <cell r="D27" t="str">
            <v>1030-50 · Barclays Bank/Delaware $248k @2.65%</v>
          </cell>
          <cell r="F27" t="str">
            <v>01 Cash and Cash Equivalents</v>
          </cell>
          <cell r="G27" t="str">
            <v>01 Cash and Cash Equivalents</v>
          </cell>
          <cell r="H27" t="str">
            <v>Cash</v>
          </cell>
          <cell r="I27" t="str">
            <v>00 Cash</v>
          </cell>
          <cell r="J27" t="str">
            <v>100 Instruction</v>
          </cell>
          <cell r="K27" t="str">
            <v>100 Object</v>
          </cell>
          <cell r="L27" t="str">
            <v>1 Instruction</v>
          </cell>
          <cell r="M27" t="str">
            <v>Site 1</v>
          </cell>
        </row>
        <row r="28">
          <cell r="D28" t="str">
            <v>1030-49 · MUFG Union Bank NA $248k @2.60%</v>
          </cell>
          <cell r="F28" t="str">
            <v>01 Cash and Cash Equivalents</v>
          </cell>
          <cell r="G28" t="str">
            <v>01 Cash and Cash Equivalents</v>
          </cell>
          <cell r="H28" t="str">
            <v>Cash</v>
          </cell>
          <cell r="I28" t="str">
            <v>00 Cash</v>
          </cell>
          <cell r="J28" t="str">
            <v>100 Instruction</v>
          </cell>
          <cell r="K28" t="str">
            <v>100 Object</v>
          </cell>
          <cell r="L28" t="str">
            <v>1 Instruction</v>
          </cell>
          <cell r="M28" t="str">
            <v>Site 1</v>
          </cell>
        </row>
        <row r="29">
          <cell r="D29" t="str">
            <v>1030-48 · Israel Discount Bk of NY $248k @2.55%</v>
          </cell>
          <cell r="F29" t="str">
            <v>01 Cash and Cash Equivalents</v>
          </cell>
          <cell r="G29" t="str">
            <v>01 Cash and Cash Equivalents</v>
          </cell>
          <cell r="H29" t="str">
            <v>Cash</v>
          </cell>
          <cell r="I29" t="str">
            <v>00 Cash</v>
          </cell>
          <cell r="J29" t="str">
            <v>100 Instruction</v>
          </cell>
          <cell r="K29" t="str">
            <v>100 Object</v>
          </cell>
          <cell r="L29" t="str">
            <v>1 Instruction</v>
          </cell>
          <cell r="M29" t="str">
            <v>Site 1</v>
          </cell>
        </row>
        <row r="30">
          <cell r="D30" t="str">
            <v>1030-47 · New York Community Bank $248k @2.35%</v>
          </cell>
          <cell r="F30" t="str">
            <v>01 Cash and Cash Equivalents</v>
          </cell>
          <cell r="G30" t="str">
            <v>01 Cash and Cash Equivalents</v>
          </cell>
          <cell r="H30" t="str">
            <v>Cash</v>
          </cell>
          <cell r="I30" t="str">
            <v>00 Cash</v>
          </cell>
          <cell r="J30" t="str">
            <v>100 Instruction</v>
          </cell>
          <cell r="K30" t="str">
            <v>100 Object</v>
          </cell>
          <cell r="L30" t="str">
            <v>1 Instruction</v>
          </cell>
          <cell r="M30" t="str">
            <v>Site 1</v>
          </cell>
        </row>
        <row r="31">
          <cell r="D31" t="str">
            <v>1030-46 · BankUnited NA $248k @2.30%</v>
          </cell>
          <cell r="F31" t="str">
            <v>01 Cash and Cash Equivalents</v>
          </cell>
          <cell r="G31" t="str">
            <v>01 Cash and Cash Equivalents</v>
          </cell>
          <cell r="H31" t="str">
            <v>Cash</v>
          </cell>
          <cell r="I31" t="str">
            <v>00 Cash</v>
          </cell>
          <cell r="J31" t="str">
            <v>100 Instruction</v>
          </cell>
          <cell r="K31" t="str">
            <v>100 Object</v>
          </cell>
          <cell r="L31" t="str">
            <v>1 Instruction</v>
          </cell>
          <cell r="M31" t="str">
            <v>Site 1</v>
          </cell>
        </row>
        <row r="32">
          <cell r="D32" t="str">
            <v>1030-45 · State Bank of India $248k @2.35%</v>
          </cell>
          <cell r="F32" t="str">
            <v>01 Cash and Cash Equivalents</v>
          </cell>
          <cell r="G32" t="str">
            <v>01 Cash and Cash Equivalents</v>
          </cell>
          <cell r="H32" t="str">
            <v>Cash</v>
          </cell>
          <cell r="I32" t="str">
            <v>00 Cash</v>
          </cell>
          <cell r="J32" t="str">
            <v>100 Instruction</v>
          </cell>
          <cell r="K32" t="str">
            <v>100 Object</v>
          </cell>
          <cell r="L32" t="str">
            <v>1 Instruction</v>
          </cell>
          <cell r="M32" t="str">
            <v>Site 1</v>
          </cell>
        </row>
        <row r="33">
          <cell r="D33" t="str">
            <v>1030-44 · Treasury Bill Maturity $496k 4/25/2019 @0.00%</v>
          </cell>
          <cell r="F33" t="str">
            <v>01 Cash and Cash Equivalents</v>
          </cell>
          <cell r="G33" t="str">
            <v>01 Cash and Cash Equivalents</v>
          </cell>
          <cell r="H33" t="str">
            <v>Cash</v>
          </cell>
          <cell r="I33" t="str">
            <v>00 Cash</v>
          </cell>
          <cell r="J33" t="str">
            <v>100 Instruction</v>
          </cell>
          <cell r="K33" t="str">
            <v>100 Object</v>
          </cell>
          <cell r="L33" t="str">
            <v>1 Instruction</v>
          </cell>
          <cell r="M33" t="str">
            <v>Site 1</v>
          </cell>
        </row>
        <row r="34">
          <cell r="D34" t="str">
            <v>1030-43 · Banner Bank $248k @2.25%</v>
          </cell>
          <cell r="F34" t="str">
            <v>01 Cash and Cash Equivalents</v>
          </cell>
          <cell r="G34" t="str">
            <v>01 Cash and Cash Equivalents</v>
          </cell>
          <cell r="H34" t="str">
            <v>Cash</v>
          </cell>
          <cell r="I34" t="str">
            <v>00 Cash</v>
          </cell>
          <cell r="J34" t="str">
            <v>100 Instruction</v>
          </cell>
          <cell r="K34" t="str">
            <v>100 Object</v>
          </cell>
          <cell r="L34" t="str">
            <v>1 Instruction</v>
          </cell>
          <cell r="M34" t="str">
            <v>Site 1</v>
          </cell>
        </row>
        <row r="35">
          <cell r="D35" t="str">
            <v>1030-42 · First Foundation Bank $248k @ 2.10%</v>
          </cell>
          <cell r="F35" t="str">
            <v>01 Cash and Cash Equivalents</v>
          </cell>
          <cell r="G35" t="str">
            <v>01 Cash and Cash Equivalents</v>
          </cell>
          <cell r="H35" t="str">
            <v>Cash</v>
          </cell>
          <cell r="I35" t="str">
            <v>00 Cash</v>
          </cell>
          <cell r="J35" t="str">
            <v>100 Instruction</v>
          </cell>
          <cell r="K35" t="str">
            <v>100 Object</v>
          </cell>
          <cell r="L35" t="str">
            <v>1 Instruction</v>
          </cell>
          <cell r="M35" t="str">
            <v>Site 1</v>
          </cell>
        </row>
        <row r="36">
          <cell r="D36" t="str">
            <v>1030-41 · BMO Harris Bank $248k @ 2.15%</v>
          </cell>
          <cell r="F36" t="str">
            <v>01 Cash and Cash Equivalents</v>
          </cell>
          <cell r="G36" t="str">
            <v>01 Cash and Cash Equivalents</v>
          </cell>
          <cell r="H36" t="str">
            <v>Cash</v>
          </cell>
          <cell r="I36" t="str">
            <v>00 Cash</v>
          </cell>
          <cell r="J36" t="str">
            <v>100 Instruction</v>
          </cell>
          <cell r="K36" t="str">
            <v>100 Object</v>
          </cell>
          <cell r="L36" t="str">
            <v>1 Instruction</v>
          </cell>
          <cell r="M36" t="str">
            <v>Site 1</v>
          </cell>
        </row>
        <row r="37">
          <cell r="D37" t="str">
            <v>1030-40 · Morgan Stanley Bank $248k @1.60%</v>
          </cell>
          <cell r="F37" t="str">
            <v>01 Cash and Cash Equivalents</v>
          </cell>
          <cell r="G37" t="str">
            <v>01 Cash and Cash Equivalents</v>
          </cell>
          <cell r="H37" t="str">
            <v>Cash</v>
          </cell>
          <cell r="I37" t="str">
            <v>00 Cash</v>
          </cell>
          <cell r="J37" t="str">
            <v>100 Instruction</v>
          </cell>
          <cell r="K37" t="str">
            <v>100 Object</v>
          </cell>
          <cell r="L37" t="str">
            <v>1 Instruction</v>
          </cell>
          <cell r="M37" t="str">
            <v>Site 1</v>
          </cell>
        </row>
        <row r="38">
          <cell r="D38" t="str">
            <v>1030-39 · Wells Fargo Bank $248k @1.90%</v>
          </cell>
          <cell r="F38" t="str">
            <v>01 Cash and Cash Equivalents</v>
          </cell>
          <cell r="G38" t="str">
            <v>01 Cash and Cash Equivalents</v>
          </cell>
          <cell r="H38" t="str">
            <v>Cash</v>
          </cell>
          <cell r="I38" t="str">
            <v>00 Cash</v>
          </cell>
          <cell r="J38" t="str">
            <v>100 Instruction</v>
          </cell>
          <cell r="K38" t="str">
            <v>100 Object</v>
          </cell>
          <cell r="L38" t="str">
            <v>1 Instruction</v>
          </cell>
          <cell r="M38" t="str">
            <v>Site 1</v>
          </cell>
        </row>
        <row r="39">
          <cell r="D39" t="str">
            <v>1030-38 · Bank HAPOALIM BM $248k @1.85%</v>
          </cell>
          <cell r="F39" t="str">
            <v>01 Cash and Cash Equivalents</v>
          </cell>
          <cell r="G39" t="str">
            <v>01 Cash and Cash Equivalents</v>
          </cell>
          <cell r="H39" t="str">
            <v>Cash</v>
          </cell>
          <cell r="I39" t="str">
            <v>00 Cash</v>
          </cell>
          <cell r="J39" t="str">
            <v>100 Instruction</v>
          </cell>
          <cell r="K39" t="str">
            <v>100 Object</v>
          </cell>
          <cell r="L39" t="str">
            <v>1 Instruction</v>
          </cell>
          <cell r="M39" t="str">
            <v>Site 1</v>
          </cell>
        </row>
        <row r="40">
          <cell r="D40" t="str">
            <v>1030-37 · Bank of California $248k @1.80%</v>
          </cell>
          <cell r="F40" t="str">
            <v>01 Cash and Cash Equivalents</v>
          </cell>
          <cell r="G40" t="str">
            <v>01 Cash and Cash Equivalents</v>
          </cell>
          <cell r="H40" t="str">
            <v>Cash</v>
          </cell>
          <cell r="I40" t="str">
            <v>00 Cash</v>
          </cell>
          <cell r="J40" t="str">
            <v>100 Instruction</v>
          </cell>
          <cell r="K40" t="str">
            <v>100 Object</v>
          </cell>
          <cell r="L40" t="str">
            <v>1 Instruction</v>
          </cell>
          <cell r="M40" t="str">
            <v>Site 1</v>
          </cell>
        </row>
        <row r="41">
          <cell r="D41" t="str">
            <v>1030-36 · Bank LEUMI USA $248k @1.85%</v>
          </cell>
          <cell r="F41" t="str">
            <v>01 Cash and Cash Equivalents</v>
          </cell>
          <cell r="G41" t="str">
            <v>01 Cash and Cash Equivalents</v>
          </cell>
          <cell r="H41" t="str">
            <v>Cash</v>
          </cell>
          <cell r="I41" t="str">
            <v>00 Cash</v>
          </cell>
          <cell r="J41" t="str">
            <v>100 Instruction</v>
          </cell>
          <cell r="K41" t="str">
            <v>100 Object</v>
          </cell>
          <cell r="L41" t="str">
            <v>1 Instruction</v>
          </cell>
          <cell r="M41" t="str">
            <v>Site 1</v>
          </cell>
        </row>
        <row r="42">
          <cell r="D42" t="str">
            <v>1030-35 · SYNOVUS Bank $248k @1.80%</v>
          </cell>
          <cell r="F42" t="str">
            <v>01 Cash and Cash Equivalents</v>
          </cell>
          <cell r="G42" t="str">
            <v>01 Cash and Cash Equivalents</v>
          </cell>
          <cell r="H42" t="str">
            <v>Cash</v>
          </cell>
          <cell r="I42" t="str">
            <v>00 Cash</v>
          </cell>
          <cell r="J42" t="str">
            <v>100 Instruction</v>
          </cell>
          <cell r="K42" t="str">
            <v>100 Object</v>
          </cell>
          <cell r="L42" t="str">
            <v>1 Instruction</v>
          </cell>
          <cell r="M42" t="str">
            <v>Site 1</v>
          </cell>
        </row>
        <row r="43">
          <cell r="D43" t="str">
            <v>1030-34 · SAFRA NB $248k @1.80%</v>
          </cell>
          <cell r="F43" t="str">
            <v>01 Cash and Cash Equivalents</v>
          </cell>
          <cell r="G43" t="str">
            <v>01 Cash and Cash Equivalents</v>
          </cell>
          <cell r="H43" t="str">
            <v>Cash</v>
          </cell>
          <cell r="I43" t="str">
            <v>00 Cash</v>
          </cell>
          <cell r="J43" t="str">
            <v>100 Instruction</v>
          </cell>
          <cell r="K43" t="str">
            <v>100 Object</v>
          </cell>
          <cell r="L43" t="str">
            <v>1 Instruction</v>
          </cell>
          <cell r="M43" t="str">
            <v>Site 1</v>
          </cell>
        </row>
        <row r="44">
          <cell r="D44" t="str">
            <v>1030-33 · Bank of the West SF $248k @1.80%</v>
          </cell>
          <cell r="F44" t="str">
            <v>01 Cash and Cash Equivalents</v>
          </cell>
          <cell r="G44" t="str">
            <v>01 Cash and Cash Equivalents</v>
          </cell>
          <cell r="H44" t="str">
            <v>Cash</v>
          </cell>
          <cell r="I44" t="str">
            <v>00 Cash</v>
          </cell>
          <cell r="J44" t="str">
            <v>100 Instruction</v>
          </cell>
          <cell r="K44" t="str">
            <v>100 Object</v>
          </cell>
          <cell r="L44" t="str">
            <v>1 Instruction</v>
          </cell>
          <cell r="M44" t="str">
            <v>Site 1</v>
          </cell>
        </row>
        <row r="45">
          <cell r="D45" t="str">
            <v>1030-32 · Goldman Sachs Bank $248k @1.45%</v>
          </cell>
          <cell r="F45" t="str">
            <v>01 Cash and Cash Equivalents</v>
          </cell>
          <cell r="G45" t="str">
            <v>01 Cash and Cash Equivalents</v>
          </cell>
          <cell r="H45" t="str">
            <v>Cash</v>
          </cell>
          <cell r="I45" t="str">
            <v>00 Cash</v>
          </cell>
          <cell r="J45" t="str">
            <v>100 Instruction</v>
          </cell>
          <cell r="K45" t="str">
            <v>100 Object</v>
          </cell>
          <cell r="L45" t="str">
            <v>1 Instruction</v>
          </cell>
          <cell r="M45" t="str">
            <v>Site 1</v>
          </cell>
        </row>
        <row r="46">
          <cell r="D46" t="str">
            <v>1030-31 · Bank of Baroda $248k @1.40%</v>
          </cell>
          <cell r="F46" t="str">
            <v>01 Cash and Cash Equivalents</v>
          </cell>
          <cell r="G46" t="str">
            <v>01 Cash and Cash Equivalents</v>
          </cell>
          <cell r="H46" t="str">
            <v>Cash</v>
          </cell>
          <cell r="I46" t="str">
            <v>00 Cash</v>
          </cell>
          <cell r="J46" t="str">
            <v>100 Instruction</v>
          </cell>
          <cell r="K46" t="str">
            <v>100 Object</v>
          </cell>
          <cell r="L46" t="str">
            <v>1 Instruction</v>
          </cell>
          <cell r="M46" t="str">
            <v>Site 1</v>
          </cell>
        </row>
        <row r="47">
          <cell r="D47" t="str">
            <v>1030-30 · Morgan Stanley Bank $248k @1.50%</v>
          </cell>
          <cell r="F47" t="str">
            <v>01 Cash and Cash Equivalents</v>
          </cell>
          <cell r="G47" t="str">
            <v>01 Cash and Cash Equivalents</v>
          </cell>
          <cell r="H47" t="str">
            <v>Cash</v>
          </cell>
          <cell r="I47" t="str">
            <v>00 Cash</v>
          </cell>
          <cell r="J47" t="str">
            <v>100 Instruction</v>
          </cell>
          <cell r="K47" t="str">
            <v>100 Object</v>
          </cell>
          <cell r="L47" t="str">
            <v>1 Instruction</v>
          </cell>
          <cell r="M47" t="str">
            <v>Site 1</v>
          </cell>
        </row>
        <row r="48">
          <cell r="D48" t="str">
            <v>1030-29 · Bank of China $248k @1.50%</v>
          </cell>
          <cell r="F48" t="str">
            <v>01 Cash and Cash Equivalents</v>
          </cell>
          <cell r="G48" t="str">
            <v>01 Cash and Cash Equivalents</v>
          </cell>
          <cell r="H48" t="str">
            <v>Cash</v>
          </cell>
          <cell r="I48" t="str">
            <v>00 Cash</v>
          </cell>
          <cell r="J48" t="str">
            <v>100 Instruction</v>
          </cell>
          <cell r="K48" t="str">
            <v>100 Object</v>
          </cell>
          <cell r="L48" t="str">
            <v>1 Instruction</v>
          </cell>
          <cell r="M48" t="str">
            <v>Site 1</v>
          </cell>
        </row>
        <row r="49">
          <cell r="D49" t="str">
            <v>1030-27 · Discover Bank $248k @1.45%</v>
          </cell>
          <cell r="F49" t="str">
            <v>01 Cash and Cash Equivalents</v>
          </cell>
          <cell r="G49" t="str">
            <v>01 Cash and Cash Equivalents</v>
          </cell>
          <cell r="H49" t="str">
            <v>Cash</v>
          </cell>
          <cell r="I49" t="str">
            <v>00 Cash</v>
          </cell>
          <cell r="J49" t="str">
            <v>100 Instruction</v>
          </cell>
          <cell r="K49" t="str">
            <v>100 Object</v>
          </cell>
          <cell r="L49" t="str">
            <v>1 Instruction</v>
          </cell>
          <cell r="M49" t="str">
            <v>Site 1</v>
          </cell>
        </row>
        <row r="50">
          <cell r="D50" t="str">
            <v>1030-26 · Signature Bank $248k @1.45%</v>
          </cell>
          <cell r="F50" t="str">
            <v>01 Cash and Cash Equivalents</v>
          </cell>
          <cell r="G50" t="str">
            <v>01 Cash and Cash Equivalents</v>
          </cell>
          <cell r="H50" t="str">
            <v>Cash</v>
          </cell>
          <cell r="I50" t="str">
            <v>00 Cash</v>
          </cell>
          <cell r="J50" t="str">
            <v>100 Instruction</v>
          </cell>
          <cell r="K50" t="str">
            <v>100 Object</v>
          </cell>
          <cell r="L50" t="str">
            <v>1 Instruction</v>
          </cell>
          <cell r="M50" t="str">
            <v>Site 1</v>
          </cell>
        </row>
        <row r="51">
          <cell r="D51" t="str">
            <v>1030-25 · Morgan Stanley Bank $248k @1.40%</v>
          </cell>
          <cell r="F51" t="str">
            <v>01 Cash and Cash Equivalents</v>
          </cell>
          <cell r="G51" t="str">
            <v>01 Cash and Cash Equivalents</v>
          </cell>
          <cell r="H51" t="str">
            <v>Cash</v>
          </cell>
          <cell r="I51" t="str">
            <v>00 Cash</v>
          </cell>
          <cell r="J51" t="str">
            <v>100 Instruction</v>
          </cell>
          <cell r="K51" t="str">
            <v>100 Object</v>
          </cell>
          <cell r="L51" t="str">
            <v>1 Instruction</v>
          </cell>
          <cell r="M51" t="str">
            <v>Site 1</v>
          </cell>
        </row>
        <row r="52">
          <cell r="D52" t="str">
            <v>1030-24 · Beal Bank $248k @1.20%</v>
          </cell>
          <cell r="F52" t="str">
            <v>01 Cash and Cash Equivalents</v>
          </cell>
          <cell r="G52" t="str">
            <v>01 Cash and Cash Equivalents</v>
          </cell>
          <cell r="H52" t="str">
            <v>Cash</v>
          </cell>
          <cell r="I52" t="str">
            <v>00 Cash</v>
          </cell>
          <cell r="J52" t="str">
            <v>100 Instruction</v>
          </cell>
          <cell r="K52" t="str">
            <v>100 Object</v>
          </cell>
          <cell r="L52" t="str">
            <v>1 Instruction</v>
          </cell>
          <cell r="M52" t="str">
            <v>Site 1</v>
          </cell>
        </row>
        <row r="53">
          <cell r="D53" t="str">
            <v>1030-23 · Merrick Bank $248k @1.15%</v>
          </cell>
          <cell r="F53" t="str">
            <v>01 Cash and Cash Equivalents</v>
          </cell>
          <cell r="G53" t="str">
            <v>01 Cash and Cash Equivalents</v>
          </cell>
          <cell r="H53" t="str">
            <v>Cash</v>
          </cell>
          <cell r="I53" t="str">
            <v>00 Cash</v>
          </cell>
          <cell r="J53" t="str">
            <v>100 Instruction</v>
          </cell>
          <cell r="K53" t="str">
            <v>100 Object</v>
          </cell>
          <cell r="L53" t="str">
            <v>1 Instruction</v>
          </cell>
          <cell r="M53" t="str">
            <v>Site 1</v>
          </cell>
        </row>
        <row r="54">
          <cell r="D54" t="str">
            <v>1030-22 · First Foundation Bank $248k @1.05%</v>
          </cell>
          <cell r="F54" t="str">
            <v>01 Cash and Cash Equivalents</v>
          </cell>
          <cell r="G54" t="str">
            <v>01 Cash and Cash Equivalents</v>
          </cell>
          <cell r="H54" t="str">
            <v>Cash</v>
          </cell>
          <cell r="I54" t="str">
            <v>00 Cash</v>
          </cell>
          <cell r="J54" t="str">
            <v>100 Instruction</v>
          </cell>
          <cell r="K54" t="str">
            <v>100 Object</v>
          </cell>
          <cell r="L54" t="str">
            <v>1 Instruction</v>
          </cell>
          <cell r="M54" t="str">
            <v>Site 1</v>
          </cell>
        </row>
        <row r="55">
          <cell r="D55" t="str">
            <v>1030-21 · DMB Community Bank $248k @1.00%</v>
          </cell>
          <cell r="F55" t="str">
            <v>01 Cash and Cash Equivalents</v>
          </cell>
          <cell r="G55" t="str">
            <v>01 Cash and Cash Equivalents</v>
          </cell>
          <cell r="H55" t="str">
            <v>Cash</v>
          </cell>
          <cell r="I55" t="str">
            <v>00 Cash</v>
          </cell>
          <cell r="J55" t="str">
            <v>100 Instruction</v>
          </cell>
          <cell r="K55" t="str">
            <v>100 Object</v>
          </cell>
          <cell r="L55" t="str">
            <v>1 Instruction</v>
          </cell>
          <cell r="M55" t="str">
            <v>Site 1</v>
          </cell>
        </row>
        <row r="56">
          <cell r="D56" t="str">
            <v>1030-20 · BoA Stearns Bank $248k @0.65%</v>
          </cell>
          <cell r="F56" t="str">
            <v>01 Cash and Cash Equivalents</v>
          </cell>
          <cell r="G56" t="str">
            <v>01 Cash and Cash Equivalents</v>
          </cell>
          <cell r="H56" t="str">
            <v>Cash</v>
          </cell>
          <cell r="I56" t="str">
            <v>00 Cash</v>
          </cell>
          <cell r="J56" t="str">
            <v>100 Instruction</v>
          </cell>
          <cell r="K56" t="str">
            <v>100 Object</v>
          </cell>
          <cell r="L56" t="str">
            <v>1 Instruction</v>
          </cell>
          <cell r="M56" t="str">
            <v>Site 1</v>
          </cell>
        </row>
        <row r="57">
          <cell r="D57" t="str">
            <v>1030-19 · BoA Compass Bank $248k @0.70%</v>
          </cell>
          <cell r="F57" t="str">
            <v>01 Cash and Cash Equivalents</v>
          </cell>
          <cell r="G57" t="str">
            <v>01 Cash and Cash Equivalents</v>
          </cell>
          <cell r="H57" t="str">
            <v>Cash</v>
          </cell>
          <cell r="I57" t="str">
            <v>00 Cash</v>
          </cell>
          <cell r="J57" t="str">
            <v>100 Instruction</v>
          </cell>
          <cell r="K57" t="str">
            <v>100 Object</v>
          </cell>
          <cell r="L57" t="str">
            <v>1 Instruction</v>
          </cell>
          <cell r="M57" t="str">
            <v>Site 1</v>
          </cell>
        </row>
        <row r="58">
          <cell r="D58" t="str">
            <v>1030-18 · BoA ZB NA $248k @0.95%</v>
          </cell>
          <cell r="F58" t="str">
            <v>01 Cash and Cash Equivalents</v>
          </cell>
          <cell r="G58" t="str">
            <v>01 Cash and Cash Equivalents</v>
          </cell>
          <cell r="H58" t="str">
            <v>Cash</v>
          </cell>
          <cell r="I58" t="str">
            <v>00 Cash</v>
          </cell>
          <cell r="J58" t="str">
            <v>100 Instruction</v>
          </cell>
          <cell r="K58" t="str">
            <v>100 Object</v>
          </cell>
          <cell r="L58" t="str">
            <v>1 Instruction</v>
          </cell>
          <cell r="M58" t="str">
            <v>Site 1</v>
          </cell>
        </row>
        <row r="59">
          <cell r="D59" t="str">
            <v>1030-17 · BoA Farmers &amp; Merchants $248k @0.85%</v>
          </cell>
          <cell r="F59" t="str">
            <v>01 Cash and Cash Equivalents</v>
          </cell>
          <cell r="G59" t="str">
            <v>01 Cash and Cash Equivalents</v>
          </cell>
          <cell r="H59" t="str">
            <v>Cash</v>
          </cell>
          <cell r="I59" t="str">
            <v>00 Cash</v>
          </cell>
          <cell r="J59" t="str">
            <v>100 Instruction</v>
          </cell>
          <cell r="K59" t="str">
            <v>100 Object</v>
          </cell>
          <cell r="L59" t="str">
            <v>1 Instruction</v>
          </cell>
          <cell r="M59" t="str">
            <v>Site 1</v>
          </cell>
        </row>
        <row r="60">
          <cell r="D60" t="str">
            <v>1030-16 · BoA Mid Country $248k @0.9%</v>
          </cell>
          <cell r="F60" t="str">
            <v>01 Cash and Cash Equivalents</v>
          </cell>
          <cell r="G60" t="str">
            <v>01 Cash and Cash Equivalents</v>
          </cell>
          <cell r="H60" t="str">
            <v>Cash</v>
          </cell>
          <cell r="I60" t="str">
            <v>00 Cash</v>
          </cell>
          <cell r="J60" t="str">
            <v>100 Instruction</v>
          </cell>
          <cell r="K60" t="str">
            <v>100 Object</v>
          </cell>
          <cell r="L60" t="str">
            <v>1 Instruction</v>
          </cell>
          <cell r="M60" t="str">
            <v>Site 1</v>
          </cell>
        </row>
        <row r="61">
          <cell r="D61" t="str">
            <v>1030-15 · BoA Safra NB $248k @1.05%</v>
          </cell>
          <cell r="F61" t="str">
            <v>01 Cash and Cash Equivalents</v>
          </cell>
          <cell r="G61" t="str">
            <v>01 Cash and Cash Equivalents</v>
          </cell>
          <cell r="H61" t="str">
            <v>Cash</v>
          </cell>
          <cell r="I61" t="str">
            <v>00 Cash</v>
          </cell>
          <cell r="J61" t="str">
            <v>100 Instruction</v>
          </cell>
          <cell r="K61" t="str">
            <v>100 Object</v>
          </cell>
          <cell r="L61" t="str">
            <v>1 Instruction</v>
          </cell>
          <cell r="M61" t="str">
            <v>Site 1</v>
          </cell>
        </row>
        <row r="62">
          <cell r="D62" t="str">
            <v>1030-14 · BoA Synovus Bank $248k @1%</v>
          </cell>
          <cell r="F62" t="str">
            <v>01 Cash and Cash Equivalents</v>
          </cell>
          <cell r="G62" t="str">
            <v>01 Cash and Cash Equivalents</v>
          </cell>
          <cell r="H62" t="str">
            <v>Cash</v>
          </cell>
          <cell r="I62" t="str">
            <v>00 Cash</v>
          </cell>
          <cell r="J62" t="str">
            <v>100 Instruction</v>
          </cell>
          <cell r="K62" t="str">
            <v>100 Object</v>
          </cell>
          <cell r="L62" t="str">
            <v>1 Instruction</v>
          </cell>
          <cell r="M62" t="str">
            <v>Site 1</v>
          </cell>
        </row>
        <row r="63">
          <cell r="D63" t="str">
            <v>1030-13 · BoA Firstbank of Puerto Rico $248k @1%</v>
          </cell>
          <cell r="F63" t="str">
            <v>01 Cash and Cash Equivalents</v>
          </cell>
          <cell r="G63" t="str">
            <v>01 Cash and Cash Equivalents</v>
          </cell>
          <cell r="H63" t="str">
            <v>Cash</v>
          </cell>
          <cell r="I63" t="str">
            <v>00 Cash</v>
          </cell>
          <cell r="J63" t="str">
            <v>100 Instruction</v>
          </cell>
          <cell r="K63" t="str">
            <v>100 Object</v>
          </cell>
          <cell r="L63" t="str">
            <v>1 Instruction</v>
          </cell>
          <cell r="M63" t="str">
            <v>Site 1</v>
          </cell>
        </row>
        <row r="64">
          <cell r="D64" t="str">
            <v>1030-12 · BoA Luana Savings Bank $248k @0.75%</v>
          </cell>
          <cell r="F64" t="str">
            <v>01 Cash and Cash Equivalents</v>
          </cell>
          <cell r="G64" t="str">
            <v>01 Cash and Cash Equivalents</v>
          </cell>
          <cell r="H64" t="str">
            <v>Cash</v>
          </cell>
          <cell r="I64" t="str">
            <v>00 Cash</v>
          </cell>
          <cell r="J64" t="str">
            <v>100 Instruction</v>
          </cell>
          <cell r="K64" t="str">
            <v>100 Object</v>
          </cell>
          <cell r="L64" t="str">
            <v>1 Instruction</v>
          </cell>
          <cell r="M64" t="str">
            <v>Site 1</v>
          </cell>
        </row>
        <row r="65">
          <cell r="D65" t="str">
            <v>1030-11 · BoA Bank of Baroda $248k @0.9%</v>
          </cell>
          <cell r="F65" t="str">
            <v>01 Cash and Cash Equivalents</v>
          </cell>
          <cell r="G65" t="str">
            <v>01 Cash and Cash Equivalents</v>
          </cell>
          <cell r="H65" t="str">
            <v>Cash</v>
          </cell>
          <cell r="I65" t="str">
            <v>00 Cash</v>
          </cell>
          <cell r="J65" t="str">
            <v>100 Instruction</v>
          </cell>
          <cell r="K65" t="str">
            <v>100 Object</v>
          </cell>
          <cell r="L65" t="str">
            <v>1 Instruction</v>
          </cell>
          <cell r="M65" t="str">
            <v>Site 1</v>
          </cell>
        </row>
        <row r="66">
          <cell r="D66" t="str">
            <v>1030-10 · BoA Israel Discount Bank $248k @0.9%</v>
          </cell>
          <cell r="F66" t="str">
            <v>01 Cash and Cash Equivalents</v>
          </cell>
          <cell r="G66" t="str">
            <v>01 Cash and Cash Equivalents</v>
          </cell>
          <cell r="H66" t="str">
            <v>Cash</v>
          </cell>
          <cell r="I66" t="str">
            <v>00 Cash</v>
          </cell>
          <cell r="J66" t="str">
            <v>100 Instruction</v>
          </cell>
          <cell r="K66" t="str">
            <v>100 Object</v>
          </cell>
          <cell r="L66" t="str">
            <v>1 Instruction</v>
          </cell>
          <cell r="M66" t="str">
            <v>Site 1</v>
          </cell>
        </row>
        <row r="67">
          <cell r="D67" t="str">
            <v>1030-09 · BoA Bank of India $248k @0.95%</v>
          </cell>
          <cell r="F67" t="str">
            <v>01 Cash and Cash Equivalents</v>
          </cell>
          <cell r="G67" t="str">
            <v>01 Cash and Cash Equivalents</v>
          </cell>
          <cell r="H67" t="str">
            <v>Cash</v>
          </cell>
          <cell r="I67" t="str">
            <v>00 Cash</v>
          </cell>
          <cell r="J67" t="str">
            <v>100 Instruction</v>
          </cell>
          <cell r="K67" t="str">
            <v>100 Object</v>
          </cell>
          <cell r="L67" t="str">
            <v>1 Instruction</v>
          </cell>
          <cell r="M67" t="str">
            <v>Site 1</v>
          </cell>
        </row>
        <row r="68">
          <cell r="D68" t="str">
            <v>1030-08 · BoA Bank of China $248k @0.9%</v>
          </cell>
          <cell r="F68" t="str">
            <v>01 Cash and Cash Equivalents</v>
          </cell>
          <cell r="G68" t="str">
            <v>01 Cash and Cash Equivalents</v>
          </cell>
          <cell r="H68" t="str">
            <v>Cash</v>
          </cell>
          <cell r="I68" t="str">
            <v>00 Cash</v>
          </cell>
          <cell r="J68" t="str">
            <v>100 Instruction</v>
          </cell>
          <cell r="K68" t="str">
            <v>100 Object</v>
          </cell>
          <cell r="L68" t="str">
            <v>1 Instruction</v>
          </cell>
          <cell r="M68" t="str">
            <v>Site 1</v>
          </cell>
        </row>
        <row r="69">
          <cell r="D69" t="str">
            <v>1030-07 · BoA Bank Hapoalim $248k @0.8%</v>
          </cell>
          <cell r="F69" t="str">
            <v>01 Cash and Cash Equivalents</v>
          </cell>
          <cell r="G69" t="str">
            <v>01 Cash and Cash Equivalents</v>
          </cell>
          <cell r="H69" t="str">
            <v>Cash</v>
          </cell>
          <cell r="I69" t="str">
            <v>00 Cash</v>
          </cell>
          <cell r="J69" t="str">
            <v>100 Instruction</v>
          </cell>
          <cell r="K69" t="str">
            <v>100 Object</v>
          </cell>
          <cell r="L69" t="str">
            <v>1 Instruction</v>
          </cell>
          <cell r="M69" t="str">
            <v>Site 1</v>
          </cell>
        </row>
        <row r="70">
          <cell r="D70" t="str">
            <v>1030-06 · BoA FortuneBank $248k @0.65%</v>
          </cell>
          <cell r="F70" t="str">
            <v>01 Cash and Cash Equivalents</v>
          </cell>
          <cell r="G70" t="str">
            <v>01 Cash and Cash Equivalents</v>
          </cell>
          <cell r="H70" t="str">
            <v>Cash</v>
          </cell>
          <cell r="I70" t="str">
            <v>00 Cash</v>
          </cell>
          <cell r="J70" t="str">
            <v>100 Instruction</v>
          </cell>
          <cell r="K70" t="str">
            <v>100 Object</v>
          </cell>
          <cell r="L70" t="str">
            <v>1 Instruction</v>
          </cell>
          <cell r="M70" t="str">
            <v>Site 1</v>
          </cell>
        </row>
        <row r="71">
          <cell r="D71" t="str">
            <v>1030-05 · BoA People's United Bank NA $248k @0.7%</v>
          </cell>
          <cell r="F71" t="str">
            <v>01 Cash and Cash Equivalents</v>
          </cell>
          <cell r="G71" t="str">
            <v>01 Cash and Cash Equivalents</v>
          </cell>
          <cell r="H71" t="str">
            <v>Cash</v>
          </cell>
          <cell r="I71" t="str">
            <v>00 Cash</v>
          </cell>
          <cell r="J71" t="str">
            <v>100 Instruction</v>
          </cell>
          <cell r="K71" t="str">
            <v>100 Object</v>
          </cell>
          <cell r="L71" t="str">
            <v>1 Instruction</v>
          </cell>
          <cell r="M71" t="str">
            <v>Site 1</v>
          </cell>
        </row>
        <row r="72">
          <cell r="D72" t="str">
            <v>1040 · Investment accounts</v>
          </cell>
          <cell r="F72" t="str">
            <v>01 Cash and Cash Equivalents</v>
          </cell>
          <cell r="G72" t="str">
            <v>01 Cash and Cash Equivalents</v>
          </cell>
          <cell r="H72" t="str">
            <v>Cash</v>
          </cell>
          <cell r="I72" t="str">
            <v>00 Cash</v>
          </cell>
          <cell r="J72" t="str">
            <v>100 Instruction</v>
          </cell>
          <cell r="K72" t="str">
            <v>100 Object</v>
          </cell>
          <cell r="L72" t="str">
            <v>1 Instruction</v>
          </cell>
          <cell r="M72" t="str">
            <v>Site 1</v>
          </cell>
        </row>
        <row r="73">
          <cell r="D73" t="str">
            <v>1050 · Petty cash</v>
          </cell>
          <cell r="F73" t="str">
            <v>01 Cash and Cash Equivalents</v>
          </cell>
          <cell r="G73" t="str">
            <v>01 Cash and Cash Equivalents</v>
          </cell>
          <cell r="H73" t="str">
            <v>Cash</v>
          </cell>
          <cell r="I73" t="str">
            <v>00 Cash</v>
          </cell>
          <cell r="J73" t="str">
            <v>100 Instruction</v>
          </cell>
          <cell r="K73" t="str">
            <v>100 Object</v>
          </cell>
          <cell r="L73" t="str">
            <v>1 Instruction</v>
          </cell>
          <cell r="M73" t="str">
            <v>Site 1</v>
          </cell>
        </row>
        <row r="74">
          <cell r="D74" t="str">
            <v>1051 · Cash and cash equivalents on hand</v>
          </cell>
          <cell r="F74" t="str">
            <v>01 Cash and Cash Equivalents</v>
          </cell>
          <cell r="G74" t="str">
            <v>01 Cash and Cash Equivalents</v>
          </cell>
          <cell r="H74" t="str">
            <v>Cash</v>
          </cell>
          <cell r="I74" t="str">
            <v>00 Cash</v>
          </cell>
          <cell r="J74" t="str">
            <v>100 Instruction</v>
          </cell>
          <cell r="K74" t="str">
            <v>100 Object</v>
          </cell>
          <cell r="L74" t="str">
            <v>1 Instruction</v>
          </cell>
          <cell r="M74" t="str">
            <v>Site 1</v>
          </cell>
        </row>
        <row r="75">
          <cell r="D75" t="str">
            <v>1090 · Sinking Fund Reserve 6755</v>
          </cell>
          <cell r="F75" t="str">
            <v>01 Cash and Cash Equivalents</v>
          </cell>
          <cell r="G75" t="str">
            <v>01 Cash and Cash Equivalents</v>
          </cell>
          <cell r="H75" t="str">
            <v>Cash</v>
          </cell>
          <cell r="I75" t="str">
            <v>00 Cash</v>
          </cell>
          <cell r="J75" t="str">
            <v>100 Instruction</v>
          </cell>
          <cell r="K75" t="str">
            <v>100 Object</v>
          </cell>
          <cell r="L75" t="str">
            <v>1 Instruction</v>
          </cell>
          <cell r="M75" t="str">
            <v>Site 1</v>
          </cell>
        </row>
        <row r="76">
          <cell r="D76" t="str">
            <v>1099 · AnyBill Transfer</v>
          </cell>
          <cell r="F76" t="str">
            <v>01 Cash and Cash Equivalents</v>
          </cell>
          <cell r="G76" t="str">
            <v>01 Cash and Cash Equivalents</v>
          </cell>
          <cell r="H76" t="str">
            <v>Cash</v>
          </cell>
          <cell r="I76" t="str">
            <v>00 Cash</v>
          </cell>
          <cell r="J76" t="str">
            <v>100 Instruction</v>
          </cell>
          <cell r="K76" t="str">
            <v>100 Object</v>
          </cell>
          <cell r="L76" t="str">
            <v>1 Instruction</v>
          </cell>
          <cell r="M76" t="str">
            <v>Site 1</v>
          </cell>
        </row>
        <row r="78">
          <cell r="D78" t="str">
            <v>110 · Accounts Receivable</v>
          </cell>
          <cell r="F78" t="str">
            <v>02 Accounts Receivable</v>
          </cell>
          <cell r="G78" t="str">
            <v>02 Accounts Receivables</v>
          </cell>
          <cell r="H78" t="str">
            <v>Working Capital</v>
          </cell>
          <cell r="I78" t="str">
            <v>04 Other Operating Activities</v>
          </cell>
          <cell r="J78" t="str">
            <v>100 Instruction</v>
          </cell>
          <cell r="K78" t="str">
            <v>100 Object</v>
          </cell>
          <cell r="L78" t="str">
            <v>1 Instruction</v>
          </cell>
          <cell r="M78" t="str">
            <v>Site 1</v>
          </cell>
          <cell r="N78" t="str">
            <v>None</v>
          </cell>
          <cell r="O78" t="str">
            <v>None</v>
          </cell>
        </row>
        <row r="79">
          <cell r="D79" t="str">
            <v>1100 · Accounts receivable</v>
          </cell>
          <cell r="E79" t="str">
            <v>For QBO clients, only A/R account. For QBD clients, A/R for per-pupil funding.</v>
          </cell>
          <cell r="F79" t="str">
            <v>02 Accounts Receivable</v>
          </cell>
          <cell r="G79" t="str">
            <v>02 Accounts Receivables</v>
          </cell>
          <cell r="H79" t="str">
            <v>Working Capital</v>
          </cell>
          <cell r="I79" t="str">
            <v>04 Other Operating Activities</v>
          </cell>
          <cell r="J79" t="str">
            <v>100 Instruction</v>
          </cell>
          <cell r="K79" t="str">
            <v>100 Object</v>
          </cell>
          <cell r="L79" t="str">
            <v>1 Instruction</v>
          </cell>
          <cell r="M79" t="str">
            <v>Site 1</v>
          </cell>
          <cell r="N79" t="str">
            <v>None</v>
          </cell>
          <cell r="O79" t="str">
            <v>None</v>
          </cell>
        </row>
        <row r="80">
          <cell r="D80" t="str">
            <v>1120 · Other local receivable</v>
          </cell>
          <cell r="E80" t="str">
            <v>A/R for HSA, OSSE grants</v>
          </cell>
          <cell r="F80" t="str">
            <v>02 Accounts Receivable</v>
          </cell>
          <cell r="G80" t="str">
            <v>02 Accounts Receivables</v>
          </cell>
          <cell r="H80" t="str">
            <v>Working Capital</v>
          </cell>
          <cell r="I80" t="str">
            <v>04 Other Operating Activities</v>
          </cell>
          <cell r="J80" t="str">
            <v>100 Instruction</v>
          </cell>
          <cell r="K80" t="str">
            <v>100 Object</v>
          </cell>
          <cell r="L80" t="str">
            <v>1 Instruction</v>
          </cell>
          <cell r="M80" t="str">
            <v>Site 1</v>
          </cell>
          <cell r="N80" t="str">
            <v>None</v>
          </cell>
          <cell r="O80" t="str">
            <v>None</v>
          </cell>
        </row>
        <row r="81">
          <cell r="D81" t="str">
            <v>1130 · State receivable</v>
          </cell>
          <cell r="F81" t="str">
            <v>02 Accounts Receivable</v>
          </cell>
          <cell r="G81" t="str">
            <v>02 Accounts Receivables</v>
          </cell>
          <cell r="H81" t="str">
            <v>Working Capital</v>
          </cell>
          <cell r="I81" t="str">
            <v>04 Other Operating Activities</v>
          </cell>
          <cell r="J81" t="str">
            <v>100 Instruction</v>
          </cell>
          <cell r="K81" t="str">
            <v>100 Object</v>
          </cell>
          <cell r="L81" t="str">
            <v>1 Instruction</v>
          </cell>
          <cell r="M81" t="str">
            <v>Site 1</v>
          </cell>
          <cell r="N81" t="str">
            <v>None</v>
          </cell>
          <cell r="O81" t="str">
            <v>None</v>
          </cell>
        </row>
        <row r="83">
          <cell r="D83" t="str">
            <v>1200 · NCLB receivable</v>
          </cell>
          <cell r="E83" t="str">
            <v>A/R for NCLB</v>
          </cell>
          <cell r="F83" t="str">
            <v>02 Accounts Receivable</v>
          </cell>
          <cell r="G83" t="str">
            <v>02 Accounts Receivables</v>
          </cell>
          <cell r="H83" t="str">
            <v>Working Capital</v>
          </cell>
          <cell r="I83" t="str">
            <v>04 Other Operating Activities</v>
          </cell>
          <cell r="J83" t="str">
            <v>100 Instruction</v>
          </cell>
          <cell r="K83" t="str">
            <v>100 Object</v>
          </cell>
          <cell r="L83" t="str">
            <v>1 Instruction</v>
          </cell>
          <cell r="M83" t="str">
            <v>Site 1</v>
          </cell>
          <cell r="N83" t="str">
            <v>None</v>
          </cell>
          <cell r="O83" t="str">
            <v>None</v>
          </cell>
        </row>
        <row r="84">
          <cell r="D84" t="str">
            <v>1201 · IDEA receivable</v>
          </cell>
          <cell r="E84" t="str">
            <v>A/R for IDEA</v>
          </cell>
          <cell r="F84" t="str">
            <v>02 Accounts Receivable</v>
          </cell>
          <cell r="G84" t="str">
            <v>02 Accounts Receivables</v>
          </cell>
          <cell r="H84" t="str">
            <v>Working Capital</v>
          </cell>
          <cell r="I84" t="str">
            <v>04 Other Operating Activities</v>
          </cell>
          <cell r="J84" t="str">
            <v>100 Instruction</v>
          </cell>
          <cell r="K84" t="str">
            <v>100 Object</v>
          </cell>
          <cell r="L84" t="str">
            <v>1 Instruction</v>
          </cell>
          <cell r="M84" t="str">
            <v>Site 1</v>
          </cell>
          <cell r="N84" t="str">
            <v>None</v>
          </cell>
          <cell r="O84" t="str">
            <v>None</v>
          </cell>
        </row>
        <row r="85">
          <cell r="D85" t="str">
            <v>1210 · Title Vb receivable</v>
          </cell>
          <cell r="E85" t="str">
            <v>A/R for Title Vb</v>
          </cell>
          <cell r="F85" t="str">
            <v>02 Accounts Receivable</v>
          </cell>
          <cell r="G85" t="str">
            <v>02 Accounts Receivables</v>
          </cell>
          <cell r="H85" t="str">
            <v>Working Capital</v>
          </cell>
          <cell r="I85" t="str">
            <v>04 Other Operating Activities</v>
          </cell>
          <cell r="J85" t="str">
            <v>100 Instruction</v>
          </cell>
          <cell r="K85" t="str">
            <v>100 Object</v>
          </cell>
          <cell r="L85" t="str">
            <v>1 Instruction</v>
          </cell>
          <cell r="M85" t="str">
            <v>Site 1</v>
          </cell>
          <cell r="N85" t="str">
            <v>None</v>
          </cell>
          <cell r="O85" t="str">
            <v>None</v>
          </cell>
        </row>
        <row r="86">
          <cell r="D86" t="str">
            <v>1220 · Supplemental grants receivable</v>
          </cell>
          <cell r="E86" t="str">
            <v>Do not use</v>
          </cell>
          <cell r="F86" t="str">
            <v>02 Accounts Receivable</v>
          </cell>
          <cell r="G86" t="str">
            <v>02 Accounts Receivables</v>
          </cell>
          <cell r="H86" t="str">
            <v>Working Capital</v>
          </cell>
          <cell r="I86" t="str">
            <v>04 Other Operating Activities</v>
          </cell>
          <cell r="J86" t="str">
            <v>100 Instruction</v>
          </cell>
          <cell r="K86" t="str">
            <v>100 Object</v>
          </cell>
          <cell r="L86" t="str">
            <v>1 Instruction</v>
          </cell>
          <cell r="M86" t="str">
            <v>Site 1</v>
          </cell>
          <cell r="N86" t="str">
            <v>None</v>
          </cell>
          <cell r="O86" t="str">
            <v>None</v>
          </cell>
        </row>
        <row r="87">
          <cell r="D87" t="str">
            <v>1230 · Comp federal grants receivable</v>
          </cell>
          <cell r="E87" t="str">
            <v>A/R for OSSE grants such Replication, SOAR, Best Practice</v>
          </cell>
          <cell r="F87" t="str">
            <v>02 Accounts Receivable</v>
          </cell>
          <cell r="G87" t="str">
            <v>02 Accounts Receivables</v>
          </cell>
          <cell r="H87" t="str">
            <v>Working Capital</v>
          </cell>
          <cell r="I87" t="str">
            <v>04 Other Operating Activities</v>
          </cell>
          <cell r="J87" t="str">
            <v>100 Instruction</v>
          </cell>
          <cell r="K87" t="str">
            <v>100 Object</v>
          </cell>
          <cell r="L87" t="str">
            <v>1 Instruction</v>
          </cell>
          <cell r="M87" t="str">
            <v>Site 1</v>
          </cell>
          <cell r="N87" t="str">
            <v>None</v>
          </cell>
          <cell r="O87" t="str">
            <v>None</v>
          </cell>
        </row>
        <row r="88">
          <cell r="D88" t="str">
            <v>1240 · National food prog receivable</v>
          </cell>
          <cell r="E88" t="str">
            <v>A/R for NSLP and other food programs</v>
          </cell>
          <cell r="F88" t="str">
            <v>02 Accounts Receivable</v>
          </cell>
          <cell r="G88" t="str">
            <v>02 Accounts Receivables</v>
          </cell>
          <cell r="H88" t="str">
            <v>Working Capital</v>
          </cell>
          <cell r="I88" t="str">
            <v>04 Other Operating Activities</v>
          </cell>
          <cell r="J88" t="str">
            <v>100 Instruction</v>
          </cell>
          <cell r="K88" t="str">
            <v>100 Object</v>
          </cell>
          <cell r="L88" t="str">
            <v>1 Instruction</v>
          </cell>
          <cell r="M88" t="str">
            <v>Site 1</v>
          </cell>
          <cell r="N88" t="str">
            <v>None</v>
          </cell>
          <cell r="O88" t="str">
            <v>None</v>
          </cell>
        </row>
        <row r="90">
          <cell r="D90" t="str">
            <v>1300 · Grants receivable</v>
          </cell>
          <cell r="E90" t="str">
            <v>A/R for grants</v>
          </cell>
          <cell r="F90" t="str">
            <v>02 Accounts Receivable</v>
          </cell>
          <cell r="G90" t="str">
            <v>02 Accounts Receivables</v>
          </cell>
          <cell r="H90" t="str">
            <v>Working Capital</v>
          </cell>
          <cell r="I90" t="str">
            <v>04 Other Operating Activities</v>
          </cell>
          <cell r="J90" t="str">
            <v>100 Instruction</v>
          </cell>
          <cell r="K90" t="str">
            <v>100 Object</v>
          </cell>
          <cell r="L90" t="str">
            <v>1 Instruction</v>
          </cell>
          <cell r="M90" t="str">
            <v>Site 1</v>
          </cell>
          <cell r="N90" t="str">
            <v>None</v>
          </cell>
          <cell r="O90" t="str">
            <v>None</v>
          </cell>
        </row>
        <row r="91">
          <cell r="D91" t="str">
            <v>1310 · Discounts on long-term grants</v>
          </cell>
          <cell r="E91" t="str">
            <v>A contra account to discount long-term grants paid in installments for the time value of money (Present Value). This is amortized using the interest method over the life of the grant.</v>
          </cell>
          <cell r="F91" t="str">
            <v>02 Accounts Receivable</v>
          </cell>
          <cell r="G91" t="str">
            <v>02 Accounts Receivables</v>
          </cell>
          <cell r="H91" t="str">
            <v>Working Capital</v>
          </cell>
          <cell r="I91" t="str">
            <v>04 Other Operating Activities</v>
          </cell>
          <cell r="J91" t="str">
            <v>100 Instruction</v>
          </cell>
          <cell r="K91" t="str">
            <v>100 Object</v>
          </cell>
          <cell r="L91" t="str">
            <v>1 Instruction</v>
          </cell>
          <cell r="M91" t="str">
            <v>Site 1</v>
          </cell>
          <cell r="N91" t="str">
            <v>None</v>
          </cell>
          <cell r="O91" t="str">
            <v>None</v>
          </cell>
        </row>
        <row r="92">
          <cell r="D92" t="str">
            <v>1320 · Pledges receivable</v>
          </cell>
          <cell r="E92" t="str">
            <v>A/R for pledges</v>
          </cell>
          <cell r="F92" t="str">
            <v>02 Accounts Receivable</v>
          </cell>
          <cell r="G92" t="str">
            <v>02 Accounts Receivables</v>
          </cell>
          <cell r="H92" t="str">
            <v>Working Capital</v>
          </cell>
          <cell r="I92" t="str">
            <v>04 Other Operating Activities</v>
          </cell>
          <cell r="J92" t="str">
            <v>100 Instruction</v>
          </cell>
          <cell r="K92" t="str">
            <v>100 Object</v>
          </cell>
          <cell r="L92" t="str">
            <v>1 Instruction</v>
          </cell>
          <cell r="M92" t="str">
            <v>Site 1</v>
          </cell>
          <cell r="N92" t="str">
            <v>None</v>
          </cell>
          <cell r="O92" t="str">
            <v>None</v>
          </cell>
        </row>
        <row r="93">
          <cell r="D93" t="str">
            <v>1330 · Allowance for doubtful pledges</v>
          </cell>
          <cell r="F93" t="str">
            <v>02 Accounts Receivable</v>
          </cell>
          <cell r="G93" t="str">
            <v>02 Accounts Receivables</v>
          </cell>
          <cell r="H93" t="str">
            <v>Working Capital</v>
          </cell>
          <cell r="I93" t="str">
            <v>04 Other Operating Activities</v>
          </cell>
          <cell r="J93" t="str">
            <v>100 Instruction</v>
          </cell>
          <cell r="K93" t="str">
            <v>100 Object</v>
          </cell>
          <cell r="L93" t="str">
            <v>1 Instruction</v>
          </cell>
          <cell r="M93" t="str">
            <v>Site 1</v>
          </cell>
          <cell r="N93" t="str">
            <v>None</v>
          </cell>
          <cell r="O93" t="str">
            <v>None</v>
          </cell>
        </row>
        <row r="94">
          <cell r="D94" t="str">
            <v>1340 · Discounts for long-term pledges</v>
          </cell>
          <cell r="F94" t="str">
            <v>02 Accounts Receivable</v>
          </cell>
          <cell r="G94" t="str">
            <v>02 Accounts Receivables</v>
          </cell>
          <cell r="H94" t="str">
            <v>Working Capital</v>
          </cell>
          <cell r="I94" t="str">
            <v>04 Other Operating Activities</v>
          </cell>
          <cell r="J94" t="str">
            <v>100 Instruction</v>
          </cell>
          <cell r="K94" t="str">
            <v>100 Object</v>
          </cell>
          <cell r="L94" t="str">
            <v>1 Instruction</v>
          </cell>
          <cell r="M94" t="str">
            <v>Site 1</v>
          </cell>
          <cell r="N94" t="str">
            <v>None</v>
          </cell>
          <cell r="O94" t="str">
            <v>None</v>
          </cell>
        </row>
        <row r="95">
          <cell r="D95" t="str">
            <v>1350 · Paid lunch receivable</v>
          </cell>
          <cell r="E95" t="str">
            <v>A/R for paid lunch from students/parent.</v>
          </cell>
          <cell r="F95" t="str">
            <v>02 Accounts Receivable</v>
          </cell>
          <cell r="G95" t="str">
            <v>02 Accounts Receivables</v>
          </cell>
          <cell r="H95" t="str">
            <v>Working Capital</v>
          </cell>
          <cell r="I95" t="str">
            <v>04 Other Operating Activities</v>
          </cell>
          <cell r="J95" t="str">
            <v>100 Instruction</v>
          </cell>
          <cell r="K95" t="str">
            <v>100 Object</v>
          </cell>
          <cell r="L95" t="str">
            <v>1 Instruction</v>
          </cell>
          <cell r="M95" t="str">
            <v>Site 1</v>
          </cell>
          <cell r="N95" t="str">
            <v>None</v>
          </cell>
          <cell r="O95" t="str">
            <v>None</v>
          </cell>
        </row>
        <row r="96">
          <cell r="D96" t="str">
            <v>1380 · Other receivable</v>
          </cell>
          <cell r="E96" t="str">
            <v>A/R for revenue not categorized elsewhere. Ex: rent receivable</v>
          </cell>
          <cell r="F96" t="str">
            <v>02 Accounts Receivable</v>
          </cell>
          <cell r="G96" t="str">
            <v>02 Accounts Receivables</v>
          </cell>
          <cell r="H96" t="str">
            <v>Working Capital</v>
          </cell>
          <cell r="I96" t="str">
            <v>04 Other Operating Activities</v>
          </cell>
          <cell r="J96" t="str">
            <v>100 Instruction</v>
          </cell>
          <cell r="K96" t="str">
            <v>100 Object</v>
          </cell>
          <cell r="L96" t="str">
            <v>1 Instruction</v>
          </cell>
          <cell r="M96" t="str">
            <v>Site 1</v>
          </cell>
          <cell r="N96" t="str">
            <v>None</v>
          </cell>
          <cell r="O96" t="str">
            <v>None</v>
          </cell>
        </row>
        <row r="97">
          <cell r="D97" t="str">
            <v>1399 · Undeposited Funds</v>
          </cell>
          <cell r="E97" t="str">
            <v>Quickbooks desktop account, do not use</v>
          </cell>
          <cell r="F97" t="str">
            <v>02 Accounts Receivable</v>
          </cell>
          <cell r="G97" t="str">
            <v>02 Accounts Receivables</v>
          </cell>
          <cell r="H97" t="str">
            <v>Working Capital</v>
          </cell>
          <cell r="I97" t="str">
            <v>04 Other Operating Activities</v>
          </cell>
          <cell r="J97" t="str">
            <v>100 Instruction</v>
          </cell>
          <cell r="K97" t="str">
            <v>100 Object</v>
          </cell>
          <cell r="L97" t="str">
            <v>1 Instruction</v>
          </cell>
          <cell r="M97" t="str">
            <v>Site 1</v>
          </cell>
          <cell r="N97" t="str">
            <v>None</v>
          </cell>
          <cell r="O97" t="str">
            <v>None</v>
          </cell>
        </row>
        <row r="99">
          <cell r="D99" t="str">
            <v>1400 · Prepaid expenses</v>
          </cell>
          <cell r="E99" t="str">
            <v>Prepaid expenses. For schools that need to submit quarterly financials to bank, only record prepaid for a current fiscal year expense that is above $12k. Otherwise, only use this account as we approach year end. This account should be reconciled monthly.</v>
          </cell>
          <cell r="F99" t="str">
            <v>03 Other Current Assets</v>
          </cell>
          <cell r="G99" t="str">
            <v>03 Prepaid Expenses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1410 · Deposits</v>
          </cell>
          <cell r="E100" t="str">
            <v>Deposits on fixed assets, utilities contracts, etc. This account should be reconciled monthly.</v>
          </cell>
          <cell r="F100" t="str">
            <v>03 Other Current Assets</v>
          </cell>
          <cell r="G100" t="str">
            <v>04 Other Current Assets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t="str">
            <v>1420 · Deferred rent asset ST</v>
          </cell>
          <cell r="E101">
            <v>0</v>
          </cell>
          <cell r="F101" t="str">
            <v>13 Rental Deductions</v>
          </cell>
          <cell r="G101" t="str">
            <v>04 Other Current Assets</v>
          </cell>
          <cell r="H101" t="str">
            <v>Working Capital</v>
          </cell>
          <cell r="I101" t="str">
            <v>04 Other Operating Activities</v>
          </cell>
          <cell r="J101" t="str">
            <v>100 Instruction</v>
          </cell>
          <cell r="K101" t="str">
            <v>100 Object</v>
          </cell>
          <cell r="L101" t="str">
            <v>1 Instruction</v>
          </cell>
          <cell r="M101" t="str">
            <v>Site 1</v>
          </cell>
          <cell r="N101" t="str">
            <v>None</v>
          </cell>
          <cell r="O101" t="str">
            <v>None</v>
          </cell>
        </row>
        <row r="102">
          <cell r="D102" t="str">
            <v>1430 · Employee advances</v>
          </cell>
          <cell r="E102" t="str">
            <v>Advances/loans given to employees.</v>
          </cell>
          <cell r="F102" t="str">
            <v>03 Other Current Assets</v>
          </cell>
          <cell r="G102" t="str">
            <v>04 Other Current Assets</v>
          </cell>
          <cell r="H102" t="str">
            <v>Working Capital</v>
          </cell>
          <cell r="I102" t="str">
            <v>04 Other Operating Activities</v>
          </cell>
          <cell r="J102" t="str">
            <v>100 Instruction</v>
          </cell>
          <cell r="K102" t="str">
            <v>100 Object</v>
          </cell>
          <cell r="L102" t="str">
            <v>1 Instruction</v>
          </cell>
          <cell r="M102" t="str">
            <v>Site 1</v>
          </cell>
          <cell r="N102" t="str">
            <v>Exp-BS</v>
          </cell>
          <cell r="O102" t="str">
            <v>ExpPerStudent</v>
          </cell>
        </row>
        <row r="103">
          <cell r="D103" t="str">
            <v>1440 · Investment in QALICB</v>
          </cell>
          <cell r="F103" t="str">
            <v>03 Other Current Assets</v>
          </cell>
          <cell r="G103" t="str">
            <v>04 Other Current Assets</v>
          </cell>
          <cell r="H103" t="str">
            <v>Working Capital</v>
          </cell>
          <cell r="I103" t="str">
            <v>04 Other Operating Activities</v>
          </cell>
          <cell r="J103" t="str">
            <v>100 Instruction</v>
          </cell>
          <cell r="K103" t="str">
            <v>100 Object</v>
          </cell>
          <cell r="L103" t="str">
            <v>1 Instruction</v>
          </cell>
          <cell r="M103" t="str">
            <v>Site 1</v>
          </cell>
          <cell r="N103" t="str">
            <v>Exp-BS</v>
          </cell>
          <cell r="O103" t="str">
            <v>ExpPerStudent</v>
          </cell>
        </row>
        <row r="105">
          <cell r="D105" t="str">
            <v>1500 · Tsf to (frm) entity</v>
          </cell>
          <cell r="E105" t="str">
            <v>This account is only used at multi-QB schools, such as DCP and ELH. The account shows the due to/due from between the entities.</v>
          </cell>
          <cell r="F105" t="str">
            <v>04 Intercompany Transfers</v>
          </cell>
          <cell r="G105" t="str">
            <v>04 Other Current Assets</v>
          </cell>
          <cell r="H105" t="str">
            <v>Transfer</v>
          </cell>
          <cell r="I105" t="str">
            <v>04 Other Operating Activities</v>
          </cell>
          <cell r="J105" t="str">
            <v>100 Instruction</v>
          </cell>
          <cell r="K105" t="str">
            <v>100 Object</v>
          </cell>
          <cell r="L105" t="str">
            <v>1 Instruction</v>
          </cell>
          <cell r="M105" t="str">
            <v>Site 1</v>
          </cell>
          <cell r="N105" t="str">
            <v>None</v>
          </cell>
          <cell r="O105" t="str">
            <v>None</v>
          </cell>
        </row>
        <row r="106">
          <cell r="D106" t="str">
            <v>1510 · Due (to)/from QALICB</v>
          </cell>
          <cell r="F106" t="str">
            <v>04 Intercompany Transfers</v>
          </cell>
          <cell r="G106" t="str">
            <v>04 Other Current Assets</v>
          </cell>
          <cell r="H106" t="str">
            <v>Transfer</v>
          </cell>
          <cell r="I106" t="str">
            <v>04 Other Operating Activities</v>
          </cell>
          <cell r="J106" t="str">
            <v>100 Instruction</v>
          </cell>
          <cell r="K106" t="str">
            <v>100 Object</v>
          </cell>
          <cell r="L106" t="str">
            <v>1 Instruction</v>
          </cell>
          <cell r="M106" t="str">
            <v>Site 1</v>
          </cell>
          <cell r="N106" t="str">
            <v>None</v>
          </cell>
          <cell r="O106" t="str">
            <v>None</v>
          </cell>
        </row>
        <row r="107">
          <cell r="D107" t="str">
            <v>1598 · Remove from operations</v>
          </cell>
          <cell r="F107" t="str">
            <v>04 Intercompany Transfers</v>
          </cell>
          <cell r="G107" t="str">
            <v>04 Other Current Assets</v>
          </cell>
          <cell r="H107" t="str">
            <v>Transfer</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1599 · Add to facilities</v>
          </cell>
          <cell r="F108" t="str">
            <v>04 Intercompany Transfers</v>
          </cell>
          <cell r="G108" t="str">
            <v>04 Other Current Assets</v>
          </cell>
          <cell r="H108" t="str">
            <v>Transfer</v>
          </cell>
          <cell r="I108" t="str">
            <v>10 Facilities Project Adjustments</v>
          </cell>
          <cell r="J108" t="str">
            <v>100 Instruction</v>
          </cell>
          <cell r="K108" t="str">
            <v>100 Object</v>
          </cell>
          <cell r="L108" t="str">
            <v>1 Instruction</v>
          </cell>
          <cell r="M108" t="str">
            <v>Site 1</v>
          </cell>
          <cell r="N108" t="str">
            <v>None</v>
          </cell>
          <cell r="O108" t="str">
            <v>None</v>
          </cell>
        </row>
        <row r="110">
          <cell r="D110" t="str">
            <v>1600 · FF&amp;E</v>
          </cell>
          <cell r="E110"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110" t="str">
            <v>12 Operating Fixed Assets, Net</v>
          </cell>
          <cell r="G110" t="str">
            <v>11 Property, Building And Equipment, Net</v>
          </cell>
          <cell r="H110" t="str">
            <v>Fixed Assets</v>
          </cell>
          <cell r="I110" t="str">
            <v>02 Operating Fixed Assets</v>
          </cell>
          <cell r="J110" t="str">
            <v>100 Instruction</v>
          </cell>
          <cell r="K110" t="str">
            <v>100 Object</v>
          </cell>
          <cell r="L110" t="str">
            <v>1 Instruction</v>
          </cell>
          <cell r="M110" t="str">
            <v>Site 1</v>
          </cell>
          <cell r="N110" t="str">
            <v>Exp-BS</v>
          </cell>
          <cell r="O110" t="str">
            <v>BSOpAsset</v>
          </cell>
        </row>
        <row r="111">
          <cell r="D111" t="str">
            <v>1610 · FF&amp;E - Support</v>
          </cell>
          <cell r="E111" t="str">
            <v xml:space="preserve">***This is a legacy account. </v>
          </cell>
          <cell r="F111" t="str">
            <v>12 Operating Fixed Assets, Net</v>
          </cell>
          <cell r="G111" t="str">
            <v>11 Property, Building And Equipment, Net</v>
          </cell>
          <cell r="H111" t="str">
            <v>Fixed Assets</v>
          </cell>
          <cell r="I111" t="str">
            <v>02 Operating Fixed Assets</v>
          </cell>
          <cell r="J111" t="str">
            <v>100 Instruction</v>
          </cell>
          <cell r="K111" t="str">
            <v>100 Object</v>
          </cell>
          <cell r="L111" t="str">
            <v>1 Instruction</v>
          </cell>
          <cell r="M111" t="str">
            <v>Site 1</v>
          </cell>
          <cell r="N111" t="str">
            <v>Exp-BS</v>
          </cell>
          <cell r="O111" t="str">
            <v>BSOpAsset</v>
          </cell>
        </row>
        <row r="112">
          <cell r="D112" t="str">
            <v>1620 · Computers</v>
          </cell>
          <cell r="E112" t="str">
            <v>Computer equipment where unit cost &gt; $1,000 or aggregate cost (of same product) is &gt; $5,000. If below threshold, use 9000 or 9100. (Note: Every organization’s capitalization policy may differ slightly. Refer to fiscal policies for exact rules to follow.)</v>
          </cell>
          <cell r="F112" t="str">
            <v>12 Operating Fixed Assets, Net</v>
          </cell>
          <cell r="G112" t="str">
            <v>11 Property, Building And Equipment, Net</v>
          </cell>
          <cell r="H112" t="str">
            <v>Fixed Assets</v>
          </cell>
          <cell r="I112" t="str">
            <v>02 Operating Fixed Assets</v>
          </cell>
          <cell r="J112" t="str">
            <v>100 Instruction</v>
          </cell>
          <cell r="K112" t="str">
            <v>100 Object</v>
          </cell>
          <cell r="L112" t="str">
            <v>1 Instruction</v>
          </cell>
          <cell r="M112" t="str">
            <v>Site 1</v>
          </cell>
          <cell r="N112" t="str">
            <v>Exp-BS</v>
          </cell>
          <cell r="O112" t="str">
            <v>BSOpAsset</v>
          </cell>
        </row>
        <row r="113">
          <cell r="D113" t="str">
            <v>1630 · Computers - Support</v>
          </cell>
          <cell r="E113" t="str">
            <v xml:space="preserve">***This is a legacy account. </v>
          </cell>
          <cell r="F113" t="str">
            <v>12 Operating Fixed Assets, Net</v>
          </cell>
          <cell r="G113" t="str">
            <v>11 Property, Building And Equipment, Net</v>
          </cell>
          <cell r="H113" t="str">
            <v>Fixed Assets</v>
          </cell>
          <cell r="I113" t="str">
            <v>02 Operating Fixed Assets</v>
          </cell>
          <cell r="J113" t="str">
            <v>100 Instruction</v>
          </cell>
          <cell r="K113" t="str">
            <v>100 Object</v>
          </cell>
          <cell r="L113" t="str">
            <v>1 Instruction</v>
          </cell>
          <cell r="M113" t="str">
            <v>Site 1</v>
          </cell>
          <cell r="N113" t="str">
            <v>Exp-BS</v>
          </cell>
          <cell r="O113" t="str">
            <v>BSOpAsset</v>
          </cell>
        </row>
        <row r="114">
          <cell r="D114" t="str">
            <v>1660 · Other operating assets</v>
          </cell>
          <cell r="E114" t="str">
            <v>Capitalized web sites, musical instruments, or any non-facility-related asset that does not fit above</v>
          </cell>
          <cell r="F114" t="str">
            <v>12 Operating Fixed Assets, Net</v>
          </cell>
          <cell r="G114" t="str">
            <v>11 Property, Building And Equipment, Net</v>
          </cell>
          <cell r="H114" t="str">
            <v>Fixed Assets</v>
          </cell>
          <cell r="I114" t="str">
            <v>02 Operating Fixed Assets</v>
          </cell>
          <cell r="J114" t="str">
            <v>100 Instruction</v>
          </cell>
          <cell r="K114" t="str">
            <v>100 Object</v>
          </cell>
          <cell r="L114" t="str">
            <v>1 Instruction</v>
          </cell>
          <cell r="M114" t="str">
            <v>Site 1</v>
          </cell>
          <cell r="N114" t="str">
            <v>Exp-BS</v>
          </cell>
          <cell r="O114" t="str">
            <v>BSOpAsset</v>
          </cell>
        </row>
        <row r="116">
          <cell r="D116" t="str">
            <v>1700 · Accum depr FF&amp;E</v>
          </cell>
          <cell r="E116" t="str">
            <v>Accum depr of 1600</v>
          </cell>
          <cell r="F116" t="str">
            <v>12 Operating Fixed Assets, Net</v>
          </cell>
          <cell r="G116" t="str">
            <v>11 Property, Building And Equipment, Net</v>
          </cell>
          <cell r="H116" t="str">
            <v>Operating Depreciation</v>
          </cell>
          <cell r="I116" t="str">
            <v>01 Add Depreciation</v>
          </cell>
          <cell r="J116" t="str">
            <v>100 Instruction</v>
          </cell>
          <cell r="K116" t="str">
            <v>100 Object</v>
          </cell>
          <cell r="L116" t="str">
            <v>1 Instruction</v>
          </cell>
          <cell r="M116" t="str">
            <v>Site 1</v>
          </cell>
          <cell r="N116" t="str">
            <v>Exp-BS</v>
          </cell>
          <cell r="O116" t="str">
            <v>BSOpDepr</v>
          </cell>
        </row>
        <row r="117">
          <cell r="D117" t="str">
            <v>1720 · Accum depr computers</v>
          </cell>
          <cell r="E117" t="str">
            <v>Accum depr of 1620</v>
          </cell>
          <cell r="F117" t="str">
            <v>12 Operating Fixed Assets, Net</v>
          </cell>
          <cell r="G117" t="str">
            <v>11 Property, Building And Equipment, Net</v>
          </cell>
          <cell r="H117" t="str">
            <v>Operating Depreciation</v>
          </cell>
          <cell r="I117" t="str">
            <v>01 Add Depreciation</v>
          </cell>
          <cell r="J117" t="str">
            <v>100 Instruction</v>
          </cell>
          <cell r="K117" t="str">
            <v>100 Object</v>
          </cell>
          <cell r="L117" t="str">
            <v>1 Instruction</v>
          </cell>
          <cell r="M117" t="str">
            <v>Site 1</v>
          </cell>
          <cell r="N117" t="str">
            <v>Exp-BS</v>
          </cell>
          <cell r="O117" t="str">
            <v>BSOpDepr</v>
          </cell>
        </row>
        <row r="118">
          <cell r="D118" t="str">
            <v>1760 · Accum depr other oper assets</v>
          </cell>
          <cell r="F118" t="str">
            <v>12 Operating Fixed Assets, Net</v>
          </cell>
          <cell r="G118" t="str">
            <v>11 Property, Building And Equipment, Net</v>
          </cell>
          <cell r="H118" t="str">
            <v>Operating Depreciation</v>
          </cell>
          <cell r="I118" t="str">
            <v>01 Add Depreciation</v>
          </cell>
          <cell r="J118" t="str">
            <v>100 Instruction</v>
          </cell>
          <cell r="K118" t="str">
            <v>100 Object</v>
          </cell>
          <cell r="L118" t="str">
            <v>1 Instruction</v>
          </cell>
          <cell r="M118" t="str">
            <v>Site 1</v>
          </cell>
          <cell r="N118" t="str">
            <v>Exp-BS</v>
          </cell>
          <cell r="O118" t="str">
            <v>BSOpDepr</v>
          </cell>
        </row>
        <row r="120">
          <cell r="D120" t="str">
            <v>1800 · Land</v>
          </cell>
          <cell r="E120" t="str">
            <v>Cost basis for land. Does not get depreciated</v>
          </cell>
          <cell r="F120" t="str">
            <v>11 Facilities, Net</v>
          </cell>
          <cell r="G120" t="str">
            <v>11 Property, Building And Equipment, Net</v>
          </cell>
          <cell r="H120" t="str">
            <v>Facilities</v>
          </cell>
          <cell r="I120" t="str">
            <v>03 Buildings</v>
          </cell>
          <cell r="J120" t="str">
            <v>100 Instruction</v>
          </cell>
          <cell r="K120" t="str">
            <v>100 Object</v>
          </cell>
          <cell r="L120" t="str">
            <v>1 Instruction</v>
          </cell>
          <cell r="M120" t="str">
            <v>Site 1</v>
          </cell>
          <cell r="N120" t="str">
            <v>Exp-BS</v>
          </cell>
          <cell r="O120" t="str">
            <v>BSFacAsset</v>
          </cell>
        </row>
        <row r="121">
          <cell r="D121" t="str">
            <v>1810 · Buildings, building improvement</v>
          </cell>
          <cell r="E121" t="str">
            <v>Completed facility and all improvements to it</v>
          </cell>
          <cell r="F121" t="str">
            <v>11 Facilities, Net</v>
          </cell>
          <cell r="G121" t="str">
            <v>11 Property, Building And Equipment, Net</v>
          </cell>
          <cell r="H121" t="str">
            <v>Facilities</v>
          </cell>
          <cell r="I121" t="str">
            <v>03 Buildings</v>
          </cell>
          <cell r="J121" t="str">
            <v>100 Instruction</v>
          </cell>
          <cell r="K121" t="str">
            <v>100 Object</v>
          </cell>
          <cell r="L121" t="str">
            <v>1 Instruction</v>
          </cell>
          <cell r="M121" t="str">
            <v>Site 1</v>
          </cell>
          <cell r="N121" t="str">
            <v>Exp-BS</v>
          </cell>
          <cell r="O121" t="str">
            <v>BSFacAsset</v>
          </cell>
        </row>
        <row r="122">
          <cell r="D122" t="str">
            <v>1820 · Construction in progress</v>
          </cell>
          <cell r="E122" t="str">
            <v>Temporary account using during construction of facility. Balance of this account will grow through facility drawdowns. When building put into service for its intended purpose, move asset to 1810 or 1830 and begin depreciating</v>
          </cell>
          <cell r="F122" t="str">
            <v>11 Facilities, Net</v>
          </cell>
          <cell r="G122" t="str">
            <v>11 Property, Building And Equipment, Net</v>
          </cell>
          <cell r="H122" t="str">
            <v>Facilities</v>
          </cell>
          <cell r="I122" t="str">
            <v>10 Facilities Project Adjustments</v>
          </cell>
          <cell r="J122" t="str">
            <v>100 Instruction</v>
          </cell>
          <cell r="K122" t="str">
            <v>100 Object</v>
          </cell>
          <cell r="L122" t="str">
            <v>1 Instruction</v>
          </cell>
          <cell r="M122" t="str">
            <v>Site 1</v>
          </cell>
          <cell r="N122" t="str">
            <v>Exp-BS</v>
          </cell>
          <cell r="O122" t="str">
            <v>BSFacAsset</v>
          </cell>
        </row>
        <row r="123">
          <cell r="D123" t="str">
            <v>1830 · Leasehold improvements</v>
          </cell>
          <cell r="E123"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123" t="str">
            <v>11 Facilities, Net</v>
          </cell>
          <cell r="G123" t="str">
            <v>11 Property, Building And Equipment, Net</v>
          </cell>
          <cell r="H123" t="str">
            <v>Facilities</v>
          </cell>
          <cell r="I123" t="str">
            <v>10 Facilities Project Adjustments</v>
          </cell>
          <cell r="J123" t="str">
            <v>100 Instruction</v>
          </cell>
          <cell r="K123" t="str">
            <v>100 Object</v>
          </cell>
          <cell r="L123" t="str">
            <v>1 Instruction</v>
          </cell>
          <cell r="M123" t="str">
            <v>Site 1</v>
          </cell>
          <cell r="N123" t="str">
            <v>Exp-BS</v>
          </cell>
          <cell r="O123" t="str">
            <v>BSFacAsset</v>
          </cell>
        </row>
        <row r="124">
          <cell r="D124" t="str">
            <v>1840 · Loan costs</v>
          </cell>
          <cell r="E124" t="str">
            <v>This account is no longer in use, it was replaced by 2700 Senior debt cost &amp; 2710 Sub debt cost</v>
          </cell>
          <cell r="F124" t="str">
            <v>11 Facilities, Net</v>
          </cell>
          <cell r="G124" t="str">
            <v>11 Property, Building And Equipment, Net</v>
          </cell>
          <cell r="H124" t="str">
            <v>Facilities</v>
          </cell>
          <cell r="I124" t="str">
            <v>10 Facilities Project Adjustments</v>
          </cell>
          <cell r="J124" t="str">
            <v>100 Instruction</v>
          </cell>
          <cell r="K124" t="str">
            <v>100 Object</v>
          </cell>
          <cell r="L124" t="str">
            <v>1 Instruction</v>
          </cell>
          <cell r="M124" t="str">
            <v>Site 1</v>
          </cell>
          <cell r="N124" t="str">
            <v>None</v>
          </cell>
          <cell r="O124" t="str">
            <v>None</v>
          </cell>
        </row>
        <row r="125">
          <cell r="D125" t="str">
            <v>1880 · Membership interests</v>
          </cell>
          <cell r="F125" t="str">
            <v>11 Facilities, Net</v>
          </cell>
          <cell r="G125" t="str">
            <v>11 Property, Building And Equipment, Net</v>
          </cell>
          <cell r="H125" t="str">
            <v>Facilities</v>
          </cell>
          <cell r="I125" t="str">
            <v>03 Buildings</v>
          </cell>
          <cell r="J125" t="str">
            <v>100 Instruction</v>
          </cell>
          <cell r="K125" t="str">
            <v>100 Object</v>
          </cell>
          <cell r="L125" t="str">
            <v>1 Instruction</v>
          </cell>
          <cell r="M125" t="str">
            <v>Site 1</v>
          </cell>
          <cell r="N125" t="str">
            <v>None</v>
          </cell>
          <cell r="O125" t="str">
            <v>None</v>
          </cell>
        </row>
        <row r="127">
          <cell r="D127" t="str">
            <v>1900 · Accum depr buildings</v>
          </cell>
          <cell r="E127" t="str">
            <v>Accum depr of 1810</v>
          </cell>
          <cell r="F127" t="str">
            <v>11 Facilities, Net</v>
          </cell>
          <cell r="G127" t="str">
            <v>11 Property, Building And Equipment, Net</v>
          </cell>
          <cell r="H127" t="str">
            <v>Facities Depreciation</v>
          </cell>
          <cell r="I127" t="str">
            <v>01 Add Depreciation</v>
          </cell>
          <cell r="J127" t="str">
            <v>100 Instruction</v>
          </cell>
          <cell r="K127" t="str">
            <v>100 Object</v>
          </cell>
          <cell r="L127" t="str">
            <v>1 Instruction</v>
          </cell>
          <cell r="M127" t="str">
            <v>Site 1</v>
          </cell>
          <cell r="N127" t="str">
            <v>Exp-BS</v>
          </cell>
          <cell r="O127" t="str">
            <v>BSFacDepr</v>
          </cell>
        </row>
        <row r="128">
          <cell r="D128" t="str">
            <v>1910 · Accum amort lease imp</v>
          </cell>
          <cell r="E128" t="str">
            <v>Accum depr of 1830</v>
          </cell>
          <cell r="F128" t="str">
            <v>11 Facilities, Net</v>
          </cell>
          <cell r="G128" t="str">
            <v>11 Property, Building And Equipment, Net</v>
          </cell>
          <cell r="H128" t="str">
            <v>Facities Depreciation</v>
          </cell>
          <cell r="I128" t="str">
            <v>01 Add Depreciation</v>
          </cell>
          <cell r="J128" t="str">
            <v>100 Instruction</v>
          </cell>
          <cell r="K128" t="str">
            <v>100 Object</v>
          </cell>
          <cell r="L128" t="str">
            <v>1 Instruction</v>
          </cell>
          <cell r="M128" t="str">
            <v>Site 1</v>
          </cell>
          <cell r="N128" t="str">
            <v>Exp-BS</v>
          </cell>
          <cell r="O128" t="str">
            <v>BSFacDepr</v>
          </cell>
        </row>
        <row r="129">
          <cell r="D129" t="str">
            <v>1920 · Accum amort loan costs</v>
          </cell>
          <cell r="E129" t="str">
            <v>Accum depr of 1840</v>
          </cell>
          <cell r="F129" t="str">
            <v>11 Facilities, Net</v>
          </cell>
          <cell r="G129" t="str">
            <v>11 Property, Building And Equipment, Net</v>
          </cell>
          <cell r="H129" t="str">
            <v>Facities Depreciation</v>
          </cell>
          <cell r="I129" t="str">
            <v>01 Add Depreciation</v>
          </cell>
          <cell r="J129" t="str">
            <v>100 Instruction</v>
          </cell>
          <cell r="K129" t="str">
            <v>100 Object</v>
          </cell>
          <cell r="L129" t="str">
            <v>1 Instruction</v>
          </cell>
          <cell r="M129" t="str">
            <v>Site 1</v>
          </cell>
          <cell r="N129" t="str">
            <v>Exp-BS</v>
          </cell>
          <cell r="O129" t="str">
            <v>BSFacDepr</v>
          </cell>
        </row>
        <row r="130">
          <cell r="D130" t="str">
            <v>1940 · Accum depr loan settle cost</v>
          </cell>
          <cell r="E130" t="str">
            <v>Accum depr of 1840</v>
          </cell>
          <cell r="F130" t="str">
            <v>11 Facilities, Net</v>
          </cell>
          <cell r="G130" t="str">
            <v>11 Property, Building And Equipment, Net</v>
          </cell>
          <cell r="H130" t="str">
            <v>Facities Depreciation</v>
          </cell>
          <cell r="I130" t="str">
            <v>05 Financing Activities</v>
          </cell>
          <cell r="J130" t="str">
            <v>100 Instruction</v>
          </cell>
          <cell r="K130" t="str">
            <v>100 Object</v>
          </cell>
          <cell r="L130" t="str">
            <v>1 Instruction</v>
          </cell>
          <cell r="M130" t="str">
            <v>Site 1</v>
          </cell>
          <cell r="N130" t="str">
            <v>Exp-BS</v>
          </cell>
          <cell r="O130" t="str">
            <v>BSFacDepr</v>
          </cell>
        </row>
        <row r="133">
          <cell r="D133" t="str">
            <v>2000 · Current payable</v>
          </cell>
          <cell r="E133" t="str">
            <v>A/P for manual and other non-Anybill payments</v>
          </cell>
          <cell r="F133" t="str">
            <v>31 Accounts Payable</v>
          </cell>
          <cell r="G133" t="str">
            <v>32 Accounts Payable and Accrued Expenses</v>
          </cell>
          <cell r="H133" t="str">
            <v>Working Capital</v>
          </cell>
          <cell r="I133" t="str">
            <v>04 Other Operating Activities</v>
          </cell>
          <cell r="J133" t="str">
            <v>100 Instruction</v>
          </cell>
          <cell r="K133" t="str">
            <v>100 Object</v>
          </cell>
          <cell r="L133" t="str">
            <v>1 Instruction</v>
          </cell>
          <cell r="M133" t="str">
            <v>Site 1</v>
          </cell>
          <cell r="N133" t="str">
            <v>None</v>
          </cell>
          <cell r="O133" t="str">
            <v>None</v>
          </cell>
        </row>
        <row r="134">
          <cell r="D134" t="str">
            <v>200 · Accounts Payable (A/P)</v>
          </cell>
          <cell r="F134" t="str">
            <v>31 Accounts Payable</v>
          </cell>
          <cell r="G134" t="str">
            <v>32 Accounts Payable and Accrued Expenses</v>
          </cell>
          <cell r="H134" t="str">
            <v>Working Capital</v>
          </cell>
          <cell r="I134" t="str">
            <v>04 Other Operating Activities</v>
          </cell>
          <cell r="J134" t="str">
            <v>100 Instruction</v>
          </cell>
          <cell r="K134" t="str">
            <v>100 Object</v>
          </cell>
          <cell r="L134" t="str">
            <v>1 Instruction</v>
          </cell>
          <cell r="M134" t="str">
            <v>Site 1</v>
          </cell>
          <cell r="N134" t="str">
            <v>None</v>
          </cell>
          <cell r="O134" t="str">
            <v>None</v>
          </cell>
        </row>
        <row r="135">
          <cell r="D135" t="str">
            <v>2001 · AnyBill payable</v>
          </cell>
          <cell r="E135" t="str">
            <v>A/P for Anybill payments</v>
          </cell>
          <cell r="F135" t="str">
            <v>31 Accounts Payable</v>
          </cell>
          <cell r="G135" t="str">
            <v>32 Accounts Payable and Accrued Expenses</v>
          </cell>
          <cell r="H135" t="str">
            <v>Working Capital</v>
          </cell>
          <cell r="I135" t="str">
            <v>04 Other Operating Activities</v>
          </cell>
          <cell r="J135" t="str">
            <v>100 Instruction</v>
          </cell>
          <cell r="K135" t="str">
            <v>100 Object</v>
          </cell>
          <cell r="L135" t="str">
            <v>1 Instruction</v>
          </cell>
          <cell r="M135" t="str">
            <v>Site 1</v>
          </cell>
          <cell r="N135" t="str">
            <v>None</v>
          </cell>
          <cell r="O135" t="str">
            <v>None</v>
          </cell>
        </row>
        <row r="137">
          <cell r="D137" t="str">
            <v>2100 · School credit card</v>
          </cell>
          <cell r="E137" t="str">
            <v>School credit (not debit) card. It can sometimes be helpful to have an account for each card.</v>
          </cell>
          <cell r="F137" t="str">
            <v>31 Accounts Payable</v>
          </cell>
          <cell r="G137" t="str">
            <v>32 Accounts Payable and Accrued Expenses</v>
          </cell>
          <cell r="H137" t="str">
            <v>Working Capital</v>
          </cell>
          <cell r="I137" t="str">
            <v>04 Other Operating Activities</v>
          </cell>
          <cell r="J137" t="str">
            <v>100 Instruction</v>
          </cell>
          <cell r="K137" t="str">
            <v>100 Object</v>
          </cell>
          <cell r="L137" t="str">
            <v>1 Instruction</v>
          </cell>
          <cell r="M137" t="str">
            <v>Site 1</v>
          </cell>
          <cell r="N137" t="str">
            <v>None</v>
          </cell>
          <cell r="O137" t="str">
            <v>None</v>
          </cell>
        </row>
        <row r="138">
          <cell r="D138" t="str">
            <v>2101 · School Credit Card_Green</v>
          </cell>
          <cell r="F138" t="str">
            <v>31 Accounts Payable</v>
          </cell>
          <cell r="G138" t="str">
            <v>32 Accounts Payable and Accrued Expenses</v>
          </cell>
          <cell r="H138" t="str">
            <v>Working Capital</v>
          </cell>
          <cell r="I138" t="str">
            <v>04 Other Operating Activities</v>
          </cell>
          <cell r="J138" t="str">
            <v>100 Instruction</v>
          </cell>
          <cell r="K138" t="str">
            <v>100 Object</v>
          </cell>
          <cell r="L138" t="str">
            <v>1 Instruction</v>
          </cell>
          <cell r="M138" t="str">
            <v>Site 1</v>
          </cell>
          <cell r="N138" t="str">
            <v>None</v>
          </cell>
          <cell r="O138" t="str">
            <v>None</v>
          </cell>
        </row>
        <row r="140">
          <cell r="D140" t="str">
            <v>2200 · Accrued salaries</v>
          </cell>
          <cell r="E140"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140" t="str">
            <v>32 Accrued Salaries and Benefits</v>
          </cell>
          <cell r="G140" t="str">
            <v>31 Accrued Payroll and Benefits</v>
          </cell>
          <cell r="H140" t="str">
            <v>Working Capital</v>
          </cell>
          <cell r="I140" t="str">
            <v>04 Other Operating Activities</v>
          </cell>
          <cell r="J140" t="str">
            <v>100 Instruction</v>
          </cell>
          <cell r="K140" t="str">
            <v>100 Object</v>
          </cell>
          <cell r="L140" t="str">
            <v>1 Instruction</v>
          </cell>
          <cell r="M140" t="str">
            <v>Site 1</v>
          </cell>
          <cell r="N140" t="str">
            <v>Exp-Sal</v>
          </cell>
          <cell r="O140" t="str">
            <v>Manual</v>
          </cell>
        </row>
        <row r="141">
          <cell r="D141" t="str">
            <v>2210 · Accrued vacations</v>
          </cell>
          <cell r="E141" t="str">
            <v>This amount reflects the economic value if all employees received a full payout of their unused vacation/personal days. This is adjusted annually and only occurs at schools that have this policy in their employee handbook. Otherwise, this value stays at zero.</v>
          </cell>
          <cell r="F141" t="str">
            <v>32 Accrued Salaries and Benefits</v>
          </cell>
          <cell r="G141" t="str">
            <v>31 Accrued Payroll and Benefits</v>
          </cell>
          <cell r="H141" t="str">
            <v>Working Capital</v>
          </cell>
          <cell r="I141" t="str">
            <v>04 Other Operating Activities</v>
          </cell>
          <cell r="J141" t="str">
            <v>100 Instruction</v>
          </cell>
          <cell r="K141" t="str">
            <v>100 Object</v>
          </cell>
          <cell r="L141" t="str">
            <v>1 Instruction</v>
          </cell>
          <cell r="M141" t="str">
            <v>Site 1</v>
          </cell>
          <cell r="N141" t="str">
            <v>Exp-Sal</v>
          </cell>
          <cell r="O141" t="str">
            <v>Manual</v>
          </cell>
        </row>
        <row r="142">
          <cell r="D142" t="str">
            <v>2220 · Accrued employee benefits</v>
          </cell>
          <cell r="E142" t="str">
            <v>This reflects the employer taxes and benefits on accrued salaries. The taxes portion should equal the amount of account 2200 x 7.65%. The benefits could be related to retirement contributions due from employer to employee.</v>
          </cell>
          <cell r="F142" t="str">
            <v>32 Accrued Salaries and Benefits</v>
          </cell>
          <cell r="G142" t="str">
            <v>31 Accrued Payroll and Benefits</v>
          </cell>
          <cell r="H142" t="str">
            <v>Working Capital</v>
          </cell>
          <cell r="I142" t="str">
            <v>04 Other Operating Activities</v>
          </cell>
          <cell r="J142" t="str">
            <v>100 Instruction</v>
          </cell>
          <cell r="K142" t="str">
            <v>100 Object</v>
          </cell>
          <cell r="L142" t="str">
            <v>1 Instruction</v>
          </cell>
          <cell r="M142" t="str">
            <v>Site 1</v>
          </cell>
          <cell r="N142" t="str">
            <v>None</v>
          </cell>
          <cell r="O142" t="str">
            <v>None</v>
          </cell>
        </row>
        <row r="143">
          <cell r="D143" t="str">
            <v>2230 · Accrued sales tax payable</v>
          </cell>
          <cell r="F143" t="str">
            <v>35 Other Current Liabilities</v>
          </cell>
          <cell r="G143" t="str">
            <v>32 Accounts Payable and Accrued Expenses</v>
          </cell>
          <cell r="H143" t="str">
            <v>Working Capital</v>
          </cell>
          <cell r="I143" t="str">
            <v>04 Other Operating Activities</v>
          </cell>
          <cell r="J143" t="str">
            <v>100 Instruction</v>
          </cell>
          <cell r="K143" t="str">
            <v>100 Object</v>
          </cell>
          <cell r="L143" t="str">
            <v>1 Instruction</v>
          </cell>
          <cell r="M143" t="str">
            <v>Site 1</v>
          </cell>
          <cell r="N143" t="str">
            <v>None</v>
          </cell>
          <cell r="O143" t="str">
            <v>None</v>
          </cell>
        </row>
        <row r="144">
          <cell r="D144" t="str">
            <v>2240 · Other accrued expenses</v>
          </cell>
          <cell r="E144" t="str">
            <v>This account is frequently used as the offset for estimated expenses. Ex1: Recording a food service bill that hasn’t been given to the school. Ex2: An invoice that has gone through Anybill but wasn’t imported in time for statementing.</v>
          </cell>
          <cell r="F144" t="str">
            <v>35 Other Current Liabilities</v>
          </cell>
          <cell r="G144" t="str">
            <v>32 Accounts Payable and Accrued Expenses</v>
          </cell>
          <cell r="H144" t="str">
            <v>Working Capital</v>
          </cell>
          <cell r="I144" t="str">
            <v>04 Other Operating Activities</v>
          </cell>
          <cell r="J144" t="str">
            <v>100 Instruction</v>
          </cell>
          <cell r="K144" t="str">
            <v>100 Object</v>
          </cell>
          <cell r="L144" t="str">
            <v>1 Instruction</v>
          </cell>
          <cell r="M144" t="str">
            <v>Site 1</v>
          </cell>
          <cell r="N144" t="str">
            <v>Exp-BS</v>
          </cell>
          <cell r="O144" t="str">
            <v>Manual</v>
          </cell>
        </row>
        <row r="145">
          <cell r="D145" t="str">
            <v>2241 · Accrued Interest</v>
          </cell>
          <cell r="F145" t="str">
            <v>35 Other Current Liabilities</v>
          </cell>
          <cell r="G145" t="str">
            <v>32 Accounts Payable and Accrued Expenses</v>
          </cell>
          <cell r="H145" t="str">
            <v>Working Capital</v>
          </cell>
          <cell r="I145" t="str">
            <v>04 Other Operating Activities</v>
          </cell>
          <cell r="J145" t="str">
            <v>100 Instruction</v>
          </cell>
          <cell r="K145" t="str">
            <v>100 Object</v>
          </cell>
          <cell r="L145" t="str">
            <v>1 Instruction</v>
          </cell>
          <cell r="M145" t="str">
            <v>Site 1</v>
          </cell>
          <cell r="N145" t="str">
            <v>Exp-BS</v>
          </cell>
          <cell r="O145" t="str">
            <v>Manual</v>
          </cell>
        </row>
        <row r="146">
          <cell r="D146" t="str">
            <v>2250 · Accrued rent liability ST</v>
          </cell>
          <cell r="E146" t="str">
            <v>Short-term portion of defferred rent   [NOTE] Customizations to rent tab may require additional calendarizations</v>
          </cell>
          <cell r="F146" t="str">
            <v>35 Other Current Liabilities</v>
          </cell>
          <cell r="G146" t="str">
            <v>32 Accounts Payable and Accrued Expenses</v>
          </cell>
          <cell r="H146" t="str">
            <v>Working Capital</v>
          </cell>
          <cell r="I146" t="str">
            <v>04 Other Operating Activities</v>
          </cell>
          <cell r="J146" t="str">
            <v>100 Instruction</v>
          </cell>
          <cell r="K146" t="str">
            <v>100 Object</v>
          </cell>
          <cell r="L146" t="str">
            <v>1 Instruction</v>
          </cell>
          <cell r="M146" t="str">
            <v>Site 1</v>
          </cell>
          <cell r="N146" t="str">
            <v>Exp-Occ</v>
          </cell>
          <cell r="O146" t="str">
            <v>Manual</v>
          </cell>
        </row>
        <row r="147">
          <cell r="D147" t="str">
            <v>2299 · Garnishments</v>
          </cell>
          <cell r="F147" t="str">
            <v>35 Other Current Liabilities</v>
          </cell>
          <cell r="G147" t="str">
            <v>32 Accounts Payable and Accrued Expenses</v>
          </cell>
          <cell r="H147" t="str">
            <v>Working Capital</v>
          </cell>
          <cell r="I147" t="str">
            <v>04 Other Operating Activities</v>
          </cell>
          <cell r="J147" t="str">
            <v>100 Instruction</v>
          </cell>
          <cell r="K147" t="str">
            <v>100 Object</v>
          </cell>
          <cell r="L147" t="str">
            <v>1 Instruction</v>
          </cell>
          <cell r="M147" t="str">
            <v>Site 1</v>
          </cell>
          <cell r="N147" t="str">
            <v>None</v>
          </cell>
          <cell r="O147" t="str">
            <v>None</v>
          </cell>
        </row>
        <row r="149">
          <cell r="D149" t="str">
            <v>2300 · Social sec &amp; mc w/h - employee</v>
          </cell>
          <cell r="F149" t="str">
            <v>35 Other Current Liabilities</v>
          </cell>
          <cell r="G149" t="str">
            <v>35 Other Current Liabilities</v>
          </cell>
          <cell r="H149" t="str">
            <v>Working Capital</v>
          </cell>
          <cell r="I149" t="str">
            <v>04 Other Operating Activities</v>
          </cell>
          <cell r="J149" t="str">
            <v>100 Instruction</v>
          </cell>
          <cell r="K149" t="str">
            <v>100 Object</v>
          </cell>
          <cell r="L149" t="str">
            <v>1 Instruction</v>
          </cell>
          <cell r="M149" t="str">
            <v>Site 1</v>
          </cell>
          <cell r="N149" t="str">
            <v>None</v>
          </cell>
          <cell r="O149" t="str">
            <v>None</v>
          </cell>
        </row>
        <row r="150">
          <cell r="D150" t="str">
            <v>2310 · Social sec &amp; mc w/h - employer</v>
          </cell>
          <cell r="F150" t="str">
            <v>35 Other Current Liabilities</v>
          </cell>
          <cell r="G150" t="str">
            <v>35 Other Current Liabilities</v>
          </cell>
          <cell r="H150" t="str">
            <v>Working Capital</v>
          </cell>
          <cell r="I150" t="str">
            <v>04 Other Operating Activities</v>
          </cell>
          <cell r="J150" t="str">
            <v>100 Instruction</v>
          </cell>
          <cell r="K150" t="str">
            <v>100 Object</v>
          </cell>
          <cell r="L150" t="str">
            <v>1 Instruction</v>
          </cell>
          <cell r="M150" t="str">
            <v>Site 1</v>
          </cell>
          <cell r="N150" t="str">
            <v>None</v>
          </cell>
          <cell r="O150" t="str">
            <v>None</v>
          </cell>
        </row>
        <row r="151">
          <cell r="D151" t="str">
            <v>2312 · VA State W/H</v>
          </cell>
          <cell r="F151" t="str">
            <v>35 Other Current Liabilities</v>
          </cell>
          <cell r="G151" t="str">
            <v>35 Other Current Liabilities</v>
          </cell>
          <cell r="H151" t="str">
            <v>Working Capital</v>
          </cell>
          <cell r="I151" t="str">
            <v>04 Other Operating Activities</v>
          </cell>
          <cell r="J151" t="str">
            <v>100 Instruction</v>
          </cell>
          <cell r="K151" t="str">
            <v>100 Object</v>
          </cell>
          <cell r="L151" t="str">
            <v>1 Instruction</v>
          </cell>
          <cell r="M151" t="str">
            <v>Site 1</v>
          </cell>
          <cell r="N151" t="str">
            <v>None</v>
          </cell>
          <cell r="O151" t="str">
            <v>None</v>
          </cell>
        </row>
        <row r="152">
          <cell r="D152" t="str">
            <v>2360 · EE pension payable</v>
          </cell>
          <cell r="E152"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52" t="str">
            <v>35 Other Current Liabilities</v>
          </cell>
          <cell r="G152" t="str">
            <v>35 Other Current Liabilities</v>
          </cell>
          <cell r="H152" t="str">
            <v>Working Capital</v>
          </cell>
          <cell r="I152" t="str">
            <v>04 Other Operating Activities</v>
          </cell>
          <cell r="J152" t="str">
            <v>100 Instruction</v>
          </cell>
          <cell r="K152" t="str">
            <v>100 Object</v>
          </cell>
          <cell r="L152" t="str">
            <v>1 Instruction</v>
          </cell>
          <cell r="M152" t="str">
            <v>Site 1</v>
          </cell>
          <cell r="N152" t="str">
            <v>None</v>
          </cell>
          <cell r="O152" t="str">
            <v>None</v>
          </cell>
        </row>
        <row r="153">
          <cell r="D153" t="str">
            <v>2361 · EE pension payable - DCPS</v>
          </cell>
          <cell r="E153"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53" t="str">
            <v>35 Other Current Liabilities</v>
          </cell>
          <cell r="G153" t="str">
            <v>35 Other Current Liabilities</v>
          </cell>
          <cell r="H153" t="str">
            <v>Working Capital</v>
          </cell>
          <cell r="I153" t="str">
            <v>04 Other Operating Activities</v>
          </cell>
          <cell r="J153" t="str">
            <v>100 Instruction</v>
          </cell>
          <cell r="K153" t="str">
            <v>100 Object</v>
          </cell>
          <cell r="L153" t="str">
            <v>1 Instruction</v>
          </cell>
          <cell r="M153" t="str">
            <v>Site 1</v>
          </cell>
          <cell r="N153" t="str">
            <v>None</v>
          </cell>
          <cell r="O153" t="str">
            <v>None</v>
          </cell>
        </row>
        <row r="154">
          <cell r="D154" t="str">
            <v>2370 · ER pension payable</v>
          </cell>
          <cell r="E154" t="str">
            <v>The employer deductions that have not yet been paid. Similar to 2360, except that the amounts are dictated by the 403b or 401k plan document. Make sure to review the plan document rather than relying on the school’s interpretation.</v>
          </cell>
          <cell r="F154" t="str">
            <v>35 Other Current Liabilities</v>
          </cell>
          <cell r="G154" t="str">
            <v>35 Other Current Liabilities</v>
          </cell>
          <cell r="H154" t="str">
            <v>Working Capital</v>
          </cell>
          <cell r="I154" t="str">
            <v>04 Other Operating Activities</v>
          </cell>
          <cell r="J154" t="str">
            <v>100 Instruction</v>
          </cell>
          <cell r="K154" t="str">
            <v>100 Object</v>
          </cell>
          <cell r="L154" t="str">
            <v>1 Instruction</v>
          </cell>
          <cell r="M154" t="str">
            <v>Site 1</v>
          </cell>
          <cell r="N154" t="str">
            <v>None</v>
          </cell>
          <cell r="O154" t="str">
            <v>None</v>
          </cell>
        </row>
        <row r="155">
          <cell r="D155" t="str">
            <v>2371 · ER pension payable - DCPS</v>
          </cell>
          <cell r="E155" t="str">
            <v>The employer deductions that have not yet been paid. Similar to 2360, except that the amounts are dictated by the 403b or 401k plan document. Make sure to review the plan document rather than relying on the school’s interpretation.</v>
          </cell>
          <cell r="F155" t="str">
            <v>35 Other Current Liabilities</v>
          </cell>
          <cell r="G155" t="str">
            <v>35 Other Current Liabilities</v>
          </cell>
          <cell r="H155" t="str">
            <v>Working Capital</v>
          </cell>
          <cell r="I155" t="str">
            <v>04 Other Operating Activities</v>
          </cell>
          <cell r="J155" t="str">
            <v>100 Instruction</v>
          </cell>
          <cell r="K155" t="str">
            <v>100 Object</v>
          </cell>
          <cell r="L155" t="str">
            <v>1 Instruction</v>
          </cell>
          <cell r="M155" t="str">
            <v>Site 1</v>
          </cell>
          <cell r="N155" t="str">
            <v>None</v>
          </cell>
          <cell r="O155" t="str">
            <v>None</v>
          </cell>
        </row>
        <row r="156">
          <cell r="D156" t="str">
            <v>2380 · Flexible spending account</v>
          </cell>
          <cell r="E156"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56" t="str">
            <v>35 Other Current Liabilities</v>
          </cell>
          <cell r="G156" t="str">
            <v>35 Other Current Liabilities</v>
          </cell>
          <cell r="H156" t="str">
            <v>Working Capital</v>
          </cell>
          <cell r="I156" t="str">
            <v>04 Other Operating Activities</v>
          </cell>
          <cell r="J156" t="str">
            <v>100 Instruction</v>
          </cell>
          <cell r="K156" t="str">
            <v>100 Object</v>
          </cell>
          <cell r="L156" t="str">
            <v>1 Instruction</v>
          </cell>
          <cell r="M156" t="str">
            <v>Site 1</v>
          </cell>
          <cell r="N156" t="str">
            <v>None</v>
          </cell>
          <cell r="O156" t="str">
            <v>None</v>
          </cell>
        </row>
        <row r="157">
          <cell r="D157" t="str">
            <v>2390 · Manual checks</v>
          </cell>
          <cell r="F157" t="str">
            <v>35 Other Current Liabilities</v>
          </cell>
          <cell r="G157" t="str">
            <v>35 Other Current Liabilities</v>
          </cell>
          <cell r="H157" t="str">
            <v>Working Capital</v>
          </cell>
          <cell r="I157" t="str">
            <v>04 Other Operating Activities</v>
          </cell>
          <cell r="J157" t="str">
            <v>100 Instruction</v>
          </cell>
          <cell r="K157" t="str">
            <v>100 Object</v>
          </cell>
          <cell r="L157" t="str">
            <v>1 Instruction</v>
          </cell>
          <cell r="M157" t="str">
            <v>Site 1</v>
          </cell>
          <cell r="N157" t="str">
            <v>None</v>
          </cell>
          <cell r="O157" t="str">
            <v>None</v>
          </cell>
        </row>
        <row r="158">
          <cell r="D158" t="str">
            <v>2397 · Insurance</v>
          </cell>
          <cell r="F158" t="str">
            <v>35 Other Current Liabilities</v>
          </cell>
          <cell r="G158" t="str">
            <v>35 Other Current Liabilities</v>
          </cell>
          <cell r="H158" t="str">
            <v>Working Capital</v>
          </cell>
          <cell r="I158" t="str">
            <v>04 Other Operating Activities</v>
          </cell>
          <cell r="J158" t="str">
            <v>100 Instruction</v>
          </cell>
          <cell r="K158" t="str">
            <v>100 Object</v>
          </cell>
          <cell r="L158" t="str">
            <v>1 Instruction</v>
          </cell>
          <cell r="M158" t="str">
            <v>Site 1</v>
          </cell>
          <cell r="N158" t="str">
            <v>None</v>
          </cell>
          <cell r="O158" t="str">
            <v>None</v>
          </cell>
        </row>
        <row r="160">
          <cell r="D160" t="str">
            <v>2400 · Unearned per-pupil revenue</v>
          </cell>
          <cell r="E160"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60" t="str">
            <v>33 Deferred Revenue</v>
          </cell>
          <cell r="G160" t="str">
            <v>33 Deferred Revenue</v>
          </cell>
          <cell r="H160" t="str">
            <v>Working Capital</v>
          </cell>
          <cell r="I160" t="str">
            <v>06 Per-Pupil Adjustments</v>
          </cell>
          <cell r="J160" t="str">
            <v>100 Instruction</v>
          </cell>
          <cell r="K160" t="str">
            <v>100 Object</v>
          </cell>
          <cell r="L160" t="str">
            <v>1 Instruction</v>
          </cell>
          <cell r="M160" t="str">
            <v>Site 1</v>
          </cell>
          <cell r="N160" t="str">
            <v>None</v>
          </cell>
          <cell r="O160" t="str">
            <v>None</v>
          </cell>
        </row>
        <row r="161">
          <cell r="D161" t="str">
            <v>2410 · Unearned local revenue</v>
          </cell>
          <cell r="E161" t="str">
            <v>The amount of local cash the school received before earning it.</v>
          </cell>
          <cell r="F161" t="str">
            <v>33 Deferred Revenue</v>
          </cell>
          <cell r="G161" t="str">
            <v>33 Deferred Revenue</v>
          </cell>
          <cell r="H161" t="str">
            <v>Working Capital</v>
          </cell>
          <cell r="I161" t="str">
            <v>04 Other Operating Activities</v>
          </cell>
          <cell r="J161" t="str">
            <v>100 Instruction</v>
          </cell>
          <cell r="K161" t="str">
            <v>100 Object</v>
          </cell>
          <cell r="L161" t="str">
            <v>1 Instruction</v>
          </cell>
          <cell r="M161" t="str">
            <v>Site 1</v>
          </cell>
          <cell r="N161" t="str">
            <v>None</v>
          </cell>
          <cell r="O161" t="str">
            <v>None</v>
          </cell>
        </row>
        <row r="162">
          <cell r="D162" t="str">
            <v>2420 · Unearned state revenue</v>
          </cell>
          <cell r="E162" t="str">
            <v>The amount of private cash the school received before earning it.</v>
          </cell>
          <cell r="F162" t="str">
            <v>33 Deferred Revenue</v>
          </cell>
          <cell r="G162" t="str">
            <v>33 Deferred Revenue</v>
          </cell>
          <cell r="H162" t="str">
            <v>Working Capital</v>
          </cell>
          <cell r="I162" t="str">
            <v>04 Other Operating Activities</v>
          </cell>
          <cell r="J162" t="str">
            <v>100 Instruction</v>
          </cell>
          <cell r="K162" t="str">
            <v>100 Object</v>
          </cell>
          <cell r="L162" t="str">
            <v>1 Instruction</v>
          </cell>
          <cell r="M162" t="str">
            <v>Site 1</v>
          </cell>
          <cell r="N162" t="str">
            <v>None</v>
          </cell>
          <cell r="O162" t="str">
            <v>None</v>
          </cell>
        </row>
        <row r="163">
          <cell r="D163" t="str">
            <v>2430 · Unearned federal revenue</v>
          </cell>
          <cell r="E163" t="str">
            <v>The amount of federal cash the school received before earning it.</v>
          </cell>
          <cell r="F163" t="str">
            <v>33 Deferred Revenue</v>
          </cell>
          <cell r="G163" t="str">
            <v>33 Deferred Revenue</v>
          </cell>
          <cell r="H163" t="str">
            <v>Working Capital</v>
          </cell>
          <cell r="I163" t="str">
            <v>04 Other Operating Activities</v>
          </cell>
          <cell r="J163" t="str">
            <v>100 Instruction</v>
          </cell>
          <cell r="K163" t="str">
            <v>100 Object</v>
          </cell>
          <cell r="L163" t="str">
            <v>1 Instruction</v>
          </cell>
          <cell r="M163" t="str">
            <v>Site 1</v>
          </cell>
          <cell r="N163" t="str">
            <v>None</v>
          </cell>
          <cell r="O163" t="str">
            <v>None</v>
          </cell>
        </row>
        <row r="164">
          <cell r="D164" t="str">
            <v>2440 · Unearned private revenue</v>
          </cell>
          <cell r="E164" t="str">
            <v>The amount of private cash the school received before earning it—example is a consulting contract to be performed by the school over a year that is prepaid (A charter support group might do this, NSVF or CSGF, for example)</v>
          </cell>
          <cell r="F164" t="str">
            <v>33 Deferred Revenue</v>
          </cell>
          <cell r="G164" t="str">
            <v>33 Deferred Revenue</v>
          </cell>
          <cell r="H164" t="str">
            <v>Working Capital</v>
          </cell>
          <cell r="I164" t="str">
            <v>04 Other Operating Activities</v>
          </cell>
          <cell r="J164" t="str">
            <v>100 Instruction</v>
          </cell>
          <cell r="K164" t="str">
            <v>100 Object</v>
          </cell>
          <cell r="L164" t="str">
            <v>1 Instruction</v>
          </cell>
          <cell r="M164" t="str">
            <v>Site 1</v>
          </cell>
          <cell r="N164" t="str">
            <v>None</v>
          </cell>
          <cell r="O164" t="str">
            <v>None</v>
          </cell>
        </row>
        <row r="165">
          <cell r="D165" t="str">
            <v>2450 · Deposits held</v>
          </cell>
          <cell r="E165" t="str">
            <v>For deposits received by the school – If the school leases or subleases space, they will generally require a deposit. Or, this may be parent deposits, typically for computers.</v>
          </cell>
          <cell r="F165" t="str">
            <v>33 Deferred Revenue</v>
          </cell>
          <cell r="G165" t="str">
            <v>33 Deferred Revenue</v>
          </cell>
          <cell r="H165" t="str">
            <v>Working Capital</v>
          </cell>
          <cell r="I165" t="str">
            <v>04 Other Operating Activities</v>
          </cell>
          <cell r="J165" t="str">
            <v>100 Instruction</v>
          </cell>
          <cell r="K165" t="str">
            <v>100 Object</v>
          </cell>
          <cell r="L165" t="str">
            <v>1 Instruction</v>
          </cell>
          <cell r="M165" t="str">
            <v>Site 1</v>
          </cell>
          <cell r="N165" t="str">
            <v>None</v>
          </cell>
          <cell r="O165" t="str">
            <v>None</v>
          </cell>
        </row>
        <row r="167">
          <cell r="D167" t="str">
            <v>2500 · Trustee or employee loan</v>
          </cell>
          <cell r="E167" t="str">
            <v>Personal loan – rare, but may apply for start up schools.</v>
          </cell>
          <cell r="F167" t="str">
            <v>34 Short-Term Debt</v>
          </cell>
          <cell r="G167" t="str">
            <v>35 Other Current Liabilities</v>
          </cell>
          <cell r="H167" t="str">
            <v>Working Capital</v>
          </cell>
          <cell r="I167" t="str">
            <v>04 Other Operating Activities</v>
          </cell>
          <cell r="J167" t="str">
            <v>100 Instruction</v>
          </cell>
          <cell r="K167" t="str">
            <v>100 Object</v>
          </cell>
          <cell r="L167" t="str">
            <v>1 Instruction</v>
          </cell>
          <cell r="M167" t="str">
            <v>Site 1</v>
          </cell>
          <cell r="N167" t="str">
            <v>None</v>
          </cell>
          <cell r="O167" t="str">
            <v>None</v>
          </cell>
        </row>
        <row r="168">
          <cell r="D168" t="str">
            <v>2510 · Line of credit</v>
          </cell>
          <cell r="E168" t="str">
            <v>These are generally revolving – term loans would generally be split between 2600/2610 and 2520 unless the term loan had a maturity of less than a year.</v>
          </cell>
          <cell r="F168" t="str">
            <v>34 Short-Term Debt</v>
          </cell>
          <cell r="G168" t="str">
            <v>35 Other Current Liabilities</v>
          </cell>
          <cell r="H168" t="str">
            <v>Working Capital</v>
          </cell>
          <cell r="I168" t="str">
            <v>04 Other Operating Activities</v>
          </cell>
          <cell r="J168" t="str">
            <v>100 Instruction</v>
          </cell>
          <cell r="K168" t="str">
            <v>100 Object</v>
          </cell>
          <cell r="L168" t="str">
            <v>1 Instruction</v>
          </cell>
          <cell r="M168" t="str">
            <v>Site 1</v>
          </cell>
          <cell r="N168" t="str">
            <v>None</v>
          </cell>
          <cell r="O168" t="str">
            <v>None</v>
          </cell>
        </row>
        <row r="169">
          <cell r="D169" t="str">
            <v>2520 · Current portion, long term debt</v>
          </cell>
          <cell r="E169" t="str">
            <v>The portion of long-term debt due in the forward 12 months (‘Current Maturities’).</v>
          </cell>
          <cell r="F169" t="str">
            <v>34 Short-Term Debt</v>
          </cell>
          <cell r="G169" t="str">
            <v>34 Current Portion of Long-Term debt</v>
          </cell>
          <cell r="H169" t="str">
            <v>Working Capital</v>
          </cell>
          <cell r="I169" t="str">
            <v>04 Other Operating Activities</v>
          </cell>
          <cell r="J169" t="str">
            <v>100 Instruction</v>
          </cell>
          <cell r="K169" t="str">
            <v>100 Object</v>
          </cell>
          <cell r="L169" t="str">
            <v>1 Instruction</v>
          </cell>
          <cell r="M169" t="str">
            <v>Site 1</v>
          </cell>
          <cell r="N169" t="str">
            <v>None</v>
          </cell>
          <cell r="O169" t="str">
            <v>None</v>
          </cell>
        </row>
        <row r="170">
          <cell r="D170" t="str">
            <v>2530 · Other short-term liabilities</v>
          </cell>
          <cell r="F170" t="str">
            <v>34 Short-Term Debt</v>
          </cell>
          <cell r="G170" t="str">
            <v>35 Other Current Liabilities</v>
          </cell>
          <cell r="H170" t="str">
            <v>Working Capital</v>
          </cell>
          <cell r="I170" t="str">
            <v>04 Other Operating Activities</v>
          </cell>
          <cell r="J170" t="str">
            <v>100 Instruction</v>
          </cell>
          <cell r="K170" t="str">
            <v>100 Object</v>
          </cell>
          <cell r="L170" t="str">
            <v>1 Instruction</v>
          </cell>
          <cell r="M170" t="str">
            <v>Site 1</v>
          </cell>
          <cell r="N170" t="str">
            <v>None</v>
          </cell>
          <cell r="O170" t="str">
            <v>None</v>
          </cell>
        </row>
        <row r="172">
          <cell r="D172" t="str">
            <v>2600 · Senior Debt</v>
          </cell>
          <cell r="E172" t="str">
            <v>Principal on senior debt.    [NOTE] Customizations to loan tab may require additional calendarizations</v>
          </cell>
          <cell r="F172" t="str">
            <v>41 Long-Term Debt</v>
          </cell>
          <cell r="G172" t="str">
            <v>41 Long-Term Debt, Net of Current Portion</v>
          </cell>
          <cell r="H172" t="str">
            <v>Debt</v>
          </cell>
          <cell r="I172" t="str">
            <v>10 Facilities Project Adjustments</v>
          </cell>
          <cell r="J172" t="str">
            <v>100 Instruction</v>
          </cell>
          <cell r="K172" t="str">
            <v>100 Object</v>
          </cell>
          <cell r="L172" t="str">
            <v>1 Instruction</v>
          </cell>
          <cell r="M172" t="str">
            <v>Site 1</v>
          </cell>
          <cell r="N172" t="str">
            <v>Exp-Occ</v>
          </cell>
          <cell r="O172" t="str">
            <v>BSDebt</v>
          </cell>
        </row>
        <row r="173">
          <cell r="D173" t="str">
            <v>2601 · Gym Loan</v>
          </cell>
          <cell r="F173" t="str">
            <v>41 Long-Term Debt</v>
          </cell>
          <cell r="G173" t="str">
            <v>41 Long-Term Debt, Net of Current Portion</v>
          </cell>
          <cell r="H173" t="str">
            <v>Debt</v>
          </cell>
          <cell r="I173" t="str">
            <v>10 Facilities Project Adjustments</v>
          </cell>
          <cell r="J173" t="str">
            <v>100 Instruction</v>
          </cell>
          <cell r="K173" t="str">
            <v>100 Object</v>
          </cell>
          <cell r="L173" t="str">
            <v>1 Instruction</v>
          </cell>
          <cell r="M173" t="str">
            <v>Site 1</v>
          </cell>
          <cell r="N173" t="str">
            <v>Exp-Occ</v>
          </cell>
          <cell r="O173" t="str">
            <v>BSDebt</v>
          </cell>
        </row>
        <row r="174">
          <cell r="D174" t="str">
            <v>2610 · Paycheck Protection Program Loan</v>
          </cell>
          <cell r="E174" t="str">
            <v>Short term debt</v>
          </cell>
          <cell r="F174" t="str">
            <v>41 Long-Term Debt</v>
          </cell>
          <cell r="G174" t="str">
            <v>41 Long-Term Debt, Net of Current Portion</v>
          </cell>
          <cell r="H174" t="str">
            <v>Debt</v>
          </cell>
          <cell r="I174" t="str">
            <v>10 Facilities Project Adjustments</v>
          </cell>
          <cell r="J174" t="str">
            <v>100 Instruction</v>
          </cell>
          <cell r="K174" t="str">
            <v>100 Object</v>
          </cell>
          <cell r="L174" t="str">
            <v>1 Instruction</v>
          </cell>
          <cell r="M174" t="str">
            <v>Site 1</v>
          </cell>
          <cell r="N174" t="str">
            <v>Exp-Occ</v>
          </cell>
          <cell r="O174" t="str">
            <v>BSDebt</v>
          </cell>
        </row>
        <row r="175">
          <cell r="D175" t="str">
            <v>2620 · Capital lease lia-facility</v>
          </cell>
          <cell r="E175" t="str">
            <v>Building lease that meets capital lease test</v>
          </cell>
          <cell r="F175" t="str">
            <v>42 Other Long-Term Liabilities</v>
          </cell>
          <cell r="G175" t="str">
            <v>42 Other Long-Term Liabilities</v>
          </cell>
          <cell r="I175" t="str">
            <v>10 Facilities Project Adjustments</v>
          </cell>
          <cell r="J175" t="str">
            <v>100 Instruction</v>
          </cell>
          <cell r="K175" t="str">
            <v>100 Object</v>
          </cell>
          <cell r="L175" t="str">
            <v>1 Instruction</v>
          </cell>
          <cell r="M175" t="str">
            <v>Site 1</v>
          </cell>
          <cell r="N175" t="str">
            <v>None</v>
          </cell>
          <cell r="O175" t="str">
            <v>None</v>
          </cell>
        </row>
        <row r="176">
          <cell r="D176" t="str">
            <v>2630 · Other long term liabilities</v>
          </cell>
          <cell r="E176" t="str">
            <v>Interest rate swap liability, or other similar financial obligation</v>
          </cell>
          <cell r="F176" t="str">
            <v>42 Other Long-Term Liabilities</v>
          </cell>
          <cell r="G176" t="str">
            <v>42 Other Long-Term Liabilities</v>
          </cell>
          <cell r="I176" t="str">
            <v>10 Facilities Project Adjustments</v>
          </cell>
          <cell r="J176" t="str">
            <v>100 Instruction</v>
          </cell>
          <cell r="K176" t="str">
            <v>100 Object</v>
          </cell>
          <cell r="L176" t="str">
            <v>1 Instruction</v>
          </cell>
          <cell r="M176" t="str">
            <v>Site 1</v>
          </cell>
          <cell r="N176" t="str">
            <v>None</v>
          </cell>
          <cell r="O176" t="str">
            <v>None</v>
          </cell>
        </row>
        <row r="177">
          <cell r="D177" t="str">
            <v>2650 · Capital lease lia-oper. asset</v>
          </cell>
          <cell r="F177" t="str">
            <v>42 Other Long-Term Liabilities</v>
          </cell>
          <cell r="G177" t="str">
            <v>42 Other Long-Term Liabilities</v>
          </cell>
          <cell r="I177" t="str">
            <v>10 Facilities Project Adjustments</v>
          </cell>
          <cell r="J177" t="str">
            <v>100 Instruction</v>
          </cell>
          <cell r="K177" t="str">
            <v>100 Object</v>
          </cell>
          <cell r="L177" t="str">
            <v>1 Instruction</v>
          </cell>
          <cell r="M177" t="str">
            <v>Site 1</v>
          </cell>
          <cell r="N177" t="str">
            <v>None</v>
          </cell>
          <cell r="O177" t="str">
            <v>None</v>
          </cell>
        </row>
        <row r="178">
          <cell r="D178" t="str">
            <v>2680 · Accrued rent liability LT</v>
          </cell>
          <cell r="E178" t="str">
            <v>Long-term portion of defferred rent   [NOTE] Customizations to rent tab may require additional calendarizations</v>
          </cell>
          <cell r="F178" t="str">
            <v>42 Other Long-Term Liabilities</v>
          </cell>
          <cell r="G178" t="str">
            <v>42 Other Long-Term Liabilities</v>
          </cell>
          <cell r="I178" t="str">
            <v>10 Facilities Project Adjustments</v>
          </cell>
          <cell r="J178" t="str">
            <v>100 Instruction</v>
          </cell>
          <cell r="K178" t="str">
            <v>100 Object</v>
          </cell>
          <cell r="L178" t="str">
            <v>1 Instruction</v>
          </cell>
          <cell r="M178" t="str">
            <v>Site 1</v>
          </cell>
          <cell r="N178" t="str">
            <v>Exp-Occ</v>
          </cell>
          <cell r="O178" t="str">
            <v>Manual</v>
          </cell>
        </row>
        <row r="179">
          <cell r="D179" t="str">
            <v>2690 · Deferred gain on transaction</v>
          </cell>
          <cell r="F179" t="str">
            <v>42 Other Long-Term Liabilities</v>
          </cell>
          <cell r="G179" t="str">
            <v>42 Other Long-Term Liabilities</v>
          </cell>
          <cell r="I179" t="str">
            <v>10 Facilities Project Adjustments</v>
          </cell>
          <cell r="J179" t="str">
            <v>100 Instruction</v>
          </cell>
          <cell r="K179" t="str">
            <v>100 Object</v>
          </cell>
          <cell r="L179" t="str">
            <v>1 Instruction</v>
          </cell>
          <cell r="M179" t="str">
            <v>Site 1</v>
          </cell>
          <cell r="N179" t="str">
            <v>None</v>
          </cell>
          <cell r="O179" t="str">
            <v>None</v>
          </cell>
        </row>
        <row r="181">
          <cell r="D181" t="str">
            <v>2700 · Senior debt cost</v>
          </cell>
          <cell r="E181"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81" t="str">
            <v>43 Loan costs, Net</v>
          </cell>
          <cell r="G181" t="str">
            <v>42 Other Long-Term Liabilities</v>
          </cell>
          <cell r="I181" t="str">
            <v>10 Facilities Project Adjustments</v>
          </cell>
          <cell r="J181" t="str">
            <v>100 Instruction</v>
          </cell>
          <cell r="K181" t="str">
            <v>100 Object</v>
          </cell>
          <cell r="L181" t="str">
            <v>1 Instruction</v>
          </cell>
          <cell r="M181" t="str">
            <v>Site 1</v>
          </cell>
          <cell r="N181" t="str">
            <v>Exp-Occ</v>
          </cell>
          <cell r="O181" t="str">
            <v>Manual</v>
          </cell>
        </row>
        <row r="182">
          <cell r="D182" t="str">
            <v>2710 · Sub debt cost</v>
          </cell>
          <cell r="E182"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82" t="str">
            <v>43 Loan costs, Net</v>
          </cell>
          <cell r="G182" t="str">
            <v>42 Other Long-Term Liabilities</v>
          </cell>
          <cell r="I182" t="str">
            <v>10 Facilities Project Adjustments</v>
          </cell>
          <cell r="J182" t="str">
            <v>100 Instruction</v>
          </cell>
          <cell r="K182" t="str">
            <v>100 Object</v>
          </cell>
          <cell r="L182" t="str">
            <v>1 Instruction</v>
          </cell>
          <cell r="M182" t="str">
            <v>Site 1</v>
          </cell>
          <cell r="N182" t="str">
            <v>Exp-Occ</v>
          </cell>
          <cell r="O182" t="str">
            <v>Manual</v>
          </cell>
        </row>
        <row r="183">
          <cell r="D183" t="str">
            <v>2800 · Accum Am of Senior debt cost</v>
          </cell>
          <cell r="F183" t="str">
            <v>43 Loan costs, Net</v>
          </cell>
          <cell r="G183" t="str">
            <v>42 Other Long-Term Liabilities</v>
          </cell>
          <cell r="H183" t="str">
            <v>Loan Costs</v>
          </cell>
          <cell r="I183" t="str">
            <v>10 Facilities Project Adjustments</v>
          </cell>
          <cell r="J183" t="str">
            <v>100 Instruction</v>
          </cell>
          <cell r="K183" t="str">
            <v>100 Object</v>
          </cell>
          <cell r="L183" t="str">
            <v>1 Instruction</v>
          </cell>
          <cell r="M183" t="str">
            <v>Site 1</v>
          </cell>
          <cell r="N183" t="str">
            <v>Exp-Occ</v>
          </cell>
          <cell r="O183" t="str">
            <v>BSFacDepr</v>
          </cell>
        </row>
        <row r="184">
          <cell r="D184" t="str">
            <v>2810 · Accum Am of subdebt cost</v>
          </cell>
          <cell r="F184" t="str">
            <v>43 Loan costs, Net</v>
          </cell>
          <cell r="G184" t="str">
            <v>42 Other Long-Term Liabilities</v>
          </cell>
          <cell r="H184" t="str">
            <v>Loan Costs</v>
          </cell>
          <cell r="I184" t="str">
            <v>10 Facilities Project Adjustments</v>
          </cell>
          <cell r="J184" t="str">
            <v>100 Instruction</v>
          </cell>
          <cell r="K184" t="str">
            <v>100 Object</v>
          </cell>
          <cell r="L184" t="str">
            <v>1 Instruction</v>
          </cell>
          <cell r="M184" t="str">
            <v>Site 1</v>
          </cell>
          <cell r="N184" t="str">
            <v>Exp-Occ</v>
          </cell>
          <cell r="O184" t="str">
            <v>BSFacDepr</v>
          </cell>
        </row>
        <row r="185">
          <cell r="D185" t="str">
            <v>2900 · Suspense</v>
          </cell>
          <cell r="E185" t="str">
            <v>This is a holding for unrecognized items. Ex: A deposit from OSSE needs to be added to the system to complete a bank reconciliation, but it is important to indicate that the true source is not yet known. At monthly closing, this account should be zero.</v>
          </cell>
          <cell r="F185" t="str">
            <v>43 Loan costs, Net</v>
          </cell>
          <cell r="G185" t="str">
            <v>42 Other Long-Term Liabilities</v>
          </cell>
          <cell r="I185" t="str">
            <v>07 Suspense</v>
          </cell>
          <cell r="J185" t="str">
            <v>100 Instruction</v>
          </cell>
          <cell r="K185" t="str">
            <v>100 Object</v>
          </cell>
          <cell r="L185" t="str">
            <v>1 Instruction</v>
          </cell>
          <cell r="M185" t="str">
            <v>Site 1</v>
          </cell>
          <cell r="N185" t="str">
            <v>None</v>
          </cell>
          <cell r="O185" t="str">
            <v>None</v>
          </cell>
        </row>
        <row r="188">
          <cell r="D188" t="str">
            <v>3010 · Unrestricted net asset</v>
          </cell>
          <cell r="F188" t="str">
            <v>61 Unrestricted Net Assets</v>
          </cell>
          <cell r="G188" t="str">
            <v>61 Unrestricted Net Assets</v>
          </cell>
          <cell r="H188" t="str">
            <v>Net Assets</v>
          </cell>
          <cell r="I188" t="str">
            <v>11 Equity</v>
          </cell>
          <cell r="J188" t="str">
            <v>100 Instruction</v>
          </cell>
          <cell r="K188" t="str">
            <v>100 Object</v>
          </cell>
          <cell r="L188" t="str">
            <v>1 Instruction</v>
          </cell>
          <cell r="M188" t="str">
            <v>Site 1</v>
          </cell>
          <cell r="N188" t="str">
            <v>None</v>
          </cell>
          <cell r="O188" t="str">
            <v>None</v>
          </cell>
        </row>
        <row r="189">
          <cell r="D189" t="str">
            <v>3020 · Board-designated</v>
          </cell>
          <cell r="F189" t="str">
            <v>61 Unrestricted Net Assets</v>
          </cell>
          <cell r="G189" t="str">
            <v>61 Unrestricted Net Assets</v>
          </cell>
          <cell r="H189" t="str">
            <v>Net Assets</v>
          </cell>
          <cell r="I189" t="str">
            <v>11 Equity</v>
          </cell>
          <cell r="J189" t="str">
            <v>100 Instruction</v>
          </cell>
          <cell r="K189" t="str">
            <v>100 Object</v>
          </cell>
          <cell r="L189" t="str">
            <v>1 Instruction</v>
          </cell>
          <cell r="M189" t="str">
            <v>Site 1</v>
          </cell>
          <cell r="N189" t="str">
            <v>None</v>
          </cell>
          <cell r="O189" t="str">
            <v>None</v>
          </cell>
        </row>
        <row r="190">
          <cell r="D190" t="str">
            <v>3021 · Board Designated-Operating Reserve</v>
          </cell>
          <cell r="F190" t="str">
            <v>61 Unrestricted Net Assets</v>
          </cell>
          <cell r="G190" t="str">
            <v>61 Unrestricted Net Assets</v>
          </cell>
          <cell r="H190" t="str">
            <v>Net Assets</v>
          </cell>
          <cell r="I190" t="str">
            <v>11 Equity</v>
          </cell>
          <cell r="J190" t="str">
            <v>100 Instruction</v>
          </cell>
          <cell r="K190" t="str">
            <v>100 Object</v>
          </cell>
          <cell r="L190" t="str">
            <v>1 Instruction</v>
          </cell>
          <cell r="M190" t="str">
            <v>Site 1</v>
          </cell>
          <cell r="N190" t="str">
            <v>None</v>
          </cell>
          <cell r="O190" t="str">
            <v>None</v>
          </cell>
        </row>
        <row r="191">
          <cell r="D191" t="str">
            <v>3022 · Board Designated-Capital Repair/Replacement Reserve</v>
          </cell>
          <cell r="F191" t="str">
            <v>61 Unrestricted Net Assets</v>
          </cell>
          <cell r="G191" t="str">
            <v>61 Unrestricted Net Assets</v>
          </cell>
          <cell r="H191" t="str">
            <v>Net Assets</v>
          </cell>
          <cell r="I191" t="str">
            <v>11 Equity</v>
          </cell>
          <cell r="J191" t="str">
            <v>100 Instruction</v>
          </cell>
          <cell r="K191" t="str">
            <v>100 Object</v>
          </cell>
          <cell r="L191" t="str">
            <v>1 Instruction</v>
          </cell>
          <cell r="M191" t="str">
            <v>Site 1</v>
          </cell>
          <cell r="N191" t="str">
            <v>None</v>
          </cell>
          <cell r="O191" t="str">
            <v>None</v>
          </cell>
        </row>
        <row r="192">
          <cell r="D192" t="str">
            <v>3023 · Board Designated-Debt Repayment Reserve</v>
          </cell>
          <cell r="F192" t="str">
            <v>61 Unrestricted Net Assets</v>
          </cell>
          <cell r="G192" t="str">
            <v>61 Unrestricted Net Assets</v>
          </cell>
          <cell r="H192" t="str">
            <v>Net Assets</v>
          </cell>
          <cell r="I192" t="str">
            <v>11 Equity</v>
          </cell>
          <cell r="J192" t="str">
            <v>100 Instruction</v>
          </cell>
          <cell r="K192" t="str">
            <v>100 Object</v>
          </cell>
          <cell r="L192" t="str">
            <v>1 Instruction</v>
          </cell>
          <cell r="M192" t="str">
            <v>Site 1</v>
          </cell>
          <cell r="N192" t="str">
            <v>None</v>
          </cell>
          <cell r="O192" t="str">
            <v>None</v>
          </cell>
        </row>
        <row r="194">
          <cell r="D194" t="str">
            <v>3100 · Use restricted</v>
          </cell>
          <cell r="F194" t="str">
            <v>62 Temporarily Restricted Net Assets</v>
          </cell>
          <cell r="G194" t="str">
            <v>62 Temporarily Restricted Net Assets</v>
          </cell>
          <cell r="H194" t="str">
            <v>Net Assets</v>
          </cell>
          <cell r="I194" t="str">
            <v>11 Equity</v>
          </cell>
          <cell r="J194" t="str">
            <v>100 Instruction</v>
          </cell>
          <cell r="K194" t="str">
            <v>100 Object</v>
          </cell>
          <cell r="L194" t="str">
            <v>1 Instruction</v>
          </cell>
          <cell r="M194" t="str">
            <v>Site 1</v>
          </cell>
          <cell r="N194" t="str">
            <v>None</v>
          </cell>
          <cell r="O194" t="str">
            <v>None</v>
          </cell>
        </row>
        <row r="195">
          <cell r="D195" t="str">
            <v>3110 · Time restricted</v>
          </cell>
          <cell r="F195" t="str">
            <v>62 Temporarily Restricted Net Assets</v>
          </cell>
          <cell r="G195" t="str">
            <v>62 Temporarily Restricted Net Assets</v>
          </cell>
          <cell r="H195" t="str">
            <v>Net Assets</v>
          </cell>
          <cell r="I195" t="str">
            <v>11 Equity</v>
          </cell>
          <cell r="J195" t="str">
            <v>100 Instruction</v>
          </cell>
          <cell r="K195" t="str">
            <v>100 Object</v>
          </cell>
          <cell r="L195" t="str">
            <v>1 Instruction</v>
          </cell>
          <cell r="M195" t="str">
            <v>Site 1</v>
          </cell>
          <cell r="N195" t="str">
            <v>None</v>
          </cell>
          <cell r="O195" t="str">
            <v>None</v>
          </cell>
        </row>
        <row r="196">
          <cell r="D196" t="str">
            <v>3120 · Asset restricted</v>
          </cell>
          <cell r="F196" t="str">
            <v>62 Temporarily Restricted Net Assets</v>
          </cell>
          <cell r="G196" t="str">
            <v>62 Temporarily Restricted Net Assets</v>
          </cell>
          <cell r="H196" t="str">
            <v>Net Assets</v>
          </cell>
          <cell r="I196" t="str">
            <v>11 Equity</v>
          </cell>
          <cell r="J196" t="str">
            <v>100 Instruction</v>
          </cell>
          <cell r="K196" t="str">
            <v>100 Object</v>
          </cell>
          <cell r="L196" t="str">
            <v>1 Instruction</v>
          </cell>
          <cell r="M196" t="str">
            <v>Site 1</v>
          </cell>
          <cell r="N196" t="str">
            <v>None</v>
          </cell>
          <cell r="O196" t="str">
            <v>None</v>
          </cell>
        </row>
        <row r="198">
          <cell r="D198" t="str">
            <v>3200 · Permanently restricted</v>
          </cell>
          <cell r="F198" t="str">
            <v>63 Permanently Restricted Net Assets</v>
          </cell>
          <cell r="G198" t="str">
            <v>63 Permanently Restricted Net Assets</v>
          </cell>
          <cell r="H198" t="str">
            <v>Net Assets</v>
          </cell>
          <cell r="I198" t="str">
            <v>11 Equity</v>
          </cell>
          <cell r="J198" t="str">
            <v>100 Instruction</v>
          </cell>
          <cell r="K198" t="str">
            <v>100 Object</v>
          </cell>
          <cell r="L198" t="str">
            <v>1 Instruction</v>
          </cell>
          <cell r="M198" t="str">
            <v>Site 1</v>
          </cell>
          <cell r="N198" t="str">
            <v>None</v>
          </cell>
          <cell r="O198" t="str">
            <v>None</v>
          </cell>
        </row>
        <row r="199">
          <cell r="D199" t="str">
            <v>3900 · Retained Earnings</v>
          </cell>
          <cell r="F199" t="str">
            <v>61 Unrestricted Net Assets</v>
          </cell>
          <cell r="G199" t="str">
            <v>61 Unrestricted Net Assets</v>
          </cell>
          <cell r="H199" t="str">
            <v>Net Assets</v>
          </cell>
          <cell r="I199" t="str">
            <v>11 Equity</v>
          </cell>
          <cell r="J199" t="str">
            <v>100 Instruction</v>
          </cell>
          <cell r="K199" t="str">
            <v>100 Object</v>
          </cell>
          <cell r="L199" t="str">
            <v>1 Instruction</v>
          </cell>
          <cell r="M199" t="str">
            <v>Site 1</v>
          </cell>
          <cell r="N199" t="str">
            <v>None</v>
          </cell>
          <cell r="O199" t="str">
            <v>None</v>
          </cell>
        </row>
        <row r="200">
          <cell r="D200" t="str">
            <v>3901 · Opening Balance Equity</v>
          </cell>
          <cell r="F200" t="str">
            <v>61 Unrestricted Net Assets</v>
          </cell>
          <cell r="G200" t="str">
            <v>61 Unrestricted Net Assets</v>
          </cell>
          <cell r="H200" t="str">
            <v>Net Assets</v>
          </cell>
          <cell r="I200" t="str">
            <v>11 Equity</v>
          </cell>
          <cell r="J200" t="str">
            <v>100 Instruction</v>
          </cell>
          <cell r="K200" t="str">
            <v>100 Object</v>
          </cell>
          <cell r="L200" t="str">
            <v>1 Instruction</v>
          </cell>
          <cell r="M200" t="str">
            <v>Site 1</v>
          </cell>
          <cell r="N200" t="str">
            <v>None</v>
          </cell>
          <cell r="O200" t="str">
            <v>None</v>
          </cell>
        </row>
        <row r="203">
          <cell r="D203" t="str">
            <v>4000 · Per-pupil alloc</v>
          </cell>
          <cell r="E203" t="str">
            <v>DC funding for grade-level</v>
          </cell>
          <cell r="F203" t="str">
            <v>01 State and Local Revenue</v>
          </cell>
          <cell r="G203" t="str">
            <v>01 Per Pupil Charter Payments - General Education</v>
          </cell>
          <cell r="H203" t="str">
            <v>Revenue</v>
          </cell>
          <cell r="J203" t="str">
            <v>100 Instruction</v>
          </cell>
          <cell r="K203" t="str">
            <v>100 Local Funding</v>
          </cell>
          <cell r="L203" t="str">
            <v>1 Instruction</v>
          </cell>
          <cell r="M203" t="str">
            <v>Site 1</v>
          </cell>
          <cell r="N203" t="str">
            <v>Rev-DC</v>
          </cell>
          <cell r="O203" t="str">
            <v>Manual</v>
          </cell>
        </row>
        <row r="204">
          <cell r="D204" t="str">
            <v>4010 · Per-pupil SpEd alloc</v>
          </cell>
          <cell r="E204" t="str">
            <v>DC funding for SpEd Levels 1-4, plus Blackman Jones and Attorney Fees</v>
          </cell>
          <cell r="F204" t="str">
            <v>01 State and Local Revenue</v>
          </cell>
          <cell r="G204" t="str">
            <v>02 Per Pupil Charter Payments - Categorical Enhancements</v>
          </cell>
          <cell r="H204" t="str">
            <v>Revenue</v>
          </cell>
          <cell r="J204" t="str">
            <v>200 SpEd</v>
          </cell>
          <cell r="K204" t="str">
            <v>100 Local Funding</v>
          </cell>
          <cell r="L204" t="str">
            <v>2 SpEd</v>
          </cell>
          <cell r="M204" t="str">
            <v>Site 1</v>
          </cell>
          <cell r="N204" t="str">
            <v>Rev-DC</v>
          </cell>
          <cell r="O204" t="str">
            <v>Manual</v>
          </cell>
        </row>
        <row r="205">
          <cell r="D205" t="str">
            <v>4011 · Per-pupil SpEd ESY</v>
          </cell>
          <cell r="E205" t="str">
            <v>DC funding for SpEd Levels 1-4, for the Extended School Year program</v>
          </cell>
          <cell r="F205" t="str">
            <v>01 State and Local Revenue</v>
          </cell>
          <cell r="G205" t="str">
            <v>02 Per Pupil Charter Payments - Categorical Enhancements</v>
          </cell>
          <cell r="H205" t="str">
            <v>Revenue</v>
          </cell>
          <cell r="J205" t="str">
            <v>200 SpEd</v>
          </cell>
          <cell r="K205" t="str">
            <v>100 Local Funding</v>
          </cell>
          <cell r="L205" t="str">
            <v>2 SpEd</v>
          </cell>
          <cell r="M205" t="str">
            <v>Site 1</v>
          </cell>
          <cell r="N205" t="str">
            <v>Rev-DC</v>
          </cell>
          <cell r="O205" t="str">
            <v>Manual</v>
          </cell>
        </row>
        <row r="206">
          <cell r="D206" t="str">
            <v>4020 · Per-pupil LEP/NEP alloc</v>
          </cell>
          <cell r="E206" t="str">
            <v>DC Funding for Limited/No English Proficiency (aka ELL)</v>
          </cell>
          <cell r="F206" t="str">
            <v>01 State and Local Revenue</v>
          </cell>
          <cell r="G206" t="str">
            <v>02 Per Pupil Charter Payments - Categorical Enhancements</v>
          </cell>
          <cell r="H206" t="str">
            <v>Revenue</v>
          </cell>
          <cell r="J206" t="str">
            <v>100 Instruction</v>
          </cell>
          <cell r="K206" t="str">
            <v>100 Local Funding</v>
          </cell>
          <cell r="L206" t="str">
            <v>1 Instruction</v>
          </cell>
          <cell r="M206" t="str">
            <v>Site 1</v>
          </cell>
          <cell r="N206" t="str">
            <v>Rev-DC</v>
          </cell>
          <cell r="O206" t="str">
            <v>Manual</v>
          </cell>
        </row>
        <row r="207">
          <cell r="D207" t="str">
            <v>4030 · Per-pupil summer alloc</v>
          </cell>
          <cell r="E207" t="str">
            <v>Discontinued DC funding for summer school</v>
          </cell>
          <cell r="F207" t="str">
            <v>01 State and Local Revenue</v>
          </cell>
          <cell r="G207" t="str">
            <v>02 Per Pupil Charter Payments - Categorical Enhancements</v>
          </cell>
          <cell r="H207" t="str">
            <v>Revenue</v>
          </cell>
          <cell r="J207" t="str">
            <v>100 Instruction</v>
          </cell>
          <cell r="K207" t="str">
            <v>100 Local Funding</v>
          </cell>
          <cell r="L207" t="str">
            <v>1 Instruction</v>
          </cell>
          <cell r="M207" t="str">
            <v>Site 1</v>
          </cell>
          <cell r="N207" t="str">
            <v>Rev-DC</v>
          </cell>
          <cell r="O207" t="str">
            <v>None</v>
          </cell>
        </row>
        <row r="208">
          <cell r="D208" t="str">
            <v>4040 · Per-pupil At Risk</v>
          </cell>
          <cell r="E208" t="str">
            <v>DC funding for At Risk</v>
          </cell>
          <cell r="F208" t="str">
            <v>01 State and Local Revenue</v>
          </cell>
          <cell r="G208" t="str">
            <v>02 Per Pupil Charter Payments - Categorical Enhancements</v>
          </cell>
          <cell r="H208" t="str">
            <v>Revenue</v>
          </cell>
          <cell r="J208" t="str">
            <v>100 Instruction</v>
          </cell>
          <cell r="K208" t="str">
            <v>100 Local Funding</v>
          </cell>
          <cell r="L208" t="str">
            <v>1 Instruction</v>
          </cell>
          <cell r="M208" t="str">
            <v>Site 1</v>
          </cell>
          <cell r="N208" t="str">
            <v>Rev-DC</v>
          </cell>
          <cell r="O208" t="str">
            <v>Manual</v>
          </cell>
        </row>
        <row r="209">
          <cell r="D209" t="str">
            <v>4050 · Per-pupil adjustment</v>
          </cell>
          <cell r="E209" t="str">
            <v>Adjustments to previous years’ supplemental funding. Using this account instead of SpEd or LEP/NEP account allows those accounts to be reconciled more easily</v>
          </cell>
          <cell r="F209" t="str">
            <v>01 State and Local Revenue</v>
          </cell>
          <cell r="G209" t="str">
            <v>01 Per Pupil Charter Payments - General Education</v>
          </cell>
          <cell r="H209" t="str">
            <v>Revenue</v>
          </cell>
          <cell r="J209" t="str">
            <v>100 Instruction</v>
          </cell>
          <cell r="K209" t="str">
            <v>100 Local Funding</v>
          </cell>
          <cell r="L209" t="str">
            <v>1 Instruction</v>
          </cell>
          <cell r="M209" t="str">
            <v>Site 1</v>
          </cell>
          <cell r="N209" t="str">
            <v>Rev-DC</v>
          </cell>
          <cell r="O209" t="str">
            <v>None</v>
          </cell>
        </row>
        <row r="210">
          <cell r="D210" t="str">
            <v>4090 · Per-pupil shortfall contingency</v>
          </cell>
          <cell r="E210" t="str">
            <v>A discount on funding to help schools identify potential shortfall</v>
          </cell>
          <cell r="F210" t="str">
            <v>01 State and Local Revenue</v>
          </cell>
          <cell r="G210" t="str">
            <v>01 Per Pupil Charter Payments - General Education</v>
          </cell>
          <cell r="H210" t="str">
            <v>Revenue</v>
          </cell>
          <cell r="J210" t="str">
            <v>100 Instruction</v>
          </cell>
          <cell r="K210" t="str">
            <v>100 Local Funding</v>
          </cell>
          <cell r="L210" t="str">
            <v>1 Instruction</v>
          </cell>
          <cell r="M210" t="str">
            <v>Site 1</v>
          </cell>
          <cell r="N210" t="str">
            <v>Rev-DC</v>
          </cell>
          <cell r="O210" t="str">
            <v>Manual</v>
          </cell>
        </row>
        <row r="212">
          <cell r="D212" t="str">
            <v>4100 · Per-pupil facility alloc</v>
          </cell>
          <cell r="E212" t="str">
            <v>DC funding for facilities</v>
          </cell>
          <cell r="F212" t="str">
            <v>01 State and Local Revenue</v>
          </cell>
          <cell r="G212" t="str">
            <v>03 Per Pupil Facilities Allowance</v>
          </cell>
          <cell r="H212" t="str">
            <v>Revenue</v>
          </cell>
          <cell r="J212" t="str">
            <v>100 Instruction</v>
          </cell>
          <cell r="K212" t="str">
            <v>100 Local Funding</v>
          </cell>
          <cell r="L212" t="str">
            <v>1 Instruction</v>
          </cell>
          <cell r="M212" t="str">
            <v>Site 1</v>
          </cell>
          <cell r="N212" t="str">
            <v>Rev-DC</v>
          </cell>
          <cell r="O212" t="str">
            <v>Manual</v>
          </cell>
        </row>
        <row r="214">
          <cell r="D214" t="str">
            <v>4200 · Local grants</v>
          </cell>
          <cell r="E214" t="str">
            <v>Local grants. (Note: Ensure no federal source)</v>
          </cell>
          <cell r="F214" t="str">
            <v>01 State and Local Revenue</v>
          </cell>
          <cell r="G214" t="str">
            <v>05 Other Government Funding/Grants</v>
          </cell>
          <cell r="H214" t="str">
            <v>Revenue</v>
          </cell>
          <cell r="J214" t="str">
            <v>100 Instruction</v>
          </cell>
          <cell r="K214" t="str">
            <v>100 Local Funding</v>
          </cell>
          <cell r="L214" t="str">
            <v>1 Instruction</v>
          </cell>
          <cell r="M214" t="str">
            <v>Site 1</v>
          </cell>
          <cell r="N214" t="str">
            <v>Rev-Oth</v>
          </cell>
          <cell r="O214" t="str">
            <v>RevPrivateGrant</v>
          </cell>
        </row>
        <row r="215">
          <cell r="D215" t="str">
            <v>4210 · Local programs</v>
          </cell>
          <cell r="E215" t="str">
            <v>Local programs</v>
          </cell>
          <cell r="F215" t="str">
            <v>01 State and Local Revenue</v>
          </cell>
          <cell r="G215" t="str">
            <v>05 Other Government Funding/Grants</v>
          </cell>
          <cell r="H215" t="str">
            <v>Revenue</v>
          </cell>
          <cell r="J215" t="str">
            <v>100 Instruction</v>
          </cell>
          <cell r="K215" t="str">
            <v>100 Local Funding</v>
          </cell>
          <cell r="L215" t="str">
            <v>1 Instruction</v>
          </cell>
          <cell r="M215" t="str">
            <v>Site 1</v>
          </cell>
          <cell r="N215" t="str">
            <v>Rev-Oth</v>
          </cell>
          <cell r="O215" t="str">
            <v>RevPrivateGrant</v>
          </cell>
        </row>
        <row r="219">
          <cell r="D219" t="str">
            <v>5000 · ESEA Title 1</v>
          </cell>
          <cell r="E219" t="str">
            <v>Federal funding for disadvantaged (Amount driven by FRL % of K-12)</v>
          </cell>
          <cell r="F219" t="str">
            <v>03 Federal Revenue</v>
          </cell>
          <cell r="G219" t="str">
            <v>04 Federal Funding</v>
          </cell>
          <cell r="H219" t="str">
            <v>Revenue</v>
          </cell>
          <cell r="J219" t="str">
            <v>100 Instruction</v>
          </cell>
          <cell r="K219" t="str">
            <v>200 Federal Funding</v>
          </cell>
          <cell r="L219" t="str">
            <v>1 Instruction</v>
          </cell>
          <cell r="M219" t="str">
            <v>Site 1</v>
          </cell>
          <cell r="N219" t="str">
            <v>Rev-Fed</v>
          </cell>
          <cell r="O219" t="str">
            <v>RevFedGrant</v>
          </cell>
        </row>
        <row r="220">
          <cell r="D220" t="str">
            <v>5001 · ESEA Title 2</v>
          </cell>
          <cell r="E220" t="str">
            <v>Federal funding for high quality teachers, principals (Amount driven by # K-12 Students)</v>
          </cell>
          <cell r="F220" t="str">
            <v>03 Federal Revenue</v>
          </cell>
          <cell r="G220" t="str">
            <v>04 Federal Funding</v>
          </cell>
          <cell r="H220" t="str">
            <v>Revenue</v>
          </cell>
          <cell r="J220" t="str">
            <v>100 Instruction</v>
          </cell>
          <cell r="K220" t="str">
            <v>200 Federal Funding</v>
          </cell>
          <cell r="L220" t="str">
            <v>1 Instruction</v>
          </cell>
          <cell r="M220" t="str">
            <v>Site 1</v>
          </cell>
          <cell r="N220" t="str">
            <v>Rev-Fed</v>
          </cell>
          <cell r="O220" t="str">
            <v>RevFedGrant</v>
          </cell>
        </row>
        <row r="221">
          <cell r="D221" t="str">
            <v>5002 · ESEA Title 3</v>
          </cell>
          <cell r="E221" t="str">
            <v>Federal funding for LEP. (Minimum of $10,000, unless part of consortium; driven by # LEP students 3-21 yrs old)</v>
          </cell>
          <cell r="F221" t="str">
            <v>03 Federal Revenue</v>
          </cell>
          <cell r="G221" t="str">
            <v>04 Federal Funding</v>
          </cell>
          <cell r="H221" t="str">
            <v>Revenue</v>
          </cell>
          <cell r="J221" t="str">
            <v>100 Instruction</v>
          </cell>
          <cell r="K221" t="str">
            <v>200 Federal Funding</v>
          </cell>
          <cell r="L221" t="str">
            <v>1 Instruction</v>
          </cell>
          <cell r="M221" t="str">
            <v>Site 1</v>
          </cell>
          <cell r="N221" t="str">
            <v>Rev-Fed</v>
          </cell>
          <cell r="O221" t="str">
            <v>RevFedGrant</v>
          </cell>
        </row>
        <row r="222">
          <cell r="D222" t="str">
            <v>5003 · IDEA 611</v>
          </cell>
          <cell r="E222" t="str">
            <v>Federal funding for SpEd, ages 3-21</v>
          </cell>
          <cell r="F222" t="str">
            <v>03 Federal Revenue</v>
          </cell>
          <cell r="G222" t="str">
            <v>04 Federal Funding</v>
          </cell>
          <cell r="H222" t="str">
            <v>Revenue</v>
          </cell>
          <cell r="J222" t="str">
            <v>200 SpEd</v>
          </cell>
          <cell r="K222" t="str">
            <v>200 Federal Funding</v>
          </cell>
          <cell r="L222" t="str">
            <v>1 Instruction</v>
          </cell>
          <cell r="M222" t="str">
            <v>Site 1</v>
          </cell>
          <cell r="N222" t="str">
            <v>Rev-Fed</v>
          </cell>
          <cell r="O222" t="str">
            <v>RevFedGrant</v>
          </cell>
        </row>
        <row r="223">
          <cell r="D223" t="str">
            <v>5004 · IDEA 619</v>
          </cell>
          <cell r="E223" t="str">
            <v>Federal funding for SpEd, ages 3-5</v>
          </cell>
          <cell r="F223" t="str">
            <v>03 Federal Revenue</v>
          </cell>
          <cell r="G223" t="str">
            <v>04 Federal Funding</v>
          </cell>
          <cell r="H223" t="str">
            <v>Revenue</v>
          </cell>
          <cell r="J223" t="str">
            <v>200 SpEd</v>
          </cell>
          <cell r="K223" t="str">
            <v>200 Federal Funding</v>
          </cell>
          <cell r="L223" t="str">
            <v>1 Instruction</v>
          </cell>
          <cell r="M223" t="str">
            <v>Site 1</v>
          </cell>
          <cell r="N223" t="str">
            <v>Rev-Fed</v>
          </cell>
          <cell r="O223" t="str">
            <v>RevFedGrant</v>
          </cell>
        </row>
        <row r="224">
          <cell r="D224" t="str">
            <v>5005 · ESEA Title 4</v>
          </cell>
          <cell r="E224" t="str">
            <v>Federal funding for student support and academic enrichment</v>
          </cell>
          <cell r="F224" t="str">
            <v>03 Federal Revenue</v>
          </cell>
          <cell r="G224" t="str">
            <v>04 Federal Funding</v>
          </cell>
          <cell r="H224" t="str">
            <v>Revenue</v>
          </cell>
          <cell r="J224" t="str">
            <v>100 Instruction</v>
          </cell>
          <cell r="K224" t="str">
            <v>200 Federal Funding</v>
          </cell>
          <cell r="L224" t="str">
            <v>1 Instruction</v>
          </cell>
          <cell r="M224" t="str">
            <v>Site 1</v>
          </cell>
          <cell r="N224" t="str">
            <v>Rev-Fed</v>
          </cell>
          <cell r="O224" t="str">
            <v>RevFedGrant</v>
          </cell>
        </row>
        <row r="225">
          <cell r="D225" t="str">
            <v>5006 · CARES Act Funds</v>
          </cell>
          <cell r="E225" t="str">
            <v>Federal funding for student support and academic enrichment</v>
          </cell>
          <cell r="F225" t="str">
            <v>03 Federal Revenue</v>
          </cell>
          <cell r="G225" t="str">
            <v>04 Federal Funding</v>
          </cell>
          <cell r="H225" t="str">
            <v>Revenue</v>
          </cell>
          <cell r="J225" t="str">
            <v>100 Instruction</v>
          </cell>
          <cell r="K225" t="str">
            <v>200 Federal Funding</v>
          </cell>
          <cell r="L225" t="str">
            <v>1 Instruction</v>
          </cell>
          <cell r="M225" t="str">
            <v>Site 1</v>
          </cell>
          <cell r="N225" t="str">
            <v>Rev-Fed</v>
          </cell>
          <cell r="O225" t="str">
            <v>RevFedGrant</v>
          </cell>
        </row>
        <row r="226">
          <cell r="D226" t="str">
            <v>5010 · Title Vb grants</v>
          </cell>
          <cell r="E226" t="str">
            <v>Federal funding for startup charter schools</v>
          </cell>
          <cell r="F226" t="str">
            <v>03 Federal Revenue</v>
          </cell>
          <cell r="G226" t="str">
            <v>04 Federal Funding</v>
          </cell>
          <cell r="H226" t="str">
            <v>Revenue</v>
          </cell>
          <cell r="J226" t="str">
            <v>100 Instruction</v>
          </cell>
          <cell r="K226" t="str">
            <v>200 Federal Funding</v>
          </cell>
          <cell r="L226" t="str">
            <v>1 Instruction</v>
          </cell>
          <cell r="M226" t="str">
            <v>Site 1</v>
          </cell>
          <cell r="N226" t="str">
            <v>Rev-Fed</v>
          </cell>
          <cell r="O226" t="str">
            <v>RevFedGrant</v>
          </cell>
        </row>
        <row r="227">
          <cell r="D227" t="str">
            <v>5030 · Competitive federal grants</v>
          </cell>
          <cell r="E227" t="str">
            <v>Federal funding for other grants (typically comes from OSSE)</v>
          </cell>
          <cell r="F227" t="str">
            <v>03 Federal Revenue</v>
          </cell>
          <cell r="G227" t="str">
            <v>05 Other Government Funding/Grants</v>
          </cell>
          <cell r="H227" t="str">
            <v>Revenue</v>
          </cell>
          <cell r="J227" t="str">
            <v>100 Instruction</v>
          </cell>
          <cell r="K227" t="str">
            <v>200 Federal Funding</v>
          </cell>
          <cell r="L227" t="str">
            <v>1 Instruction</v>
          </cell>
          <cell r="M227" t="str">
            <v>Site 1</v>
          </cell>
          <cell r="N227" t="str">
            <v>Rev-Fed</v>
          </cell>
          <cell r="O227" t="str">
            <v>RevFedGrant</v>
          </cell>
        </row>
        <row r="228">
          <cell r="D228" t="str">
            <v>5031 · Paycheck Protection Program</v>
          </cell>
          <cell r="E228" t="str">
            <v>Federal funding for other grants (typically comes from OSSE)</v>
          </cell>
          <cell r="F228" t="str">
            <v>03 Federal Revenue</v>
          </cell>
          <cell r="G228" t="str">
            <v>05 Other Government Funding/Grants</v>
          </cell>
          <cell r="H228" t="str">
            <v>Revenue</v>
          </cell>
          <cell r="J228" t="str">
            <v>100 Instruction</v>
          </cell>
          <cell r="K228" t="str">
            <v>200 Federal Funding</v>
          </cell>
          <cell r="L228" t="str">
            <v>1 Instruction</v>
          </cell>
          <cell r="M228" t="str">
            <v>Site 1</v>
          </cell>
          <cell r="N228" t="str">
            <v>Rev-Fed</v>
          </cell>
          <cell r="O228" t="str">
            <v>RevFedGrant</v>
          </cell>
        </row>
        <row r="229">
          <cell r="D229" t="str">
            <v>5100 · National school lunch prog</v>
          </cell>
          <cell r="E229" t="str">
            <v>Federal program to subsidize breakfast, lunch, &amp; snack. Monthly claim.</v>
          </cell>
          <cell r="F229" t="str">
            <v>03 Federal Revenue</v>
          </cell>
          <cell r="G229" t="str">
            <v>05 Other Government Funding/Grants</v>
          </cell>
          <cell r="H229" t="str">
            <v>Revenue</v>
          </cell>
          <cell r="J229" t="str">
            <v>100 Instruction</v>
          </cell>
          <cell r="K229" t="str">
            <v>200 Federal Funding</v>
          </cell>
          <cell r="L229" t="str">
            <v>1 Instruction</v>
          </cell>
          <cell r="M229" t="str">
            <v>Site 1</v>
          </cell>
          <cell r="N229" t="str">
            <v>Rev-Fed</v>
          </cell>
          <cell r="O229" t="str">
            <v>RevPerStudent</v>
          </cell>
        </row>
        <row r="231">
          <cell r="D231" t="str">
            <v>5103 · Donated Federal Commodities</v>
          </cell>
          <cell r="E231" t="str">
            <v>Federal program to recognize donated commodities from government. This appears quietly on food services bills, especially from Revolution Foods.</v>
          </cell>
          <cell r="F231" t="str">
            <v>03 Federal Revenue</v>
          </cell>
          <cell r="G231" t="str">
            <v>05 Other Government Funding/Grants</v>
          </cell>
          <cell r="H231" t="str">
            <v>Revenue</v>
          </cell>
          <cell r="J231" t="str">
            <v>100 Instruction</v>
          </cell>
          <cell r="K231" t="str">
            <v>200 Federal Funding</v>
          </cell>
          <cell r="L231" t="str">
            <v>1 Instruction</v>
          </cell>
          <cell r="M231" t="str">
            <v>Site 1</v>
          </cell>
          <cell r="N231" t="str">
            <v>Rev-Fed</v>
          </cell>
          <cell r="O231" t="str">
            <v>RevPerStudent</v>
          </cell>
        </row>
        <row r="232">
          <cell r="D232" t="str">
            <v>5104 · Fresh fruit &amp; vegetables prog</v>
          </cell>
          <cell r="E232" t="str">
            <v>Federal program from USDA. Monthly claim.</v>
          </cell>
          <cell r="F232" t="str">
            <v>03 Federal Revenue</v>
          </cell>
          <cell r="G232" t="str">
            <v>05 Other Government Funding/Grants</v>
          </cell>
          <cell r="H232" t="str">
            <v>Revenue</v>
          </cell>
          <cell r="J232" t="str">
            <v>100 Instruction</v>
          </cell>
          <cell r="K232" t="str">
            <v>200 Federal Funding</v>
          </cell>
          <cell r="L232" t="str">
            <v>1 Instruction</v>
          </cell>
          <cell r="M232" t="str">
            <v>Site 1</v>
          </cell>
          <cell r="N232" t="str">
            <v>Rev-Fed</v>
          </cell>
          <cell r="O232" t="str">
            <v>RevPerStudent</v>
          </cell>
        </row>
        <row r="233">
          <cell r="D233" t="str">
            <v>5105 · Child &amp; Adult Care Food Program</v>
          </cell>
          <cell r="E233" t="str">
            <v>Federal program from USDA. Monthly claim.</v>
          </cell>
          <cell r="F233" t="str">
            <v>03 Federal Revenue</v>
          </cell>
          <cell r="G233" t="str">
            <v>05 Other Government Funding/Grants</v>
          </cell>
          <cell r="H233" t="str">
            <v>Revenue</v>
          </cell>
          <cell r="J233" t="str">
            <v>100 Instruction</v>
          </cell>
          <cell r="K233" t="str">
            <v>200 Federal Funding</v>
          </cell>
          <cell r="L233" t="str">
            <v>1 Instruction</v>
          </cell>
          <cell r="M233" t="str">
            <v>Site 1</v>
          </cell>
          <cell r="N233" t="str">
            <v>Rev-Fed</v>
          </cell>
          <cell r="O233" t="str">
            <v>RevPerStudent</v>
          </cell>
        </row>
        <row r="234">
          <cell r="D234" t="str">
            <v>5110 · E-rate program</v>
          </cell>
          <cell r="E234" t="str">
            <v>Federal program to subsidize technology. Revenue appears as a reimbursement check from vendor or as a discount on vendor bill. The full amount of the expense should be recognized as 9120, with the discount recorded as revenue in this account.</v>
          </cell>
          <cell r="F234" t="str">
            <v>03 Federal Revenue</v>
          </cell>
          <cell r="G234" t="str">
            <v>05 Other Government Funding/Grants</v>
          </cell>
          <cell r="H234" t="str">
            <v>Revenue</v>
          </cell>
          <cell r="J234" t="str">
            <v>100 Instruction</v>
          </cell>
          <cell r="K234" t="str">
            <v>200 Federal Funding</v>
          </cell>
          <cell r="L234" t="str">
            <v>1 Instruction</v>
          </cell>
          <cell r="M234" t="str">
            <v>Site 1</v>
          </cell>
          <cell r="N234" t="str">
            <v>Rev-Fed</v>
          </cell>
          <cell r="O234" t="str">
            <v>RevPerStudent</v>
          </cell>
        </row>
        <row r="235">
          <cell r="D235" t="str">
            <v>5120 · Medicaid program</v>
          </cell>
          <cell r="E235" t="str">
            <v>Federal program to reimburse for SpEd services provided to low-income students.</v>
          </cell>
          <cell r="F235" t="str">
            <v>03 Federal Revenue</v>
          </cell>
          <cell r="G235" t="str">
            <v>05 Other Government Funding/Grants</v>
          </cell>
          <cell r="H235" t="str">
            <v>Revenue</v>
          </cell>
          <cell r="J235" t="str">
            <v>100 Instruction</v>
          </cell>
          <cell r="K235" t="str">
            <v>200 Federal Funding</v>
          </cell>
          <cell r="L235" t="str">
            <v>1 Instruction</v>
          </cell>
          <cell r="M235" t="str">
            <v>Site 1</v>
          </cell>
          <cell r="N235" t="str">
            <v>Rev-Fed</v>
          </cell>
          <cell r="O235" t="str">
            <v>RevPerStudent</v>
          </cell>
        </row>
        <row r="236">
          <cell r="D236" t="str">
            <v>5130 · Child care subsidy program</v>
          </cell>
          <cell r="E236" t="str">
            <v>Federal program from HHS to subsidize after care. Very challenging to acquire. Monthly claim.</v>
          </cell>
          <cell r="F236" t="str">
            <v>03 Federal Revenue</v>
          </cell>
          <cell r="G236" t="str">
            <v>05 Other Government Funding/Grants</v>
          </cell>
          <cell r="H236" t="str">
            <v>Revenue</v>
          </cell>
          <cell r="J236" t="str">
            <v>100 Instruction</v>
          </cell>
          <cell r="K236" t="str">
            <v>200 Federal Funding</v>
          </cell>
          <cell r="L236" t="str">
            <v>1 Instruction</v>
          </cell>
          <cell r="M236" t="str">
            <v>Site 1</v>
          </cell>
          <cell r="N236" t="str">
            <v>Rev-Fed</v>
          </cell>
          <cell r="O236" t="str">
            <v>RevPerStudent</v>
          </cell>
        </row>
        <row r="239">
          <cell r="D239" t="str">
            <v>6000 · Individual grants</v>
          </cell>
          <cell r="E239" t="str">
            <v>Grants from individuals. Record as of date of letter, subject to contingencies. Grants typically have a use or time restriction on them (versus a contribution).</v>
          </cell>
          <cell r="F239" t="str">
            <v>04 Private Grants and Donations</v>
          </cell>
          <cell r="G239" t="str">
            <v>06 Private Grants and Donations</v>
          </cell>
          <cell r="H239" t="str">
            <v>Revenue</v>
          </cell>
          <cell r="J239" t="str">
            <v>100 Instruction</v>
          </cell>
          <cell r="K239" t="str">
            <v>300 Private Funding</v>
          </cell>
          <cell r="L239" t="str">
            <v>1 Instruction</v>
          </cell>
          <cell r="M239" t="str">
            <v>Site 1</v>
          </cell>
          <cell r="N239" t="str">
            <v>Rev-Oth</v>
          </cell>
          <cell r="O239" t="str">
            <v>RevPrivateGrant</v>
          </cell>
        </row>
        <row r="240">
          <cell r="D240" t="str">
            <v>6010 · Corporate/business grants</v>
          </cell>
          <cell r="E240" t="str">
            <v>Grants from a business. Record as of date of letter, subject to contingencies</v>
          </cell>
          <cell r="F240" t="str">
            <v>04 Private Grants and Donations</v>
          </cell>
          <cell r="G240" t="str">
            <v>06 Private Grants and Donations</v>
          </cell>
          <cell r="H240" t="str">
            <v>Revenue</v>
          </cell>
          <cell r="J240" t="str">
            <v>100 Instruction</v>
          </cell>
          <cell r="K240" t="str">
            <v>300 Private Funding</v>
          </cell>
          <cell r="L240" t="str">
            <v>1 Instruction</v>
          </cell>
          <cell r="M240" t="str">
            <v>Site 1</v>
          </cell>
          <cell r="N240" t="str">
            <v>Rev-Oth</v>
          </cell>
          <cell r="O240" t="str">
            <v>RevPrivateGrant</v>
          </cell>
        </row>
        <row r="241">
          <cell r="D241" t="str">
            <v>6020 · Foundation grants</v>
          </cell>
          <cell r="E241" t="str">
            <v>Grants from foundations. Record as of date of letter, subject to contingencies</v>
          </cell>
          <cell r="F241" t="str">
            <v>04 Private Grants and Donations</v>
          </cell>
          <cell r="G241" t="str">
            <v>06 Private Grants and Donations</v>
          </cell>
          <cell r="H241" t="str">
            <v>Revenue</v>
          </cell>
          <cell r="J241" t="str">
            <v>100 Instruction</v>
          </cell>
          <cell r="K241" t="str">
            <v>300 Private Funding</v>
          </cell>
          <cell r="L241" t="str">
            <v>1 Instruction</v>
          </cell>
          <cell r="M241" t="str">
            <v>Site 1</v>
          </cell>
          <cell r="N241" t="str">
            <v>Rev-Oth</v>
          </cell>
          <cell r="O241" t="str">
            <v>RevPrivateGrant</v>
          </cell>
        </row>
        <row r="242">
          <cell r="D242" t="str">
            <v>6050 · Capital grants</v>
          </cell>
          <cell r="E242" t="str">
            <v>Grants from foundations specified for a building project.</v>
          </cell>
          <cell r="F242" t="str">
            <v>04 Private Grants and Donations</v>
          </cell>
          <cell r="G242" t="str">
            <v>06 Private Grants and Donations</v>
          </cell>
          <cell r="H242" t="str">
            <v>Revenue</v>
          </cell>
          <cell r="J242" t="str">
            <v>100 Instruction</v>
          </cell>
          <cell r="K242" t="str">
            <v>300 Private Funding</v>
          </cell>
          <cell r="L242" t="str">
            <v>1 Instruction</v>
          </cell>
          <cell r="M242" t="str">
            <v>Site 1</v>
          </cell>
          <cell r="N242" t="str">
            <v>Rev-Oth</v>
          </cell>
          <cell r="O242" t="str">
            <v>RevPrivateGrant</v>
          </cell>
        </row>
        <row r="244">
          <cell r="D244" t="str">
            <v>6200 · Individual contributions</v>
          </cell>
          <cell r="E244" t="str">
            <v>Contributions from individuals. Record as of pledge date. Contributions typically have no use or time restrictions on them.</v>
          </cell>
          <cell r="F244" t="str">
            <v>04 Private Grants and Donations</v>
          </cell>
          <cell r="G244" t="str">
            <v>06 Private Grants and Donations</v>
          </cell>
          <cell r="H244" t="str">
            <v>Revenue</v>
          </cell>
          <cell r="J244" t="str">
            <v>100 Instruction</v>
          </cell>
          <cell r="K244" t="str">
            <v>300 Private Funding</v>
          </cell>
          <cell r="L244" t="str">
            <v>1 Instruction</v>
          </cell>
          <cell r="M244" t="str">
            <v>Site 1</v>
          </cell>
          <cell r="N244" t="str">
            <v>Rev-Oth</v>
          </cell>
          <cell r="O244" t="str">
            <v>RevPrivateContrib</v>
          </cell>
        </row>
        <row r="245">
          <cell r="D245" t="str">
            <v>6210 · Corporate contributions</v>
          </cell>
          <cell r="E245" t="str">
            <v>Contributions from businesses. Record as of pledge dated.</v>
          </cell>
          <cell r="F245" t="str">
            <v>04 Private Grants and Donations</v>
          </cell>
          <cell r="G245" t="str">
            <v>06 Private Grants and Donations</v>
          </cell>
          <cell r="H245" t="str">
            <v>Revenue</v>
          </cell>
          <cell r="J245" t="str">
            <v>100 Instruction</v>
          </cell>
          <cell r="K245" t="str">
            <v>300 Private Funding</v>
          </cell>
          <cell r="L245" t="str">
            <v>1 Instruction</v>
          </cell>
          <cell r="M245" t="str">
            <v>Site 1</v>
          </cell>
          <cell r="N245" t="str">
            <v>Rev-Oth</v>
          </cell>
          <cell r="O245" t="str">
            <v>RevPrivateContrib</v>
          </cell>
        </row>
        <row r="246">
          <cell r="D246" t="str">
            <v>6220 · Foundation contributions</v>
          </cell>
          <cell r="E246" t="str">
            <v>Contributions from foundations. Record as of pledge date.</v>
          </cell>
          <cell r="F246" t="str">
            <v>04 Private Grants and Donations</v>
          </cell>
          <cell r="G246" t="str">
            <v>06 Private Grants and Donations</v>
          </cell>
          <cell r="H246" t="str">
            <v>Revenue</v>
          </cell>
          <cell r="J246" t="str">
            <v>100 Instruction</v>
          </cell>
          <cell r="K246" t="str">
            <v>300 Private Funding</v>
          </cell>
          <cell r="L246" t="str">
            <v>1 Instruction</v>
          </cell>
          <cell r="M246" t="str">
            <v>Site 1</v>
          </cell>
          <cell r="N246" t="str">
            <v>Rev-Oth</v>
          </cell>
          <cell r="O246" t="str">
            <v>RevPrivateContrib</v>
          </cell>
        </row>
        <row r="247">
          <cell r="D247" t="str">
            <v>6230 · Special event contributions</v>
          </cell>
          <cell r="E247" t="str">
            <v>Contributions for special events. Frequently, the school will want to track sponsors, auctions, &amp; tickets separately. This is done with a job Ex: SY14-15:Gala:Tickets</v>
          </cell>
          <cell r="F247" t="str">
            <v>04 Private Grants and Donations</v>
          </cell>
          <cell r="G247" t="str">
            <v>06 Private Grants and Donations</v>
          </cell>
          <cell r="H247" t="str">
            <v>Revenue</v>
          </cell>
          <cell r="J247" t="str">
            <v>100 Instruction</v>
          </cell>
          <cell r="K247" t="str">
            <v>300 Private Funding</v>
          </cell>
          <cell r="L247" t="str">
            <v>1 Instruction</v>
          </cell>
          <cell r="M247" t="str">
            <v>Site 1</v>
          </cell>
          <cell r="N247" t="str">
            <v>Rev-Oth</v>
          </cell>
          <cell r="O247" t="str">
            <v>RevPrivateContrib</v>
          </cell>
        </row>
        <row r="248">
          <cell r="D248" t="str">
            <v>6250 · Capital campaign contributions</v>
          </cell>
          <cell r="F248" t="str">
            <v>04 Private Grants and Donations</v>
          </cell>
          <cell r="G248" t="str">
            <v>06 Private Grants and Donations</v>
          </cell>
          <cell r="H248" t="str">
            <v>Revenue</v>
          </cell>
          <cell r="J248" t="str">
            <v>100 Instruction</v>
          </cell>
          <cell r="K248" t="str">
            <v>300 Private Funding</v>
          </cell>
          <cell r="L248" t="str">
            <v>1 Instruction</v>
          </cell>
          <cell r="M248" t="str">
            <v>Site 1</v>
          </cell>
          <cell r="N248" t="str">
            <v>Rev-Oth</v>
          </cell>
          <cell r="O248" t="str">
            <v>RevPrivateContrib</v>
          </cell>
        </row>
        <row r="249">
          <cell r="D249" t="str">
            <v>6300 · Before care after care fees</v>
          </cell>
          <cell r="E249" t="str">
            <v>Student payments for before care, after care</v>
          </cell>
          <cell r="F249" t="str">
            <v>05 Earned Fees</v>
          </cell>
          <cell r="G249" t="str">
            <v>07 Activity Fees</v>
          </cell>
          <cell r="H249" t="str">
            <v>Revenue</v>
          </cell>
          <cell r="J249" t="str">
            <v>100 Instruction</v>
          </cell>
          <cell r="K249" t="str">
            <v>300 Private Funding</v>
          </cell>
          <cell r="L249" t="str">
            <v>1 Instruction</v>
          </cell>
          <cell r="M249" t="str">
            <v>Site 1</v>
          </cell>
          <cell r="N249" t="str">
            <v>Rev-Oth</v>
          </cell>
          <cell r="O249" t="str">
            <v>RevPerStudent</v>
          </cell>
        </row>
        <row r="250">
          <cell r="D250" t="str">
            <v>6301 · Supplemental summer fees</v>
          </cell>
          <cell r="E250" t="str">
            <v>Student payments for summer</v>
          </cell>
          <cell r="F250" t="str">
            <v>05 Earned Fees</v>
          </cell>
          <cell r="G250" t="str">
            <v>07 Activity Fees</v>
          </cell>
          <cell r="H250" t="str">
            <v>Revenue</v>
          </cell>
          <cell r="J250" t="str">
            <v>100 Instruction</v>
          </cell>
          <cell r="K250" t="str">
            <v>300 Private Funding</v>
          </cell>
          <cell r="L250" t="str">
            <v>1 Instruction</v>
          </cell>
          <cell r="M250" t="str">
            <v>Site 1</v>
          </cell>
          <cell r="N250" t="str">
            <v>Rev-Oth</v>
          </cell>
          <cell r="O250" t="str">
            <v>RevPerStudent</v>
          </cell>
        </row>
        <row r="251">
          <cell r="D251" t="str">
            <v>6302 · Bus/Transportation fees</v>
          </cell>
          <cell r="F251" t="str">
            <v>05 Earned Fees</v>
          </cell>
          <cell r="G251" t="str">
            <v>07 Activity Fees</v>
          </cell>
          <cell r="H251" t="str">
            <v>Revenue</v>
          </cell>
          <cell r="J251" t="str">
            <v>100 Instruction</v>
          </cell>
          <cell r="K251" t="str">
            <v>300 Private Funding</v>
          </cell>
          <cell r="L251" t="str">
            <v>1 Instruction</v>
          </cell>
          <cell r="M251" t="str">
            <v>Site 1</v>
          </cell>
          <cell r="N251" t="str">
            <v>Rev-Oth</v>
          </cell>
          <cell r="O251" t="str">
            <v>RevPerStudent</v>
          </cell>
        </row>
        <row r="253">
          <cell r="D253" t="str">
            <v>6305 · Other program fees</v>
          </cell>
          <cell r="E253" t="str">
            <v>Student payments for other programs</v>
          </cell>
          <cell r="F253" t="str">
            <v>05 Earned Fees</v>
          </cell>
          <cell r="G253" t="str">
            <v>07 Activity Fees</v>
          </cell>
          <cell r="H253" t="str">
            <v>Revenue</v>
          </cell>
          <cell r="J253" t="str">
            <v>100 Instruction</v>
          </cell>
          <cell r="K253" t="str">
            <v>400 Student Activities</v>
          </cell>
          <cell r="L253" t="str">
            <v>1 Instruction</v>
          </cell>
          <cell r="M253" t="str">
            <v>Site 1</v>
          </cell>
          <cell r="N253" t="str">
            <v>Rev-Oth</v>
          </cell>
          <cell r="O253" t="str">
            <v>RevPerStudent</v>
          </cell>
        </row>
        <row r="254">
          <cell r="D254" t="str">
            <v>6310 · Field trip fees</v>
          </cell>
          <cell r="E254" t="str">
            <v>Student payments for field trips</v>
          </cell>
          <cell r="F254" t="str">
            <v>05 Earned Fees</v>
          </cell>
          <cell r="G254" t="str">
            <v>07 Activity Fees</v>
          </cell>
          <cell r="H254" t="str">
            <v>Revenue</v>
          </cell>
          <cell r="J254" t="str">
            <v>100 Instruction</v>
          </cell>
          <cell r="K254" t="str">
            <v>400 Student Activities</v>
          </cell>
          <cell r="L254" t="str">
            <v>1 Instruction</v>
          </cell>
          <cell r="M254" t="str">
            <v>Site 1</v>
          </cell>
          <cell r="N254" t="str">
            <v>Rev-Oth</v>
          </cell>
          <cell r="O254" t="str">
            <v>RevPerStudent</v>
          </cell>
        </row>
        <row r="255">
          <cell r="D255" t="str">
            <v>6320 · Club &amp; other fees</v>
          </cell>
          <cell r="E255" t="str">
            <v>Student payments for clubs or other extracurricular activities</v>
          </cell>
          <cell r="F255" t="str">
            <v>05 Earned Fees</v>
          </cell>
          <cell r="G255" t="str">
            <v>07 Activity Fees</v>
          </cell>
          <cell r="H255" t="str">
            <v>Revenue</v>
          </cell>
          <cell r="J255" t="str">
            <v>100 Instruction</v>
          </cell>
          <cell r="K255" t="str">
            <v>400 Student Activities</v>
          </cell>
          <cell r="L255" t="str">
            <v>1 Instruction</v>
          </cell>
          <cell r="M255" t="str">
            <v>Site 1</v>
          </cell>
          <cell r="N255" t="str">
            <v>Rev-Oth</v>
          </cell>
          <cell r="O255" t="str">
            <v>RevPerStudent</v>
          </cell>
        </row>
        <row r="257">
          <cell r="D257" t="str">
            <v>6400 · Paid meal sales</v>
          </cell>
          <cell r="E257" t="str">
            <v>Student payments for meals</v>
          </cell>
          <cell r="F257" t="str">
            <v>05 Earned Fees</v>
          </cell>
          <cell r="G257" t="str">
            <v>09 Other Income</v>
          </cell>
          <cell r="H257" t="str">
            <v>Revenue</v>
          </cell>
          <cell r="J257" t="str">
            <v>100 Instruction</v>
          </cell>
          <cell r="K257" t="str">
            <v>400 Student Activities</v>
          </cell>
          <cell r="L257" t="str">
            <v>1 Instruction</v>
          </cell>
          <cell r="M257" t="str">
            <v>Site 1</v>
          </cell>
          <cell r="N257" t="str">
            <v>Rev-Oth</v>
          </cell>
          <cell r="O257" t="str">
            <v>RevPerStudent</v>
          </cell>
        </row>
        <row r="258">
          <cell r="D258" t="str">
            <v>6410 · School store sales</v>
          </cell>
          <cell r="E258" t="str">
            <v>Student payments for school store</v>
          </cell>
          <cell r="F258" t="str">
            <v>05 Earned Fees</v>
          </cell>
          <cell r="G258" t="str">
            <v>09 Other Income</v>
          </cell>
          <cell r="H258" t="str">
            <v>Revenue</v>
          </cell>
          <cell r="J258" t="str">
            <v>100 Instruction</v>
          </cell>
          <cell r="K258" t="str">
            <v>400 Student Activities</v>
          </cell>
          <cell r="L258" t="str">
            <v>1 Instruction</v>
          </cell>
          <cell r="M258" t="str">
            <v>Site 1</v>
          </cell>
          <cell r="N258" t="str">
            <v>Rev-Oth</v>
          </cell>
          <cell r="O258" t="str">
            <v>RevPerStudent</v>
          </cell>
        </row>
        <row r="259">
          <cell r="D259" t="str">
            <v>6411 · Development school store sales</v>
          </cell>
          <cell r="F259" t="str">
            <v>05 Earned Fees</v>
          </cell>
          <cell r="G259" t="str">
            <v>09 Other Income</v>
          </cell>
          <cell r="H259" t="str">
            <v>Revenue</v>
          </cell>
          <cell r="J259" t="str">
            <v>100 Instruction</v>
          </cell>
          <cell r="K259" t="str">
            <v>400 Student Activities</v>
          </cell>
          <cell r="L259" t="str">
            <v>1 Instruction</v>
          </cell>
          <cell r="M259" t="str">
            <v>Site 1</v>
          </cell>
          <cell r="N259" t="str">
            <v>Rev-Oth</v>
          </cell>
          <cell r="O259" t="str">
            <v>RevPerStudent</v>
          </cell>
        </row>
        <row r="260">
          <cell r="D260" t="str">
            <v>6420 · Student/parent fundraising</v>
          </cell>
          <cell r="E260" t="str">
            <v>Student fundraising</v>
          </cell>
          <cell r="F260" t="str">
            <v>05 Earned Fees</v>
          </cell>
          <cell r="G260" t="str">
            <v>09 Other Income</v>
          </cell>
          <cell r="H260" t="str">
            <v>Revenue</v>
          </cell>
          <cell r="J260" t="str">
            <v>100 Instruction</v>
          </cell>
          <cell r="K260" t="str">
            <v>400 Student Activities</v>
          </cell>
          <cell r="L260" t="str">
            <v>1 Instruction</v>
          </cell>
          <cell r="M260" t="str">
            <v>Site 1</v>
          </cell>
          <cell r="N260" t="str">
            <v>Rev-Oth</v>
          </cell>
          <cell r="O260" t="str">
            <v>RevPerStudent</v>
          </cell>
        </row>
        <row r="261">
          <cell r="D261" t="str">
            <v>6430 · Student uniform sales</v>
          </cell>
          <cell r="E261" t="str">
            <v>Student payments for uniforms</v>
          </cell>
          <cell r="F261" t="str">
            <v>05 Earned Fees</v>
          </cell>
          <cell r="G261" t="str">
            <v>09 Other Income</v>
          </cell>
          <cell r="H261" t="str">
            <v>Revenue</v>
          </cell>
          <cell r="J261" t="str">
            <v>100 Instruction</v>
          </cell>
          <cell r="K261" t="str">
            <v>400 Student Activities</v>
          </cell>
          <cell r="L261" t="str">
            <v>1 Instruction</v>
          </cell>
          <cell r="M261" t="str">
            <v>Site 1</v>
          </cell>
          <cell r="N261" t="str">
            <v>Rev-Oth</v>
          </cell>
          <cell r="O261" t="str">
            <v>RevPerStudent</v>
          </cell>
        </row>
        <row r="263">
          <cell r="D263" t="str">
            <v>6500 · Short-term investments</v>
          </cell>
          <cell r="E263" t="str">
            <v>Interest from cash or cash equivalents</v>
          </cell>
          <cell r="F263" t="str">
            <v>05 Earned Fees</v>
          </cell>
          <cell r="G263" t="str">
            <v>09 Other Income</v>
          </cell>
          <cell r="H263" t="str">
            <v>Revenue</v>
          </cell>
          <cell r="J263" t="str">
            <v>100 Instruction</v>
          </cell>
          <cell r="K263" t="str">
            <v>400 Student Activities</v>
          </cell>
          <cell r="L263" t="str">
            <v>1 Instruction</v>
          </cell>
          <cell r="M263" t="str">
            <v>Site 1</v>
          </cell>
          <cell r="N263" t="str">
            <v>Rev-Oth</v>
          </cell>
          <cell r="O263" t="str">
            <v>RevPerStudent</v>
          </cell>
        </row>
        <row r="264">
          <cell r="D264" t="str">
            <v>6510 · Dividends &amp; interest securities</v>
          </cell>
          <cell r="E264" t="str">
            <v>Dividends from securities or interest from CDs, or other interest-bearing investments.</v>
          </cell>
          <cell r="F264" t="str">
            <v>05 Earned Fees</v>
          </cell>
          <cell r="G264" t="str">
            <v>09 Other Income</v>
          </cell>
          <cell r="H264" t="str">
            <v>Revenue</v>
          </cell>
          <cell r="J264" t="str">
            <v>100 Instruction</v>
          </cell>
          <cell r="K264" t="str">
            <v>400 Student Activities</v>
          </cell>
          <cell r="L264" t="str">
            <v>1 Instruction</v>
          </cell>
          <cell r="M264" t="str">
            <v>Site 1</v>
          </cell>
          <cell r="N264" t="str">
            <v>Rev-Oth</v>
          </cell>
          <cell r="O264" t="str">
            <v>RevPerStudent</v>
          </cell>
        </row>
        <row r="265">
          <cell r="D265" t="str">
            <v>6520 · Rental revenue</v>
          </cell>
          <cell r="E265" t="str">
            <v>Fees earned from organizations renting space. This can trigger discussions about Unrelated Business Income</v>
          </cell>
          <cell r="F265" t="str">
            <v>05 Earned Fees</v>
          </cell>
          <cell r="G265" t="str">
            <v>09 Other Income</v>
          </cell>
          <cell r="H265" t="str">
            <v>Revenue</v>
          </cell>
          <cell r="J265" t="str">
            <v>100 Instruction</v>
          </cell>
          <cell r="K265" t="str">
            <v>400 Student Activities</v>
          </cell>
          <cell r="L265" t="str">
            <v>1 Instruction</v>
          </cell>
          <cell r="M265" t="str">
            <v>Site 1</v>
          </cell>
          <cell r="N265" t="str">
            <v>Rev-Oth</v>
          </cell>
          <cell r="O265" t="str">
            <v>RevPerStudent</v>
          </cell>
        </row>
        <row r="266">
          <cell r="D266" t="str">
            <v>6530 · Realized gains/losses</v>
          </cell>
          <cell r="E266" t="str">
            <v>Gains/losses from executed/closed transactions (e.g. gain on the disposal of an asset, gains or losses from sales of donated stock, hedges closed during period, and the like)</v>
          </cell>
          <cell r="F266" t="str">
            <v>05 Earned Fees</v>
          </cell>
          <cell r="G266" t="str">
            <v>09 Other Income</v>
          </cell>
          <cell r="H266" t="str">
            <v>Revenue</v>
          </cell>
          <cell r="J266" t="str">
            <v>100 Instruction</v>
          </cell>
          <cell r="K266" t="str">
            <v>400 Student Activities</v>
          </cell>
          <cell r="L266" t="str">
            <v>1 Instruction</v>
          </cell>
          <cell r="M266" t="str">
            <v>Site 1</v>
          </cell>
          <cell r="N266" t="str">
            <v>Rev-Oth</v>
          </cell>
          <cell r="O266" t="str">
            <v>RevPerStudent</v>
          </cell>
        </row>
        <row r="267">
          <cell r="D267" t="str">
            <v>6540 · Unrealized gains/losses</v>
          </cell>
          <cell r="E267" t="str">
            <v>Gains/losses from unexecuted/open transactions (e.g. changes in hedging instrument value [interest rate swap], marketable securities or CDs held)</v>
          </cell>
          <cell r="F267" t="str">
            <v>05 Earned Fees</v>
          </cell>
          <cell r="G267" t="str">
            <v>09 Other Income</v>
          </cell>
          <cell r="H267" t="str">
            <v>Revenue</v>
          </cell>
          <cell r="J267" t="str">
            <v>100 Instruction</v>
          </cell>
          <cell r="K267" t="str">
            <v>400 Student Activities</v>
          </cell>
          <cell r="L267" t="str">
            <v>1 Instruction</v>
          </cell>
          <cell r="M267" t="str">
            <v>Site 1</v>
          </cell>
          <cell r="N267" t="str">
            <v>Rev-Oth</v>
          </cell>
          <cell r="O267" t="str">
            <v>RevPerStudent</v>
          </cell>
        </row>
        <row r="268">
          <cell r="D268" t="str">
            <v>6560 · Miscellaneous revenue</v>
          </cell>
          <cell r="E268" t="str">
            <v>Revenue that doesn’t match any other account, including advertising revenue. Attempt to not use.</v>
          </cell>
          <cell r="F268" t="str">
            <v>05 Earned Fees</v>
          </cell>
          <cell r="G268" t="str">
            <v>09 Other Income</v>
          </cell>
          <cell r="H268" t="str">
            <v>Revenue</v>
          </cell>
          <cell r="J268" t="str">
            <v>100 Instruction</v>
          </cell>
          <cell r="K268" t="str">
            <v>400 Student Activities</v>
          </cell>
          <cell r="L268" t="str">
            <v>1 Instruction</v>
          </cell>
          <cell r="M268" t="str">
            <v>Site 1</v>
          </cell>
          <cell r="N268" t="str">
            <v>Rev-Oth</v>
          </cell>
          <cell r="O268" t="str">
            <v>RevPerStudent</v>
          </cell>
        </row>
        <row r="269">
          <cell r="D269" t="str">
            <v>6580 · Tuition</v>
          </cell>
          <cell r="E269" t="str">
            <v>Fees earned from students that do not reside in D.C. or from other schools who are paying for their students to attend another school</v>
          </cell>
          <cell r="F269" t="str">
            <v>05 Earned Fees</v>
          </cell>
          <cell r="G269" t="str">
            <v>09 Other Income</v>
          </cell>
          <cell r="H269" t="str">
            <v>Revenue</v>
          </cell>
          <cell r="J269" t="str">
            <v>100 Instruction</v>
          </cell>
          <cell r="K269" t="str">
            <v>400 Student Activities</v>
          </cell>
          <cell r="L269" t="str">
            <v>1 Instruction</v>
          </cell>
          <cell r="M269" t="str">
            <v>Site 1</v>
          </cell>
          <cell r="N269" t="str">
            <v>Rev-Oth</v>
          </cell>
          <cell r="O269" t="str">
            <v>RevPerStudent</v>
          </cell>
        </row>
        <row r="271">
          <cell r="D271" t="str">
            <v>6700 · Donated services revenue</v>
          </cell>
          <cell r="E271" t="str">
            <v>Revenue from in-kind services – must be of a professional nature, does not include volunteer work, typically services such as consulting, legal, marketing, and the like show up here, as does rent [i.e. free use of space] (not included in 990 revenue)</v>
          </cell>
          <cell r="F271" t="str">
            <v>06 Donated Revenue</v>
          </cell>
          <cell r="G271" t="str">
            <v>08 In-kind revenue</v>
          </cell>
          <cell r="H271" t="str">
            <v>Revenue</v>
          </cell>
          <cell r="J271" t="str">
            <v>100 Instruction</v>
          </cell>
          <cell r="K271" t="str">
            <v>400 Student Activities</v>
          </cell>
          <cell r="L271" t="str">
            <v>1 Instruction</v>
          </cell>
          <cell r="M271" t="str">
            <v>Site 1</v>
          </cell>
          <cell r="N271" t="str">
            <v>Rev-Oth</v>
          </cell>
          <cell r="O271" t="str">
            <v>RevPerStudent</v>
          </cell>
        </row>
        <row r="272">
          <cell r="D272" t="str">
            <v>6710 · Donated tangibles revenue</v>
          </cell>
          <cell r="E272" t="str">
            <v>Donated physical items – computers, furniture, even food for an event (unlike services, donated tangibles are included in 990 revenue)</v>
          </cell>
          <cell r="F272" t="str">
            <v>06 Donated Revenue</v>
          </cell>
          <cell r="G272" t="str">
            <v>08 In-kind revenue</v>
          </cell>
          <cell r="H272" t="str">
            <v>Revenue</v>
          </cell>
          <cell r="J272" t="str">
            <v>100 Instruction</v>
          </cell>
          <cell r="K272" t="str">
            <v>400 Student Activities</v>
          </cell>
          <cell r="L272" t="str">
            <v>1 Instruction</v>
          </cell>
          <cell r="M272" t="str">
            <v>Site 1</v>
          </cell>
          <cell r="N272" t="str">
            <v>Rev-Oth</v>
          </cell>
          <cell r="O272" t="str">
            <v>RevPerStudent</v>
          </cell>
        </row>
        <row r="275">
          <cell r="D275" t="str">
            <v>7000 · Leadership salaries</v>
          </cell>
          <cell r="E275" t="str">
            <v>Salaries for curricular leaders, including principals, assistant principals. For Executive Director, Chief Academic Officer, use 7300.</v>
          </cell>
          <cell r="F275" t="str">
            <v>11 Salaries</v>
          </cell>
          <cell r="G275" t="str">
            <v>11 Principal/Executive Salary</v>
          </cell>
          <cell r="H275" t="str">
            <v>Expenses</v>
          </cell>
          <cell r="J275" t="str">
            <v>100 Instruction</v>
          </cell>
          <cell r="K275" t="str">
            <v>700 Salaries</v>
          </cell>
          <cell r="L275" t="str">
            <v>1 Instruction</v>
          </cell>
          <cell r="M275" t="str">
            <v>Site 1</v>
          </cell>
          <cell r="N275" t="str">
            <v>Exp-Per</v>
          </cell>
          <cell r="O275" t="str">
            <v>ExpStaffSalary</v>
          </cell>
        </row>
        <row r="276">
          <cell r="D276" t="str">
            <v>7010 · Teacher salaries</v>
          </cell>
          <cell r="E276" t="str">
            <v>Salaries for grade-level in ES, MS or subject teachers in HS. This does NOT include SpEd teachers, ELL teachers or Specials.</v>
          </cell>
          <cell r="F276" t="str">
            <v>11 Salaries</v>
          </cell>
          <cell r="G276" t="str">
            <v>12 Teachers Salaries</v>
          </cell>
          <cell r="H276" t="str">
            <v>Expenses</v>
          </cell>
          <cell r="J276" t="str">
            <v>100 Instruction</v>
          </cell>
          <cell r="K276" t="str">
            <v>700 Salaries</v>
          </cell>
          <cell r="L276" t="str">
            <v>1 Instruction</v>
          </cell>
          <cell r="M276" t="str">
            <v>Site 1</v>
          </cell>
          <cell r="N276" t="str">
            <v>Exp-Per</v>
          </cell>
          <cell r="O276" t="str">
            <v>ExpStaffSalary</v>
          </cell>
        </row>
        <row r="277">
          <cell r="D277" t="str">
            <v>7011 · SpEd salaries</v>
          </cell>
          <cell r="E277" t="str">
            <v>Salaries for special education teachers and coordinators</v>
          </cell>
          <cell r="F277" t="str">
            <v>11 Salaries</v>
          </cell>
          <cell r="G277" t="str">
            <v>13 Special Education Salaries</v>
          </cell>
          <cell r="H277" t="str">
            <v>Expenses</v>
          </cell>
          <cell r="J277" t="str">
            <v>200 SpEd</v>
          </cell>
          <cell r="K277" t="str">
            <v>700 Salaries</v>
          </cell>
          <cell r="L277" t="str">
            <v>1 Instruction</v>
          </cell>
          <cell r="M277" t="str">
            <v>Site 1</v>
          </cell>
          <cell r="N277" t="str">
            <v>Exp-Per</v>
          </cell>
          <cell r="O277" t="str">
            <v>ExpStaffSalary</v>
          </cell>
        </row>
        <row r="278">
          <cell r="D278" t="str">
            <v>7012 · ELL teacher salaries</v>
          </cell>
          <cell r="E278" t="str">
            <v>Salaries for ELL teachers and coordinators</v>
          </cell>
          <cell r="F278" t="str">
            <v>11 Salaries</v>
          </cell>
          <cell r="G278" t="str">
            <v>12 Teachers Salaries</v>
          </cell>
          <cell r="H278" t="str">
            <v>Expenses</v>
          </cell>
          <cell r="J278" t="str">
            <v>100 Instruction</v>
          </cell>
          <cell r="K278" t="str">
            <v>700 Salaries</v>
          </cell>
          <cell r="L278" t="str">
            <v>1 Instruction</v>
          </cell>
          <cell r="M278" t="str">
            <v>Site 1</v>
          </cell>
          <cell r="N278" t="str">
            <v>Exp-Per</v>
          </cell>
          <cell r="O278" t="str">
            <v>ExpStaffSalary</v>
          </cell>
        </row>
        <row r="279">
          <cell r="D279" t="str">
            <v>7013 · Specials salaries</v>
          </cell>
          <cell r="E279" t="str">
            <v>Salaries for ES, MS specialists in art, music, language, PE, etc. For HS, use 7010.</v>
          </cell>
          <cell r="F279" t="str">
            <v>11 Salaries</v>
          </cell>
          <cell r="G279" t="str">
            <v>12 Teachers Salaries</v>
          </cell>
          <cell r="H279" t="str">
            <v>Expenses</v>
          </cell>
          <cell r="J279" t="str">
            <v>100 Instruction</v>
          </cell>
          <cell r="K279" t="str">
            <v>700 Salaries</v>
          </cell>
          <cell r="L279" t="str">
            <v>1 Instruction</v>
          </cell>
          <cell r="M279" t="str">
            <v>Site 1</v>
          </cell>
          <cell r="N279" t="str">
            <v>Exp-Per</v>
          </cell>
          <cell r="O279" t="str">
            <v>ExpStaffSalary</v>
          </cell>
        </row>
        <row r="280">
          <cell r="D280" t="str">
            <v>7014 · Substitute salaries</v>
          </cell>
          <cell r="E280" t="str">
            <v>Salaries for short or long-term substitutes that are on payroll. (Note: Unless school is using a company, all substitutes should be paid as employees, not 1099 contractors. This is an IRS law.)</v>
          </cell>
          <cell r="F280" t="str">
            <v>11 Salaries</v>
          </cell>
          <cell r="G280" t="str">
            <v>12 Teachers Salaries</v>
          </cell>
          <cell r="H280" t="str">
            <v>Expenses</v>
          </cell>
          <cell r="J280" t="str">
            <v>100 Instruction</v>
          </cell>
          <cell r="K280" t="str">
            <v>700 Salaries</v>
          </cell>
          <cell r="L280" t="str">
            <v>1 Instruction</v>
          </cell>
          <cell r="M280" t="str">
            <v>Site 1</v>
          </cell>
          <cell r="N280" t="str">
            <v>Exp-Per</v>
          </cell>
          <cell r="O280" t="str">
            <v>ExpStaffSalary</v>
          </cell>
        </row>
        <row r="281">
          <cell r="D281" t="str">
            <v>7020 · Teacher aides salaries</v>
          </cell>
          <cell r="E281" t="str">
            <v>Salaries for teacher aides</v>
          </cell>
          <cell r="F281" t="str">
            <v>11 Salaries</v>
          </cell>
          <cell r="G281" t="str">
            <v>12 Teachers Salaries</v>
          </cell>
          <cell r="H281" t="str">
            <v>Expenses</v>
          </cell>
          <cell r="J281" t="str">
            <v>100 Instruction</v>
          </cell>
          <cell r="K281" t="str">
            <v>700 Salaries</v>
          </cell>
          <cell r="L281" t="str">
            <v>1 Instruction</v>
          </cell>
          <cell r="M281" t="str">
            <v>Site 1</v>
          </cell>
          <cell r="N281" t="str">
            <v>Exp-Per</v>
          </cell>
          <cell r="O281" t="str">
            <v>ExpStaffSalary</v>
          </cell>
        </row>
        <row r="282">
          <cell r="D282" t="str">
            <v>7030 · Other curricular salaries</v>
          </cell>
          <cell r="E282" t="str">
            <v>Salaries for other curricular positions.</v>
          </cell>
          <cell r="F282" t="str">
            <v>11 Salaries</v>
          </cell>
          <cell r="G282" t="str">
            <v>14 Other Education Professionals Salaries</v>
          </cell>
          <cell r="H282" t="str">
            <v>Expenses</v>
          </cell>
          <cell r="J282" t="str">
            <v>100 Instruction</v>
          </cell>
          <cell r="K282" t="str">
            <v>700 Salaries</v>
          </cell>
          <cell r="L282" t="str">
            <v>1 Instruction</v>
          </cell>
          <cell r="M282" t="str">
            <v>Site 1</v>
          </cell>
          <cell r="N282" t="str">
            <v>Exp-Per</v>
          </cell>
          <cell r="O282" t="str">
            <v>ExpStaffSalary</v>
          </cell>
        </row>
        <row r="283">
          <cell r="D283" t="str">
            <v>7080 · Curricular stipends</v>
          </cell>
          <cell r="E283" t="str">
            <v>Stipends for curricular staff performing additional duties</v>
          </cell>
          <cell r="F283" t="str">
            <v>11 Salaries</v>
          </cell>
          <cell r="G283" t="str">
            <v>12 Teachers Salaries</v>
          </cell>
          <cell r="H283" t="str">
            <v>Expenses</v>
          </cell>
          <cell r="J283" t="str">
            <v>100 Instruction</v>
          </cell>
          <cell r="K283" t="str">
            <v>700 Salaries</v>
          </cell>
          <cell r="L283" t="str">
            <v>1 Instruction</v>
          </cell>
          <cell r="M283" t="str">
            <v>Site 1</v>
          </cell>
          <cell r="N283" t="str">
            <v>Exp-Per</v>
          </cell>
          <cell r="O283" t="str">
            <v>ExpPerStudent</v>
          </cell>
        </row>
        <row r="284">
          <cell r="D284" t="str">
            <v>7090 · Curricular bonuses</v>
          </cell>
          <cell r="E284" t="str">
            <v>Bonuses for curricular staff</v>
          </cell>
          <cell r="F284" t="str">
            <v>11 Salaries</v>
          </cell>
          <cell r="G284" t="str">
            <v>12 Teachers Salaries</v>
          </cell>
          <cell r="H284" t="str">
            <v>Expenses</v>
          </cell>
          <cell r="J284" t="str">
            <v>100 Instruction</v>
          </cell>
          <cell r="K284" t="str">
            <v>700 Salaries</v>
          </cell>
          <cell r="L284" t="str">
            <v>1 Instruction</v>
          </cell>
          <cell r="M284" t="str">
            <v>Site 1</v>
          </cell>
          <cell r="N284" t="str">
            <v>Exp-Per</v>
          </cell>
          <cell r="O284" t="str">
            <v>ExpPerStudent</v>
          </cell>
        </row>
        <row r="286">
          <cell r="D286" t="str">
            <v>7100 · Student support salaries</v>
          </cell>
          <cell r="E286" t="str">
            <v>Salaries for staff providing services to students -- supplemental functions.</v>
          </cell>
          <cell r="F286" t="str">
            <v>11 Salaries</v>
          </cell>
          <cell r="G286" t="str">
            <v>14 Other Education Professionals Salaries</v>
          </cell>
          <cell r="H286" t="str">
            <v>Expenses</v>
          </cell>
          <cell r="J286" t="str">
            <v>100 Instruction</v>
          </cell>
          <cell r="K286" t="str">
            <v>700 Salaries</v>
          </cell>
          <cell r="L286" t="str">
            <v>1 Instruction</v>
          </cell>
          <cell r="M286" t="str">
            <v>Site 1</v>
          </cell>
          <cell r="N286" t="str">
            <v>Exp-Per</v>
          </cell>
          <cell r="O286" t="str">
            <v>ExpStaffSalary</v>
          </cell>
        </row>
        <row r="287">
          <cell r="D287" t="str">
            <v>7110 · Instr staff support salaries</v>
          </cell>
          <cell r="E287" t="str">
            <v>Salaries for staff focused on providing services to curricular staff vs. students</v>
          </cell>
          <cell r="F287" t="str">
            <v>11 Salaries</v>
          </cell>
          <cell r="G287" t="str">
            <v>14 Other Education Professionals Salaries</v>
          </cell>
          <cell r="H287" t="str">
            <v>Expenses</v>
          </cell>
          <cell r="J287" t="str">
            <v>100 Instruction</v>
          </cell>
          <cell r="K287" t="str">
            <v>700 Salaries</v>
          </cell>
          <cell r="L287" t="str">
            <v>1 Instruction</v>
          </cell>
          <cell r="M287" t="str">
            <v>Site 1</v>
          </cell>
          <cell r="N287" t="str">
            <v>Exp-Per</v>
          </cell>
          <cell r="O287" t="str">
            <v>ExpStaffSalary</v>
          </cell>
        </row>
        <row r="288">
          <cell r="D288" t="str">
            <v>7120 · Clerical salaries</v>
          </cell>
          <cell r="E288" t="str">
            <v>Salaries for front office and assistants</v>
          </cell>
          <cell r="F288" t="str">
            <v>11 Salaries</v>
          </cell>
          <cell r="G288" t="str">
            <v>15 Business/Operations Salaries</v>
          </cell>
          <cell r="H288" t="str">
            <v>Expenses</v>
          </cell>
          <cell r="J288" t="str">
            <v>100 Instruction</v>
          </cell>
          <cell r="K288" t="str">
            <v>700 Salaries</v>
          </cell>
          <cell r="L288" t="str">
            <v>1 Instruction</v>
          </cell>
          <cell r="M288" t="str">
            <v>Site 1</v>
          </cell>
          <cell r="N288" t="str">
            <v>Exp-Per</v>
          </cell>
          <cell r="O288" t="str">
            <v>ExpStaffSalary</v>
          </cell>
        </row>
        <row r="289">
          <cell r="D289" t="str">
            <v>7130 · Business, operations salaries</v>
          </cell>
          <cell r="E289" t="str">
            <v>Salaries for business, operations staff. Also other business support functions. For CFO, COO, use 7300</v>
          </cell>
          <cell r="F289" t="str">
            <v>11 Salaries</v>
          </cell>
          <cell r="G289" t="str">
            <v>15 Business/Operations Salaries</v>
          </cell>
          <cell r="H289" t="str">
            <v>Expenses</v>
          </cell>
          <cell r="J289" t="str">
            <v>100 Instruction</v>
          </cell>
          <cell r="K289" t="str">
            <v>700 Salaries</v>
          </cell>
          <cell r="L289" t="str">
            <v>1 Instruction</v>
          </cell>
          <cell r="M289" t="str">
            <v>Site 1</v>
          </cell>
          <cell r="N289" t="str">
            <v>Exp-Per</v>
          </cell>
          <cell r="O289" t="str">
            <v>ExpStaffSalary</v>
          </cell>
        </row>
        <row r="290">
          <cell r="D290" t="str">
            <v>7131 · IT staff salaries</v>
          </cell>
          <cell r="E290" t="str">
            <v>Salaries for IT staff</v>
          </cell>
          <cell r="F290" t="str">
            <v>11 Salaries</v>
          </cell>
          <cell r="G290" t="str">
            <v>15 Business/Operations Salaries</v>
          </cell>
          <cell r="H290" t="str">
            <v>Expenses</v>
          </cell>
          <cell r="J290" t="str">
            <v>100 Instruction</v>
          </cell>
          <cell r="K290" t="str">
            <v>700 Salaries</v>
          </cell>
          <cell r="L290" t="str">
            <v>1 Instruction</v>
          </cell>
          <cell r="M290" t="str">
            <v>Site 1</v>
          </cell>
          <cell r="N290" t="str">
            <v>Exp-Per</v>
          </cell>
          <cell r="O290" t="str">
            <v>ExpStaffSalary</v>
          </cell>
        </row>
        <row r="291">
          <cell r="D291" t="str">
            <v>7140 · Maintenance/custodial salaries</v>
          </cell>
          <cell r="E291" t="str">
            <v>Salaries for custodial staff</v>
          </cell>
          <cell r="F291" t="str">
            <v>11 Salaries</v>
          </cell>
          <cell r="G291" t="str">
            <v>15 Business/Operations Salaries</v>
          </cell>
          <cell r="H291" t="str">
            <v>Expenses</v>
          </cell>
          <cell r="J291" t="str">
            <v>100 Instruction</v>
          </cell>
          <cell r="K291" t="str">
            <v>700 Salaries</v>
          </cell>
          <cell r="L291" t="str">
            <v>1 Instruction</v>
          </cell>
          <cell r="M291" t="str">
            <v>Site 1</v>
          </cell>
          <cell r="N291" t="str">
            <v>Exp-Per</v>
          </cell>
          <cell r="O291" t="str">
            <v>ExpStaffSalary</v>
          </cell>
        </row>
        <row r="292">
          <cell r="D292" t="str">
            <v>7150 · Security salaries</v>
          </cell>
          <cell r="E292" t="str">
            <v>Salaries for security</v>
          </cell>
          <cell r="F292" t="str">
            <v>11 Salaries</v>
          </cell>
          <cell r="G292" t="str">
            <v>15 Business/Operations Salaries</v>
          </cell>
          <cell r="H292" t="str">
            <v>Expenses</v>
          </cell>
          <cell r="J292" t="str">
            <v>100 Instruction</v>
          </cell>
          <cell r="K292" t="str">
            <v>700 Salaries</v>
          </cell>
          <cell r="L292" t="str">
            <v>1 Instruction</v>
          </cell>
          <cell r="M292" t="str">
            <v>Site 1</v>
          </cell>
          <cell r="N292" t="str">
            <v>Exp-Per</v>
          </cell>
          <cell r="O292" t="str">
            <v>ExpStaffSalary</v>
          </cell>
        </row>
        <row r="293">
          <cell r="D293" t="str">
            <v>7160 · Other service salaries</v>
          </cell>
          <cell r="E293" t="str">
            <v>Salaries for other non-curricular positions.</v>
          </cell>
          <cell r="F293" t="str">
            <v>11 Salaries</v>
          </cell>
          <cell r="G293" t="str">
            <v>15 Business/Operations Salaries</v>
          </cell>
          <cell r="H293" t="str">
            <v>Expenses</v>
          </cell>
          <cell r="J293" t="str">
            <v>100 Instruction</v>
          </cell>
          <cell r="K293" t="str">
            <v>700 Salaries</v>
          </cell>
          <cell r="L293" t="str">
            <v>1 Instruction</v>
          </cell>
          <cell r="M293" t="str">
            <v>Site 1</v>
          </cell>
          <cell r="N293" t="str">
            <v>Exp-Per</v>
          </cell>
          <cell r="O293" t="str">
            <v>ExpStaffSalary</v>
          </cell>
        </row>
        <row r="294">
          <cell r="D294" t="str">
            <v>7180 · Supplemental service stipends</v>
          </cell>
          <cell r="E294" t="str">
            <v>Stipends for supplemental staff performing additional duties</v>
          </cell>
          <cell r="F294" t="str">
            <v>11 Salaries</v>
          </cell>
          <cell r="G294" t="str">
            <v>15 Business/Operations Salaries</v>
          </cell>
          <cell r="H294" t="str">
            <v>Expenses</v>
          </cell>
          <cell r="J294" t="str">
            <v>100 Instruction</v>
          </cell>
          <cell r="K294" t="str">
            <v>700 Salaries</v>
          </cell>
          <cell r="L294" t="str">
            <v>1 Instruction</v>
          </cell>
          <cell r="M294" t="str">
            <v>Site 1</v>
          </cell>
          <cell r="N294" t="str">
            <v>Exp-Per</v>
          </cell>
          <cell r="O294" t="str">
            <v>ExpPerStudent</v>
          </cell>
        </row>
        <row r="295">
          <cell r="D295" t="str">
            <v>7190 · Supplemental service bonuses</v>
          </cell>
          <cell r="E295" t="str">
            <v>Bonuses for supplemental staff</v>
          </cell>
          <cell r="F295" t="str">
            <v>11 Salaries</v>
          </cell>
          <cell r="G295" t="str">
            <v>15 Business/Operations Salaries</v>
          </cell>
          <cell r="H295" t="str">
            <v>Expenses</v>
          </cell>
          <cell r="J295" t="str">
            <v>100 Instruction</v>
          </cell>
          <cell r="K295" t="str">
            <v>700 Salaries</v>
          </cell>
          <cell r="L295" t="str">
            <v>1 Instruction</v>
          </cell>
          <cell r="M295" t="str">
            <v>Site 1</v>
          </cell>
          <cell r="N295" t="str">
            <v>Exp-Per</v>
          </cell>
          <cell r="O295" t="str">
            <v>ExpPerStudent</v>
          </cell>
        </row>
        <row r="297">
          <cell r="D297" t="str">
            <v>7200 · Program leadership salaries</v>
          </cell>
          <cell r="E297" t="str">
            <v>Salaries for program leaders.</v>
          </cell>
          <cell r="F297" t="str">
            <v>11 Salaries</v>
          </cell>
          <cell r="G297" t="str">
            <v>12 Teachers Salaries</v>
          </cell>
          <cell r="H297" t="str">
            <v>Expenses</v>
          </cell>
          <cell r="J297" t="str">
            <v>100 Instruction</v>
          </cell>
          <cell r="K297" t="str">
            <v>700 Salaries</v>
          </cell>
          <cell r="L297" t="str">
            <v>1 Instruction</v>
          </cell>
          <cell r="M297" t="str">
            <v>Site 1</v>
          </cell>
          <cell r="N297" t="str">
            <v>Exp-Per</v>
          </cell>
          <cell r="O297" t="str">
            <v>ExpStaffSalary</v>
          </cell>
        </row>
        <row r="298">
          <cell r="D298" t="str">
            <v>7210 · Program staff salaries</v>
          </cell>
          <cell r="E298" t="str">
            <v>Salaries for program staff. Do NOT use for summer, see 7212</v>
          </cell>
          <cell r="F298" t="str">
            <v>11 Salaries</v>
          </cell>
          <cell r="G298" t="str">
            <v>12 Teachers Salaries</v>
          </cell>
          <cell r="H298" t="str">
            <v>Expenses</v>
          </cell>
          <cell r="J298" t="str">
            <v>100 Instruction</v>
          </cell>
          <cell r="K298" t="str">
            <v>700 Salaries</v>
          </cell>
          <cell r="L298" t="str">
            <v>1 Instruction</v>
          </cell>
          <cell r="M298" t="str">
            <v>Site 1</v>
          </cell>
          <cell r="N298" t="str">
            <v>Exp-Per</v>
          </cell>
          <cell r="O298" t="str">
            <v>ExpStaffSalary</v>
          </cell>
        </row>
        <row r="299">
          <cell r="D299" t="str">
            <v>7211 · Before care after care salaries</v>
          </cell>
          <cell r="E299" t="str">
            <v>Salaries for before/after care staff</v>
          </cell>
          <cell r="F299" t="str">
            <v>11 Salaries</v>
          </cell>
          <cell r="G299" t="str">
            <v>12 Teachers Salaries</v>
          </cell>
          <cell r="H299" t="str">
            <v>Expenses</v>
          </cell>
          <cell r="J299" t="str">
            <v>100 Instruction</v>
          </cell>
          <cell r="K299" t="str">
            <v>700 Salaries</v>
          </cell>
          <cell r="L299" t="str">
            <v>1 Instruction</v>
          </cell>
          <cell r="M299" t="str">
            <v>Site 1</v>
          </cell>
          <cell r="N299" t="str">
            <v>Exp-Per</v>
          </cell>
          <cell r="O299" t="str">
            <v>ExpStaffSalary</v>
          </cell>
        </row>
        <row r="300">
          <cell r="D300" t="str">
            <v>7212 · Summer school salaries</v>
          </cell>
          <cell r="E300" t="str">
            <v>Salaries for summer staff. Use 7200 for summer leader</v>
          </cell>
          <cell r="F300" t="str">
            <v>11 Salaries</v>
          </cell>
          <cell r="G300" t="str">
            <v>12 Teachers Salaries</v>
          </cell>
          <cell r="H300" t="str">
            <v>Expenses</v>
          </cell>
          <cell r="J300" t="str">
            <v>100 Instruction</v>
          </cell>
          <cell r="K300" t="str">
            <v>700 Salaries</v>
          </cell>
          <cell r="L300" t="str">
            <v>1 Instruction</v>
          </cell>
          <cell r="M300" t="str">
            <v>Site 1</v>
          </cell>
          <cell r="N300" t="str">
            <v>Exp-Per</v>
          </cell>
          <cell r="O300" t="str">
            <v>ExpStaffSalary</v>
          </cell>
        </row>
        <row r="301">
          <cell r="D301" t="str">
            <v>7220 · Staff program stipends</v>
          </cell>
          <cell r="E301" t="str">
            <v>No longer in use</v>
          </cell>
          <cell r="F301" t="str">
            <v>11 Salaries</v>
          </cell>
          <cell r="G301" t="str">
            <v>12 Teachers Salaries</v>
          </cell>
          <cell r="H301" t="str">
            <v>Expenses</v>
          </cell>
          <cell r="J301" t="str">
            <v>100 Instruction</v>
          </cell>
          <cell r="K301" t="str">
            <v>700 Salaries</v>
          </cell>
          <cell r="L301" t="str">
            <v>1 Instruction</v>
          </cell>
          <cell r="M301" t="str">
            <v>Site 1</v>
          </cell>
          <cell r="N301" t="str">
            <v>Exp-Per</v>
          </cell>
          <cell r="O301" t="str">
            <v>ExpStaffSalary</v>
          </cell>
        </row>
        <row r="302">
          <cell r="D302" t="str">
            <v>7280 · Program stipends</v>
          </cell>
          <cell r="E302" t="str">
            <v>Stipends for program staff performing additional duties</v>
          </cell>
          <cell r="F302" t="str">
            <v>11 Salaries</v>
          </cell>
          <cell r="G302" t="str">
            <v>12 Teachers Salaries</v>
          </cell>
          <cell r="H302" t="str">
            <v>Expenses</v>
          </cell>
          <cell r="J302" t="str">
            <v>100 Instruction</v>
          </cell>
          <cell r="K302" t="str">
            <v>700 Salaries</v>
          </cell>
          <cell r="L302" t="str">
            <v>1 Instruction</v>
          </cell>
          <cell r="M302" t="str">
            <v>Site 1</v>
          </cell>
          <cell r="N302" t="str">
            <v>Exp-Per</v>
          </cell>
          <cell r="O302" t="str">
            <v>ExpPerStudent</v>
          </cell>
        </row>
        <row r="303">
          <cell r="D303" t="str">
            <v>7290 · Program bonuses</v>
          </cell>
          <cell r="E303" t="str">
            <v>Bonuses for program staff</v>
          </cell>
          <cell r="F303" t="str">
            <v>11 Salaries</v>
          </cell>
          <cell r="G303" t="str">
            <v>12 Teachers Salaries</v>
          </cell>
          <cell r="H303" t="str">
            <v>Expenses</v>
          </cell>
          <cell r="J303" t="str">
            <v>100 Instruction</v>
          </cell>
          <cell r="K303" t="str">
            <v>700 Salaries</v>
          </cell>
          <cell r="L303" t="str">
            <v>1 Instruction</v>
          </cell>
          <cell r="M303" t="str">
            <v>Site 1</v>
          </cell>
          <cell r="N303" t="str">
            <v>Exp-Per</v>
          </cell>
          <cell r="O303" t="str">
            <v>ExpPerStudent</v>
          </cell>
        </row>
        <row r="305">
          <cell r="D305" t="str">
            <v>7300 · Executive salaries</v>
          </cell>
          <cell r="E305" t="str">
            <v>Salaries for executives</v>
          </cell>
          <cell r="F305" t="str">
            <v>11 Salaries</v>
          </cell>
          <cell r="G305" t="str">
            <v>16 Administrative/Other Staff Salaries</v>
          </cell>
          <cell r="H305" t="str">
            <v>Expenses</v>
          </cell>
          <cell r="J305" t="str">
            <v>100 Instruction</v>
          </cell>
          <cell r="K305" t="str">
            <v>700 Salaries</v>
          </cell>
          <cell r="L305" t="str">
            <v>1 Instruction</v>
          </cell>
          <cell r="M305" t="str">
            <v>Site 1</v>
          </cell>
          <cell r="N305" t="str">
            <v>Exp-Per</v>
          </cell>
          <cell r="O305" t="str">
            <v>ExpStaffSalary</v>
          </cell>
        </row>
        <row r="306">
          <cell r="D306" t="str">
            <v>7310 · Development salaries</v>
          </cell>
          <cell r="E306" t="str">
            <v>Salaries for development staff</v>
          </cell>
          <cell r="F306" t="str">
            <v>11 Salaries</v>
          </cell>
          <cell r="G306" t="str">
            <v>16 Administrative/Other Staff Salaries</v>
          </cell>
          <cell r="H306" t="str">
            <v>Expenses</v>
          </cell>
          <cell r="J306" t="str">
            <v>100 Instruction</v>
          </cell>
          <cell r="K306" t="str">
            <v>700 Salaries</v>
          </cell>
          <cell r="L306" t="str">
            <v>1 Instruction</v>
          </cell>
          <cell r="M306" t="str">
            <v>Site 1</v>
          </cell>
          <cell r="N306" t="str">
            <v>Exp-Per</v>
          </cell>
          <cell r="O306" t="str">
            <v>ExpStaffSalary</v>
          </cell>
        </row>
        <row r="307">
          <cell r="D307" t="str">
            <v>7380 · Exec, dev stipends</v>
          </cell>
          <cell r="E307" t="str">
            <v>Bonuses for executives</v>
          </cell>
          <cell r="F307" t="str">
            <v>11 Salaries</v>
          </cell>
          <cell r="G307" t="str">
            <v>16 Administrative/Other Staff Salaries</v>
          </cell>
          <cell r="H307" t="str">
            <v>Expenses</v>
          </cell>
          <cell r="J307" t="str">
            <v>100 Instruction</v>
          </cell>
          <cell r="K307" t="str">
            <v>700 Salaries</v>
          </cell>
          <cell r="L307" t="str">
            <v>1 Instruction</v>
          </cell>
          <cell r="M307" t="str">
            <v>Site 1</v>
          </cell>
          <cell r="N307" t="str">
            <v>Exp-Per</v>
          </cell>
          <cell r="O307" t="str">
            <v>ExpPerStudent</v>
          </cell>
        </row>
        <row r="308">
          <cell r="D308" t="str">
            <v>7390 · Exec, dev bonuses</v>
          </cell>
          <cell r="E308" t="str">
            <v>Bonuses for development staff</v>
          </cell>
          <cell r="F308" t="str">
            <v>11 Salaries</v>
          </cell>
          <cell r="G308" t="str">
            <v>16 Administrative/Other Staff Salaries</v>
          </cell>
          <cell r="H308" t="str">
            <v>Expenses</v>
          </cell>
          <cell r="J308" t="str">
            <v>100 Instruction</v>
          </cell>
          <cell r="K308" t="str">
            <v>700 Salaries</v>
          </cell>
          <cell r="L308" t="str">
            <v>1 Instruction</v>
          </cell>
          <cell r="M308" t="str">
            <v>Site 1</v>
          </cell>
          <cell r="N308" t="str">
            <v>Exp-Per</v>
          </cell>
          <cell r="O308" t="str">
            <v>ExpPerStudent</v>
          </cell>
        </row>
        <row r="310">
          <cell r="D310" t="str">
            <v>7400 · Retirement plan contrib</v>
          </cell>
          <cell r="E310" t="str">
            <v>Employer portion of retirement plans</v>
          </cell>
          <cell r="F310" t="str">
            <v>12 Benefits and Taxes</v>
          </cell>
          <cell r="G310" t="str">
            <v>17 Employee Benefits and Payroll Taxes</v>
          </cell>
          <cell r="H310" t="str">
            <v>Expenses</v>
          </cell>
          <cell r="J310" t="str">
            <v>100 Instruction</v>
          </cell>
          <cell r="K310" t="str">
            <v>100 Object</v>
          </cell>
          <cell r="L310" t="str">
            <v>1 Instruction</v>
          </cell>
          <cell r="M310" t="str">
            <v>Site 1</v>
          </cell>
          <cell r="N310" t="str">
            <v>Exp-Per</v>
          </cell>
          <cell r="O310" t="str">
            <v>ExpRetirement</v>
          </cell>
        </row>
        <row r="311">
          <cell r="D311" t="str">
            <v>7405 · DCPS Retirement plan contrib</v>
          </cell>
          <cell r="E311" t="str">
            <v>Employer portion to DCPS retirement plans</v>
          </cell>
          <cell r="F311" t="str">
            <v>12 Benefits and Taxes</v>
          </cell>
          <cell r="G311" t="str">
            <v>17 Employee Benefits and Payroll Taxes</v>
          </cell>
          <cell r="H311" t="str">
            <v>Expenses</v>
          </cell>
          <cell r="J311" t="str">
            <v>100 Instruction</v>
          </cell>
          <cell r="K311" t="str">
            <v>100 Object</v>
          </cell>
          <cell r="L311" t="str">
            <v>1 Instruction</v>
          </cell>
          <cell r="M311" t="str">
            <v>Site 1</v>
          </cell>
          <cell r="N311" t="str">
            <v>Exp-Per</v>
          </cell>
          <cell r="O311" t="str">
            <v>ExpRetirement</v>
          </cell>
        </row>
        <row r="312">
          <cell r="D312" t="str">
            <v>7410 · Health insurance</v>
          </cell>
          <cell r="E312" t="str">
            <v>Health, dental, and vision insurance</v>
          </cell>
          <cell r="F312" t="str">
            <v>12 Benefits and Taxes</v>
          </cell>
          <cell r="G312" t="str">
            <v>17 Employee Benefits and Payroll Taxes</v>
          </cell>
          <cell r="H312" t="str">
            <v>Expenses</v>
          </cell>
          <cell r="J312" t="str">
            <v>100 Instruction</v>
          </cell>
          <cell r="K312" t="str">
            <v>100 Object</v>
          </cell>
          <cell r="L312" t="str">
            <v>1 Instruction</v>
          </cell>
          <cell r="M312" t="str">
            <v>Site 1</v>
          </cell>
          <cell r="N312" t="str">
            <v>Exp-Per</v>
          </cell>
          <cell r="O312" t="str">
            <v>ExpPerBenefit</v>
          </cell>
        </row>
        <row r="313">
          <cell r="D313" t="str">
            <v>7420 · Life and disability insurance</v>
          </cell>
          <cell r="E313" t="str">
            <v>Life and disability insurance</v>
          </cell>
          <cell r="F313" t="str">
            <v>12 Benefits and Taxes</v>
          </cell>
          <cell r="G313" t="str">
            <v>17 Employee Benefits and Payroll Taxes</v>
          </cell>
          <cell r="H313" t="str">
            <v>Expenses</v>
          </cell>
          <cell r="J313" t="str">
            <v>100 Instruction</v>
          </cell>
          <cell r="K313" t="str">
            <v>100 Object</v>
          </cell>
          <cell r="L313" t="str">
            <v>1 Instruction</v>
          </cell>
          <cell r="M313" t="str">
            <v>Site 1</v>
          </cell>
          <cell r="N313" t="str">
            <v>Exp-Per</v>
          </cell>
          <cell r="O313" t="str">
            <v>ExpPerBenefit</v>
          </cell>
        </row>
        <row r="314">
          <cell r="D314" t="str">
            <v>7430 · Section 125 plan</v>
          </cell>
          <cell r="E314" t="str">
            <v>No longer in use; moved to 9230</v>
          </cell>
          <cell r="F314" t="str">
            <v>12 Benefits and Taxes</v>
          </cell>
          <cell r="G314" t="str">
            <v>17 Employee Benefits and Payroll Taxes</v>
          </cell>
          <cell r="H314" t="str">
            <v>Expenses</v>
          </cell>
          <cell r="J314" t="str">
            <v>100 Instruction</v>
          </cell>
          <cell r="K314" t="str">
            <v>100 Object</v>
          </cell>
          <cell r="L314" t="str">
            <v>1 Instruction</v>
          </cell>
          <cell r="M314" t="str">
            <v>Site 1</v>
          </cell>
          <cell r="N314" t="str">
            <v>Exp-Per</v>
          </cell>
          <cell r="O314" t="str">
            <v>ExpPerBenefit</v>
          </cell>
        </row>
        <row r="315">
          <cell r="D315" t="str">
            <v>7440 · Travel stipends</v>
          </cell>
          <cell r="E315" t="str">
            <v>Staff travel stipends (not PD-related). This is typically something that would be run through payroll on a recurring basis. Mileage reimbursements should use 7830.</v>
          </cell>
          <cell r="F315" t="str">
            <v>12 Benefits and Taxes</v>
          </cell>
          <cell r="G315" t="str">
            <v>17 Employee Benefits and Payroll Taxes</v>
          </cell>
          <cell r="H315" t="str">
            <v>Expenses</v>
          </cell>
          <cell r="J315" t="str">
            <v>100 Instruction</v>
          </cell>
          <cell r="K315" t="str">
            <v>100 Object</v>
          </cell>
          <cell r="L315" t="str">
            <v>1 Instruction</v>
          </cell>
          <cell r="M315" t="str">
            <v>Site 1</v>
          </cell>
          <cell r="N315" t="str">
            <v>Exp-Per</v>
          </cell>
          <cell r="O315" t="str">
            <v>ExpPerBenefit</v>
          </cell>
        </row>
        <row r="316">
          <cell r="D316" t="str">
            <v>7460 · Workers' comp insurance</v>
          </cell>
          <cell r="E316" t="str">
            <v>Worker's compensation insurance</v>
          </cell>
          <cell r="F316" t="str">
            <v>12 Benefits and Taxes</v>
          </cell>
          <cell r="G316" t="str">
            <v>17 Employee Benefits and Payroll Taxes</v>
          </cell>
          <cell r="H316" t="str">
            <v>Expenses</v>
          </cell>
          <cell r="J316" t="str">
            <v>100 Instruction</v>
          </cell>
          <cell r="K316" t="str">
            <v>100 Object</v>
          </cell>
          <cell r="L316" t="str">
            <v>1 Instruction</v>
          </cell>
          <cell r="M316" t="str">
            <v>Site 1</v>
          </cell>
          <cell r="N316" t="str">
            <v>Exp-Per</v>
          </cell>
          <cell r="O316" t="str">
            <v>ExpPerBenefit</v>
          </cell>
        </row>
        <row r="318">
          <cell r="D318" t="str">
            <v>7500 · Social security &amp; medicare</v>
          </cell>
          <cell r="E318" t="str">
            <v>Federal employer taxes</v>
          </cell>
          <cell r="F318" t="str">
            <v>12 Benefits and Taxes</v>
          </cell>
          <cell r="G318" t="str">
            <v>17 Employee Benefits and Payroll Taxes</v>
          </cell>
          <cell r="H318" t="str">
            <v>Expenses</v>
          </cell>
          <cell r="J318" t="str">
            <v>100 Instruction</v>
          </cell>
          <cell r="K318" t="str">
            <v>100 Object</v>
          </cell>
          <cell r="L318" t="str">
            <v>1 Instruction</v>
          </cell>
          <cell r="M318" t="str">
            <v>Site 1</v>
          </cell>
          <cell r="N318" t="str">
            <v>Exp-Per</v>
          </cell>
          <cell r="O318" t="str">
            <v>ExpPayrollTaxes</v>
          </cell>
        </row>
        <row r="319">
          <cell r="D319" t="str">
            <v>7510 · State unemployment tax</v>
          </cell>
          <cell r="E319" t="str">
            <v>DC state employer taxes for unemployment. Unemployment tax should only be paid for the state in which the organization is located. It is not dependent on the home address of each employee.</v>
          </cell>
          <cell r="F319" t="str">
            <v>12 Benefits and Taxes</v>
          </cell>
          <cell r="G319" t="str">
            <v>17 Employee Benefits and Payroll Taxes</v>
          </cell>
          <cell r="H319" t="str">
            <v>Expenses</v>
          </cell>
          <cell r="J319" t="str">
            <v>100 Instruction</v>
          </cell>
          <cell r="K319" t="str">
            <v>100 Object</v>
          </cell>
          <cell r="L319" t="str">
            <v>1 Instruction</v>
          </cell>
          <cell r="M319" t="str">
            <v>Site 1</v>
          </cell>
          <cell r="N319" t="str">
            <v>Exp-Per</v>
          </cell>
          <cell r="O319" t="str">
            <v>ExpUnemploymentTaxes</v>
          </cell>
        </row>
        <row r="320">
          <cell r="D320" t="str">
            <v>7520 · Universal paid leave tax</v>
          </cell>
          <cell r="E320" t="str">
            <v>DC employer tax for Universal Paid Leave Implementation Fund</v>
          </cell>
          <cell r="F320" t="str">
            <v>12 Benefits and Taxes</v>
          </cell>
          <cell r="G320" t="str">
            <v>17 Employee Benefits and Payroll Taxes</v>
          </cell>
          <cell r="H320" t="str">
            <v>Expenses</v>
          </cell>
          <cell r="J320" t="str">
            <v>100 Instruction</v>
          </cell>
          <cell r="K320" t="str">
            <v>100 Object</v>
          </cell>
          <cell r="L320" t="str">
            <v>1 Instruction</v>
          </cell>
          <cell r="M320" t="str">
            <v>Site 1</v>
          </cell>
          <cell r="N320" t="str">
            <v>Exp-Per</v>
          </cell>
          <cell r="O320" t="str">
            <v>None</v>
          </cell>
        </row>
        <row r="322">
          <cell r="D322" t="str">
            <v>7600 · Staff development (non-travel)</v>
          </cell>
          <cell r="E322" t="str">
            <v>Professional development contracts, conference registrations, on-site speakers, and staff development meals</v>
          </cell>
          <cell r="F322" t="str">
            <v>12 Benefits and Taxes</v>
          </cell>
          <cell r="G322" t="str">
            <v>47 Professional Development</v>
          </cell>
          <cell r="H322" t="str">
            <v>Expenses</v>
          </cell>
          <cell r="J322" t="str">
            <v>100 Instruction</v>
          </cell>
          <cell r="K322" t="str">
            <v>100 Object</v>
          </cell>
          <cell r="L322" t="str">
            <v>1 Instruction</v>
          </cell>
          <cell r="M322" t="str">
            <v>Site 1</v>
          </cell>
          <cell r="N322" t="str">
            <v>Exp-Per</v>
          </cell>
          <cell r="O322" t="str">
            <v>ExpPerFTE</v>
          </cell>
        </row>
        <row r="323">
          <cell r="D323" t="str">
            <v>7605 · Tuition reimbursement</v>
          </cell>
          <cell r="E323" t="str">
            <v>Tuition reimbursement for staff. This is an optional account that can be used.</v>
          </cell>
          <cell r="F323" t="str">
            <v>12 Benefits and Taxes</v>
          </cell>
          <cell r="G323" t="str">
            <v>47 Professional Development</v>
          </cell>
          <cell r="H323" t="str">
            <v>Expenses</v>
          </cell>
          <cell r="J323" t="str">
            <v>100 Instruction</v>
          </cell>
          <cell r="K323" t="str">
            <v>100 Object</v>
          </cell>
          <cell r="L323" t="str">
            <v>1 Instruction</v>
          </cell>
          <cell r="M323" t="str">
            <v>Site 1</v>
          </cell>
          <cell r="N323" t="str">
            <v>Exp-Per</v>
          </cell>
          <cell r="O323" t="str">
            <v>ExpPerFTE</v>
          </cell>
        </row>
        <row r="324">
          <cell r="D324" t="str">
            <v>7610 · Staff development travel</v>
          </cell>
          <cell r="E324" t="str">
            <v>Hotel, airfare, per-diem, and meals while traveling</v>
          </cell>
          <cell r="F324" t="str">
            <v>12 Benefits and Taxes</v>
          </cell>
          <cell r="G324" t="str">
            <v>47 Professional Development</v>
          </cell>
          <cell r="H324" t="str">
            <v>Expenses</v>
          </cell>
          <cell r="J324" t="str">
            <v>100 Instruction</v>
          </cell>
          <cell r="K324" t="str">
            <v>100 Object</v>
          </cell>
          <cell r="L324" t="str">
            <v>1 Instruction</v>
          </cell>
          <cell r="M324" t="str">
            <v>Site 1</v>
          </cell>
          <cell r="N324" t="str">
            <v>Exp-Per</v>
          </cell>
          <cell r="O324" t="str">
            <v>ExpPerFTE</v>
          </cell>
        </row>
        <row r="325">
          <cell r="D325" t="str">
            <v>7630 · Professional Development Grant</v>
          </cell>
          <cell r="F325" t="str">
            <v>12 Benefits and Taxes</v>
          </cell>
          <cell r="G325" t="str">
            <v>47 Professional Development</v>
          </cell>
          <cell r="H325" t="str">
            <v>Expenses</v>
          </cell>
          <cell r="J325" t="str">
            <v>100 Instruction</v>
          </cell>
          <cell r="K325" t="str">
            <v>100 Object</v>
          </cell>
          <cell r="L325" t="str">
            <v>1 Instruction</v>
          </cell>
          <cell r="M325" t="str">
            <v>Site 1</v>
          </cell>
          <cell r="N325" t="str">
            <v>Exp-Per</v>
          </cell>
          <cell r="O325" t="str">
            <v>ExpPerFTE</v>
          </cell>
        </row>
        <row r="327">
          <cell r="D327" t="str">
            <v>7700 · Substitute contract staff</v>
          </cell>
          <cell r="E327" t="str">
            <v>Short or long-term substitute teachers paid on contract. Charter schools should pay substitutes on payroll since that position fits the definition of an employee. This account should be used for paying vendors providing substitute contractors.</v>
          </cell>
          <cell r="F327" t="str">
            <v>13 Contracted Staff</v>
          </cell>
          <cell r="G327" t="str">
            <v>23 Contracted Student Services</v>
          </cell>
          <cell r="H327" t="str">
            <v>Expenses</v>
          </cell>
          <cell r="J327" t="str">
            <v>100 Instruction</v>
          </cell>
          <cell r="K327" t="str">
            <v>100 Object</v>
          </cell>
          <cell r="L327" t="str">
            <v>1 Instruction</v>
          </cell>
          <cell r="M327" t="str">
            <v>Site 1</v>
          </cell>
          <cell r="N327" t="str">
            <v>Exp-Per</v>
          </cell>
          <cell r="O327" t="str">
            <v>ExpPerStudent</v>
          </cell>
        </row>
        <row r="328">
          <cell r="D328" t="str">
            <v>7711 · Curricular leased staff</v>
          </cell>
          <cell r="F328" t="str">
            <v>13 Contracted Staff</v>
          </cell>
          <cell r="G328" t="str">
            <v>23 Contracted Student Services</v>
          </cell>
          <cell r="H328" t="str">
            <v>Expenses</v>
          </cell>
          <cell r="J328" t="str">
            <v>100 Instruction</v>
          </cell>
          <cell r="K328" t="str">
            <v>100 Object</v>
          </cell>
          <cell r="L328" t="str">
            <v>1 Instruction</v>
          </cell>
          <cell r="M328" t="str">
            <v>Site 1</v>
          </cell>
          <cell r="N328" t="str">
            <v>Exp-Per</v>
          </cell>
          <cell r="O328" t="str">
            <v>ExpPerStudent</v>
          </cell>
        </row>
        <row r="329">
          <cell r="D329" t="str">
            <v>7713 · Sup prog leased staff</v>
          </cell>
          <cell r="F329" t="str">
            <v>13 Contracted Staff</v>
          </cell>
          <cell r="G329" t="str">
            <v>23 Contracted Student Services</v>
          </cell>
          <cell r="H329" t="str">
            <v>Expenses</v>
          </cell>
          <cell r="J329" t="str">
            <v>100 Instruction</v>
          </cell>
          <cell r="K329" t="str">
            <v>100 Object</v>
          </cell>
          <cell r="L329" t="str">
            <v>1 Instruction</v>
          </cell>
          <cell r="M329" t="str">
            <v>Site 1</v>
          </cell>
          <cell r="N329" t="str">
            <v>Exp-Per</v>
          </cell>
          <cell r="O329" t="str">
            <v>ExpPerStudent</v>
          </cell>
        </row>
        <row r="331">
          <cell r="D331" t="str">
            <v>7800 · Staff recruiting</v>
          </cell>
          <cell r="E331" t="str">
            <v>Staff recruiting in the form of advertisements, travel for visiting recruits, placement fees to recruitment agencies</v>
          </cell>
          <cell r="F331" t="str">
            <v>14 Staff-Related Costs</v>
          </cell>
          <cell r="G331" t="str">
            <v>17 Employee Benefits and Payroll Taxes</v>
          </cell>
          <cell r="H331" t="str">
            <v>Expenses</v>
          </cell>
          <cell r="J331" t="str">
            <v>100 Instruction</v>
          </cell>
          <cell r="K331" t="str">
            <v>100 Object</v>
          </cell>
          <cell r="L331" t="str">
            <v>1 Instruction</v>
          </cell>
          <cell r="M331" t="str">
            <v>Site 1</v>
          </cell>
          <cell r="N331" t="str">
            <v>Exp-Per</v>
          </cell>
          <cell r="O331" t="str">
            <v>ExpPerStudent</v>
          </cell>
        </row>
        <row r="332">
          <cell r="D332" t="str">
            <v>7810 · Staff background checks</v>
          </cell>
          <cell r="E332" t="str">
            <v>Background checks on new employees</v>
          </cell>
          <cell r="F332" t="str">
            <v>14 Staff-Related Costs</v>
          </cell>
          <cell r="G332" t="str">
            <v>17 Employee Benefits and Payroll Taxes</v>
          </cell>
          <cell r="H332" t="str">
            <v>Expenses</v>
          </cell>
          <cell r="J332" t="str">
            <v>100 Instruction</v>
          </cell>
          <cell r="K332" t="str">
            <v>100 Object</v>
          </cell>
          <cell r="L332" t="str">
            <v>1 Instruction</v>
          </cell>
          <cell r="M332" t="str">
            <v>Site 1</v>
          </cell>
          <cell r="N332" t="str">
            <v>Exp-Per</v>
          </cell>
          <cell r="O332" t="str">
            <v>ExpPerStudent</v>
          </cell>
        </row>
        <row r="333">
          <cell r="D333" t="str">
            <v>7820 · Staff meals, events, &amp; awards</v>
          </cell>
          <cell r="E333" t="str">
            <v>Executive staff business meetings, meals and gifts for staff celebrations, and board meeting food</v>
          </cell>
          <cell r="F333" t="str">
            <v>14 Staff-Related Costs</v>
          </cell>
          <cell r="G333" t="str">
            <v>17 Employee Benefits and Payroll Taxes</v>
          </cell>
          <cell r="H333" t="str">
            <v>Expenses</v>
          </cell>
          <cell r="J333" t="str">
            <v>100 Instruction</v>
          </cell>
          <cell r="K333" t="str">
            <v>100 Object</v>
          </cell>
          <cell r="L333" t="str">
            <v>1 Instruction</v>
          </cell>
          <cell r="M333" t="str">
            <v>Site 1</v>
          </cell>
          <cell r="N333" t="str">
            <v>Exp-Per</v>
          </cell>
          <cell r="O333" t="str">
            <v>ExpPerStudent</v>
          </cell>
        </row>
        <row r="334">
          <cell r="D334" t="str">
            <v>7830 · Staff travel (non-development)</v>
          </cell>
          <cell r="E334" t="str">
            <v>Staff parking, car rental, mileage reimbursement, and gas</v>
          </cell>
          <cell r="F334" t="str">
            <v>14 Staff-Related Costs</v>
          </cell>
          <cell r="G334" t="str">
            <v>17 Employee Benefits and Payroll Taxes</v>
          </cell>
          <cell r="H334" t="str">
            <v>Expenses</v>
          </cell>
          <cell r="J334" t="str">
            <v>100 Instruction</v>
          </cell>
          <cell r="K334" t="str">
            <v>100 Object</v>
          </cell>
          <cell r="L334" t="str">
            <v>1 Instruction</v>
          </cell>
          <cell r="M334" t="str">
            <v>Site 1</v>
          </cell>
          <cell r="N334" t="str">
            <v>Exp-Per</v>
          </cell>
          <cell r="O334" t="str">
            <v>ExpPerStudent</v>
          </cell>
        </row>
        <row r="337">
          <cell r="D337" t="str">
            <v>8000 · Rent</v>
          </cell>
          <cell r="E337" t="str">
            <v>Cash portion of operating campus rent.   [NOTE] Customizations to rent tab may require additional calendarizations</v>
          </cell>
          <cell r="F337" t="str">
            <v>15 Rent</v>
          </cell>
          <cell r="G337" t="str">
            <v>31 Rent</v>
          </cell>
          <cell r="H337" t="str">
            <v>Expenses</v>
          </cell>
          <cell r="J337" t="str">
            <v>100 Instruction</v>
          </cell>
          <cell r="K337" t="str">
            <v>100 Object</v>
          </cell>
          <cell r="L337" t="str">
            <v>1 Instruction</v>
          </cell>
          <cell r="M337" t="str">
            <v>Site 1</v>
          </cell>
          <cell r="N337" t="str">
            <v>Exp-Per</v>
          </cell>
          <cell r="O337" t="str">
            <v>ExpPerSquareFoot</v>
          </cell>
        </row>
        <row r="338">
          <cell r="D338" t="str">
            <v>8001 · Deferred rent expense</v>
          </cell>
          <cell r="E338" t="str">
            <v>Non-cash portion of rent expense   [NOTE] Customizations to rent tab may require additional calendarizations</v>
          </cell>
          <cell r="F338" t="str">
            <v>15 Rent</v>
          </cell>
          <cell r="G338" t="str">
            <v>31 Rent</v>
          </cell>
          <cell r="H338" t="str">
            <v>Expenses</v>
          </cell>
          <cell r="J338" t="str">
            <v>100 Instruction</v>
          </cell>
          <cell r="K338" t="str">
            <v>100 Object</v>
          </cell>
          <cell r="L338" t="str">
            <v>1 Instruction</v>
          </cell>
          <cell r="M338" t="str">
            <v>Site 1</v>
          </cell>
          <cell r="N338" t="str">
            <v>Exp-Per</v>
          </cell>
          <cell r="O338" t="str">
            <v>ExpPerSquareFoot</v>
          </cell>
        </row>
        <row r="339">
          <cell r="D339" t="str">
            <v>8010 · Supplemental rent</v>
          </cell>
          <cell r="E339" t="str">
            <v>Additional rent, such as CAM, parking, storage, and the like.</v>
          </cell>
          <cell r="F339" t="str">
            <v>15 Rent</v>
          </cell>
          <cell r="G339" t="str">
            <v>31 Rent</v>
          </cell>
          <cell r="H339" t="str">
            <v>Expenses</v>
          </cell>
          <cell r="J339" t="str">
            <v>100 Instruction</v>
          </cell>
          <cell r="K339" t="str">
            <v>100 Object</v>
          </cell>
          <cell r="L339" t="str">
            <v>1 Instruction</v>
          </cell>
          <cell r="M339" t="str">
            <v>Site 1</v>
          </cell>
          <cell r="N339" t="str">
            <v>Exp-Per</v>
          </cell>
          <cell r="O339" t="str">
            <v>ExpPerSquareFoot</v>
          </cell>
        </row>
        <row r="340">
          <cell r="D340" t="str">
            <v>8020 · Real estate taxes</v>
          </cell>
          <cell r="E340" t="str">
            <v>Real estate taxes. In most cases, schools can get a large portion of these taxes reimbursed by DC by submitting additional paperwork. If school will be reimbursed, code to Accounts Receivable.</v>
          </cell>
          <cell r="F340" t="str">
            <v>15 Rent</v>
          </cell>
          <cell r="G340" t="str">
            <v>31 Rent</v>
          </cell>
          <cell r="H340" t="str">
            <v>Expenses</v>
          </cell>
          <cell r="J340" t="str">
            <v>100 Instruction</v>
          </cell>
          <cell r="K340" t="str">
            <v>100 Object</v>
          </cell>
          <cell r="L340" t="str">
            <v>1 Instruction</v>
          </cell>
          <cell r="M340" t="str">
            <v>Site 1</v>
          </cell>
          <cell r="N340" t="str">
            <v>Exp-Per</v>
          </cell>
          <cell r="O340" t="str">
            <v>ExpPerSquareFoot</v>
          </cell>
        </row>
        <row r="342">
          <cell r="D342" t="str">
            <v>8100 · Utilities &amp; garbage removal</v>
          </cell>
          <cell r="E342" t="str">
            <v>Electricity, water, gas, and recycling</v>
          </cell>
          <cell r="F342" t="str">
            <v>16 Occupancy Service</v>
          </cell>
          <cell r="G342" t="str">
            <v>36 Other Occupancy Expenses</v>
          </cell>
          <cell r="H342" t="str">
            <v>Expenses</v>
          </cell>
          <cell r="J342" t="str">
            <v>100 Instruction</v>
          </cell>
          <cell r="K342" t="str">
            <v>100 Object</v>
          </cell>
          <cell r="L342" t="str">
            <v>1 Instruction</v>
          </cell>
          <cell r="M342" t="str">
            <v>Site 1</v>
          </cell>
          <cell r="N342" t="str">
            <v>Exp-Per</v>
          </cell>
          <cell r="O342" t="str">
            <v>ExpPerSquareFoot</v>
          </cell>
        </row>
        <row r="343">
          <cell r="D343" t="str">
            <v>8110 · Contracted building services</v>
          </cell>
          <cell r="E343" t="str">
            <v>Monthly janitorial, security, exterminating, monitoring, etc</v>
          </cell>
          <cell r="F343" t="str">
            <v>16 Occupancy Service</v>
          </cell>
          <cell r="G343" t="str">
            <v>35 Contracted Building Services</v>
          </cell>
          <cell r="H343" t="str">
            <v>Expenses</v>
          </cell>
          <cell r="J343" t="str">
            <v>100 Instruction</v>
          </cell>
          <cell r="K343" t="str">
            <v>100 Object</v>
          </cell>
          <cell r="L343" t="str">
            <v>1 Instruction</v>
          </cell>
          <cell r="M343" t="str">
            <v>Site 1</v>
          </cell>
          <cell r="N343" t="str">
            <v>Exp-Per</v>
          </cell>
          <cell r="O343" t="str">
            <v>ExpPerSquareFoot</v>
          </cell>
        </row>
        <row r="344">
          <cell r="D344" t="str">
            <v>8120 · Maintenance and repairs</v>
          </cell>
          <cell r="E344" t="str">
            <v>One-time building maintenance, repairs, locksmiths, supplies and movers.</v>
          </cell>
          <cell r="F344" t="str">
            <v>16 Occupancy Service</v>
          </cell>
          <cell r="G344" t="str">
            <v>34 Building Maintenance and Repairs</v>
          </cell>
          <cell r="H344" t="str">
            <v>Expenses</v>
          </cell>
          <cell r="J344" t="str">
            <v>100 Instruction</v>
          </cell>
          <cell r="K344" t="str">
            <v>100 Object</v>
          </cell>
          <cell r="L344" t="str">
            <v>1 Instruction</v>
          </cell>
          <cell r="M344" t="str">
            <v>Site 1</v>
          </cell>
          <cell r="N344" t="str">
            <v>Exp-Per</v>
          </cell>
          <cell r="O344" t="str">
            <v>ExpPerSquareFoot</v>
          </cell>
        </row>
        <row r="345">
          <cell r="D345" t="str">
            <v>8130 · Janitorial supplies</v>
          </cell>
          <cell r="E345" t="str">
            <v>Cleaning supplies</v>
          </cell>
          <cell r="F345" t="str">
            <v>16 Occupancy Service</v>
          </cell>
          <cell r="G345" t="str">
            <v>34 Building Maintenance and Repairs</v>
          </cell>
          <cell r="H345" t="str">
            <v>Expenses</v>
          </cell>
          <cell r="J345" t="str">
            <v>100 Instruction</v>
          </cell>
          <cell r="K345" t="str">
            <v>100 Object</v>
          </cell>
          <cell r="L345" t="str">
            <v>1 Instruction</v>
          </cell>
          <cell r="M345" t="str">
            <v>Site 1</v>
          </cell>
          <cell r="N345" t="str">
            <v>Exp-Per</v>
          </cell>
          <cell r="O345" t="str">
            <v>ExpPerSquareFoot</v>
          </cell>
        </row>
        <row r="346">
          <cell r="D346" t="str">
            <v>8140 · Facility consulting fees</v>
          </cell>
          <cell r="E346" t="str">
            <v>Non-capitalized consulting related to facilities such as feasibility studies, legal fees on operating leases, financial consulting in the exploration phase. Capitalized fees would go into 1820, then 1810 or 1830</v>
          </cell>
          <cell r="F346" t="str">
            <v>16 Occupancy Service</v>
          </cell>
          <cell r="G346" t="str">
            <v>35 Contracted Building Services</v>
          </cell>
          <cell r="H346" t="str">
            <v>Expenses</v>
          </cell>
          <cell r="J346" t="str">
            <v>100 Instruction</v>
          </cell>
          <cell r="K346" t="str">
            <v>100 Object</v>
          </cell>
          <cell r="L346" t="str">
            <v>1 Instruction</v>
          </cell>
          <cell r="M346" t="str">
            <v>Site 1</v>
          </cell>
          <cell r="N346" t="str">
            <v>Exp-Per</v>
          </cell>
          <cell r="O346" t="str">
            <v>ExpPerSquareFoot</v>
          </cell>
        </row>
        <row r="349">
          <cell r="D349" t="str">
            <v>9000 · Student supplies, snacks</v>
          </cell>
          <cell r="E349" t="str">
            <v>Supplies or one-time snacks for students, such as classroom supplies, reading books, non-capitalized student furniture and supplies for teachers in the classroom</v>
          </cell>
          <cell r="F349" t="str">
            <v>17 Direct Student Expense</v>
          </cell>
          <cell r="G349" t="str">
            <v>21 Educational Supplies and Textbooks</v>
          </cell>
          <cell r="H349" t="str">
            <v>Expenses</v>
          </cell>
          <cell r="J349" t="str">
            <v>100 Instruction</v>
          </cell>
          <cell r="K349" t="str">
            <v>100 Object</v>
          </cell>
          <cell r="L349" t="str">
            <v>1 Instruction</v>
          </cell>
          <cell r="M349" t="str">
            <v>Site 1</v>
          </cell>
          <cell r="N349" t="str">
            <v>Exp-Stu</v>
          </cell>
          <cell r="O349" t="str">
            <v>ExpPerStudent</v>
          </cell>
        </row>
        <row r="350">
          <cell r="D350" t="str">
            <v>9010 · Student assessment materials</v>
          </cell>
          <cell r="E350" t="str">
            <v>Supplies that aid in student assessment, as well as the assessments themselves, such as test booklets, assessment books, GED testing, supplies for PARCC testing.</v>
          </cell>
          <cell r="F350" t="str">
            <v>17 Direct Student Expense</v>
          </cell>
          <cell r="G350" t="str">
            <v>22 Student Assessment Materials/Program Evaluation</v>
          </cell>
          <cell r="H350" t="str">
            <v>Expenses</v>
          </cell>
          <cell r="J350" t="str">
            <v>100 Instruction</v>
          </cell>
          <cell r="K350" t="str">
            <v>100 Object</v>
          </cell>
          <cell r="L350" t="str">
            <v>1 Instruction</v>
          </cell>
          <cell r="M350" t="str">
            <v>Site 1</v>
          </cell>
          <cell r="N350" t="str">
            <v>Exp-Stu</v>
          </cell>
          <cell r="O350" t="str">
            <v>ExpPerStudent</v>
          </cell>
        </row>
        <row r="351">
          <cell r="D351" t="str">
            <v>9020 · Student textbooks</v>
          </cell>
          <cell r="E351" t="str">
            <v>Textbooks, library books, videos, or annual online subscription equivalent</v>
          </cell>
          <cell r="F351" t="str">
            <v>17 Direct Student Expense</v>
          </cell>
          <cell r="G351" t="str">
            <v>21 Educational Supplies and Textbooks</v>
          </cell>
          <cell r="H351" t="str">
            <v>Expenses</v>
          </cell>
          <cell r="J351" t="str">
            <v>100 Instruction</v>
          </cell>
          <cell r="K351" t="str">
            <v>100 Object</v>
          </cell>
          <cell r="L351" t="str">
            <v>1 Instruction</v>
          </cell>
          <cell r="M351" t="str">
            <v>Site 1</v>
          </cell>
          <cell r="N351" t="str">
            <v>Exp-Stu</v>
          </cell>
          <cell r="O351" t="str">
            <v>ExpPerStudent</v>
          </cell>
        </row>
        <row r="352">
          <cell r="D352" t="str">
            <v>9030 · Student uniforms</v>
          </cell>
          <cell r="E352" t="str">
            <v>School uniforms for the students</v>
          </cell>
          <cell r="F352" t="str">
            <v>17 Direct Student Expense</v>
          </cell>
          <cell r="G352" t="str">
            <v>25 Other Direct Student Expense</v>
          </cell>
          <cell r="H352" t="str">
            <v>Expenses</v>
          </cell>
          <cell r="J352" t="str">
            <v>100 Instruction</v>
          </cell>
          <cell r="K352" t="str">
            <v>100 Object</v>
          </cell>
          <cell r="L352" t="str">
            <v>1 Instruction</v>
          </cell>
          <cell r="M352" t="str">
            <v>Site 1</v>
          </cell>
          <cell r="N352" t="str">
            <v>Exp-Stu</v>
          </cell>
          <cell r="O352" t="str">
            <v>ExpPerStudent</v>
          </cell>
        </row>
        <row r="353">
          <cell r="D353" t="str">
            <v>9040 · Library &amp; media materials</v>
          </cell>
          <cell r="E353" t="str">
            <v>No longer in use; use 9020</v>
          </cell>
          <cell r="F353" t="str">
            <v>17 Direct Student Expense</v>
          </cell>
          <cell r="G353" t="str">
            <v>21 Educational Supplies and Textbooks</v>
          </cell>
          <cell r="H353" t="str">
            <v>Expenses</v>
          </cell>
          <cell r="J353" t="str">
            <v>100 Instruction</v>
          </cell>
          <cell r="K353" t="str">
            <v>100 Object</v>
          </cell>
          <cell r="L353" t="str">
            <v>1 Instruction</v>
          </cell>
          <cell r="M353" t="str">
            <v>Site 1</v>
          </cell>
          <cell r="N353" t="str">
            <v>Exp-Stu</v>
          </cell>
          <cell r="O353" t="str">
            <v>ExpPerStudent</v>
          </cell>
        </row>
        <row r="354">
          <cell r="D354" t="str">
            <v>9050 · Contracted instruction fees</v>
          </cell>
          <cell r="E354" t="str">
            <v>Contracted instruction fees provided by outsourced vendors, such as college counselors, art/dance/music/PE teachers. For Special Education use 9051.</v>
          </cell>
          <cell r="F354" t="str">
            <v>17 Direct Student Expense</v>
          </cell>
          <cell r="G354" t="str">
            <v>23 Contracted Student Services</v>
          </cell>
          <cell r="H354" t="str">
            <v>Expenses</v>
          </cell>
          <cell r="J354" t="str">
            <v>100 Instruction</v>
          </cell>
          <cell r="K354" t="str">
            <v>100 Object</v>
          </cell>
          <cell r="L354" t="str">
            <v>1 Instruction</v>
          </cell>
          <cell r="M354" t="str">
            <v>Site 1</v>
          </cell>
          <cell r="N354" t="str">
            <v>Exp-Stu</v>
          </cell>
          <cell r="O354" t="str">
            <v>ExpPerStudent</v>
          </cell>
        </row>
        <row r="355">
          <cell r="D355" t="str">
            <v>9051 · Contracted SpEd instruction</v>
          </cell>
          <cell r="E355" t="str">
            <v>Special education, speech, therapy, language, occupational, evaluations</v>
          </cell>
          <cell r="F355" t="str">
            <v>17 Direct Student Expense</v>
          </cell>
          <cell r="G355" t="str">
            <v>23 Contracted Student Services</v>
          </cell>
          <cell r="H355" t="str">
            <v>Expenses</v>
          </cell>
          <cell r="J355" t="str">
            <v>200 SpEd</v>
          </cell>
          <cell r="K355" t="str">
            <v>100 Object</v>
          </cell>
          <cell r="L355" t="str">
            <v>2 SpEd</v>
          </cell>
          <cell r="M355" t="str">
            <v>Site 1</v>
          </cell>
          <cell r="N355" t="str">
            <v>Exp-Stu</v>
          </cell>
          <cell r="O355" t="str">
            <v>ExpPerStudent</v>
          </cell>
        </row>
        <row r="356">
          <cell r="D356" t="str">
            <v>9060 · Food service fees</v>
          </cell>
          <cell r="E356" t="str">
            <v>Monthly breakfast, lunch, and snack service for students. Staff meals go to 7820.</v>
          </cell>
          <cell r="F356" t="str">
            <v>17 Direct Student Expense</v>
          </cell>
          <cell r="G356" t="str">
            <v>24 Food Service</v>
          </cell>
          <cell r="H356" t="str">
            <v>Expenses</v>
          </cell>
          <cell r="J356" t="str">
            <v>100 Instruction</v>
          </cell>
          <cell r="K356" t="str">
            <v>100 Object</v>
          </cell>
          <cell r="L356" t="str">
            <v>1 Instruction</v>
          </cell>
          <cell r="M356" t="str">
            <v>Site 1</v>
          </cell>
          <cell r="N356" t="str">
            <v>Exp-Stu</v>
          </cell>
          <cell r="O356" t="str">
            <v>ExpPerStudent</v>
          </cell>
        </row>
        <row r="357">
          <cell r="D357" t="str">
            <v>9070 · Student field trips</v>
          </cell>
          <cell r="E357" t="str">
            <v>Field trips fees, including admission, metro, and buses</v>
          </cell>
          <cell r="F357" t="str">
            <v>17 Direct Student Expense</v>
          </cell>
          <cell r="G357" t="str">
            <v>25 Other Direct Student Expense</v>
          </cell>
          <cell r="H357" t="str">
            <v>Expenses</v>
          </cell>
          <cell r="J357" t="str">
            <v>100 Instruction</v>
          </cell>
          <cell r="K357" t="str">
            <v>100 Object</v>
          </cell>
          <cell r="L357" t="str">
            <v>1 Instruction</v>
          </cell>
          <cell r="M357" t="str">
            <v>Site 1</v>
          </cell>
          <cell r="N357" t="str">
            <v>Exp-Stu</v>
          </cell>
          <cell r="O357" t="str">
            <v>ExpPerStudent</v>
          </cell>
        </row>
        <row r="358">
          <cell r="D358" t="str">
            <v>9074 · Student buses</v>
          </cell>
          <cell r="E358" t="str">
            <v>All student buses not related to field trips. This would only be used for a school that is providing transportation to its students on a daily basis. Also includes WMATA cards or other assistance provided for transport to and from school</v>
          </cell>
          <cell r="F358" t="str">
            <v>17 Direct Student Expense</v>
          </cell>
          <cell r="G358" t="str">
            <v>25 Other Direct Student Expense</v>
          </cell>
          <cell r="H358" t="str">
            <v>Expenses</v>
          </cell>
          <cell r="J358" t="str">
            <v>100 Instruction</v>
          </cell>
          <cell r="K358" t="str">
            <v>100 Object</v>
          </cell>
          <cell r="L358" t="str">
            <v>1 Instruction</v>
          </cell>
          <cell r="M358" t="str">
            <v>Site 1</v>
          </cell>
          <cell r="N358" t="str">
            <v>Exp-Stu</v>
          </cell>
          <cell r="O358" t="str">
            <v>ExpPerStudent</v>
          </cell>
        </row>
        <row r="359">
          <cell r="D359" t="str">
            <v>9075 · Students Sports Program</v>
          </cell>
          <cell r="F359" t="str">
            <v>17 Direct Student Expense</v>
          </cell>
          <cell r="G359" t="str">
            <v>25 Other Direct Student Expense</v>
          </cell>
          <cell r="H359" t="str">
            <v>Expenses</v>
          </cell>
          <cell r="J359" t="str">
            <v>100 Instruction</v>
          </cell>
          <cell r="K359" t="str">
            <v>100 Object</v>
          </cell>
          <cell r="L359" t="str">
            <v>1 Instruction</v>
          </cell>
          <cell r="M359" t="str">
            <v>Site 1</v>
          </cell>
          <cell r="N359" t="str">
            <v>Exp-Stu</v>
          </cell>
          <cell r="O359" t="str">
            <v>ExpPerStudent</v>
          </cell>
        </row>
        <row r="360">
          <cell r="D360" t="str">
            <v>9080 · Student recruiting</v>
          </cell>
          <cell r="E360" t="str">
            <v>Hourly recruiters, advertising, expo expenses, and printing brochures</v>
          </cell>
          <cell r="F360" t="str">
            <v>17 Direct Student Expense</v>
          </cell>
          <cell r="G360" t="str">
            <v>25 Other Direct Student Expense</v>
          </cell>
          <cell r="H360" t="str">
            <v>Expenses</v>
          </cell>
          <cell r="J360" t="str">
            <v>100 Instruction</v>
          </cell>
          <cell r="K360" t="str">
            <v>100 Object</v>
          </cell>
          <cell r="L360" t="str">
            <v>1 Instruction</v>
          </cell>
          <cell r="M360" t="str">
            <v>Site 1</v>
          </cell>
          <cell r="N360" t="str">
            <v>Exp-Stu</v>
          </cell>
          <cell r="O360" t="str">
            <v>ExpPerStudent</v>
          </cell>
        </row>
        <row r="361">
          <cell r="D361" t="str">
            <v>9085 · Student events</v>
          </cell>
          <cell r="E361" t="str">
            <v>Family &amp; school events.</v>
          </cell>
          <cell r="F361" t="str">
            <v>17 Direct Student Expense</v>
          </cell>
          <cell r="G361" t="str">
            <v>25 Other Direct Student Expense</v>
          </cell>
          <cell r="H361" t="str">
            <v>Expenses</v>
          </cell>
          <cell r="J361" t="str">
            <v>100 Instruction</v>
          </cell>
          <cell r="K361" t="str">
            <v>100 Object</v>
          </cell>
          <cell r="L361" t="str">
            <v>1 Instruction</v>
          </cell>
          <cell r="M361" t="str">
            <v>Site 1</v>
          </cell>
          <cell r="N361" t="str">
            <v>Exp-Stu</v>
          </cell>
          <cell r="O361" t="str">
            <v>ExpPerStudent</v>
          </cell>
        </row>
        <row r="362">
          <cell r="D362" t="str">
            <v>9090 · Other student expenses</v>
          </cell>
          <cell r="E362" t="str">
            <v>Student expenses that don't fit into the other categories. Attempt to not use.</v>
          </cell>
          <cell r="F362" t="str">
            <v>17 Direct Student Expense</v>
          </cell>
          <cell r="G362" t="str">
            <v>25 Other Direct Student Expense</v>
          </cell>
          <cell r="H362" t="str">
            <v>Expenses</v>
          </cell>
          <cell r="J362" t="str">
            <v>100 Instruction</v>
          </cell>
          <cell r="K362" t="str">
            <v>100 Object</v>
          </cell>
          <cell r="L362" t="str">
            <v>1 Instruction</v>
          </cell>
          <cell r="M362" t="str">
            <v>Site 1</v>
          </cell>
          <cell r="N362" t="str">
            <v>Exp-Stu</v>
          </cell>
          <cell r="O362" t="str">
            <v>ExpPerStudent</v>
          </cell>
        </row>
        <row r="363">
          <cell r="D363" t="str">
            <v>9091 · Translation services</v>
          </cell>
          <cell r="E363" t="str">
            <v>Translation of report cards, promotions to other languages</v>
          </cell>
          <cell r="F363" t="str">
            <v>17 Direct Student Expense</v>
          </cell>
          <cell r="G363" t="str">
            <v>25 Other Direct Student Expense</v>
          </cell>
          <cell r="H363" t="str">
            <v>Expenses</v>
          </cell>
          <cell r="J363" t="str">
            <v>100 Instruction</v>
          </cell>
          <cell r="K363" t="str">
            <v>100 Object</v>
          </cell>
          <cell r="L363" t="str">
            <v>1 Instruction</v>
          </cell>
          <cell r="M363" t="str">
            <v>Site 1</v>
          </cell>
          <cell r="N363" t="str">
            <v>Exp-Stu</v>
          </cell>
          <cell r="O363" t="str">
            <v>ExpPerStudent</v>
          </cell>
        </row>
        <row r="364">
          <cell r="D364" t="str">
            <v>9092 · After care</v>
          </cell>
          <cell r="F364" t="str">
            <v>17 Direct Student Expense</v>
          </cell>
          <cell r="G364" t="str">
            <v>25 Other Direct Student Expense</v>
          </cell>
          <cell r="H364" t="str">
            <v>Expenses</v>
          </cell>
          <cell r="J364" t="str">
            <v>100 Instruction</v>
          </cell>
          <cell r="K364" t="str">
            <v>100 Object</v>
          </cell>
          <cell r="L364" t="str">
            <v>1 Instruction</v>
          </cell>
          <cell r="M364" t="str">
            <v>Site 1</v>
          </cell>
          <cell r="N364" t="str">
            <v>Exp-Stu</v>
          </cell>
          <cell r="O364" t="str">
            <v>ExpPerStudent</v>
          </cell>
        </row>
        <row r="365">
          <cell r="D365" t="str">
            <v>9093 · Student scholarships</v>
          </cell>
          <cell r="E365" t="str">
            <v>Scholarships or tuition assistance provided to graduating students, includes middle school students going to HS or HS students going to college.</v>
          </cell>
          <cell r="F365" t="str">
            <v>17 Direct Student Expense</v>
          </cell>
          <cell r="G365" t="str">
            <v>25 Other Direct Student Expense</v>
          </cell>
          <cell r="H365" t="str">
            <v>Expenses</v>
          </cell>
          <cell r="J365" t="str">
            <v>100 Instruction</v>
          </cell>
          <cell r="K365" t="str">
            <v>100 Object</v>
          </cell>
          <cell r="L365" t="str">
            <v>1 Instruction</v>
          </cell>
          <cell r="M365" t="str">
            <v>Site 1</v>
          </cell>
          <cell r="N365" t="str">
            <v>Exp-Stu</v>
          </cell>
          <cell r="O365" t="str">
            <v>ExpPerStudent</v>
          </cell>
        </row>
        <row r="367">
          <cell r="D367" t="str">
            <v>9100 · Office supplies</v>
          </cell>
          <cell r="E367" t="str">
            <v>Typical office supplies (ex: folders, copy paper, toner, non-capitalized office furniture, computers supplies where unit cost less than $1,000 or higher capitalization threshold [if applicable]) as well as common area supplies (ex: coffee and water)</v>
          </cell>
          <cell r="F367" t="str">
            <v>18 Office &amp; Business Expense</v>
          </cell>
          <cell r="G367" t="str">
            <v>41 Office Supplies and Materials</v>
          </cell>
          <cell r="H367" t="str">
            <v>Expenses</v>
          </cell>
          <cell r="J367" t="str">
            <v>100 Instruction</v>
          </cell>
          <cell r="K367" t="str">
            <v>100 Object</v>
          </cell>
          <cell r="L367" t="str">
            <v>1 Instruction</v>
          </cell>
          <cell r="M367" t="str">
            <v>Site 1</v>
          </cell>
          <cell r="N367" t="str">
            <v>Exp-Ofc</v>
          </cell>
          <cell r="O367" t="str">
            <v>ExpPerStudent</v>
          </cell>
        </row>
        <row r="368">
          <cell r="D368" t="str">
            <v>9110 · Copier rental &amp; services</v>
          </cell>
          <cell r="E368" t="str">
            <v>Copier lease, maintenance and usages fees of copier</v>
          </cell>
          <cell r="F368" t="str">
            <v>18 Office &amp; Business Expense</v>
          </cell>
          <cell r="G368" t="str">
            <v>42 Office Equipment Rental and Maintenance</v>
          </cell>
          <cell r="H368" t="str">
            <v>Expenses</v>
          </cell>
          <cell r="J368" t="str">
            <v>100 Instruction</v>
          </cell>
          <cell r="K368" t="str">
            <v>100 Object</v>
          </cell>
          <cell r="L368" t="str">
            <v>1 Instruction</v>
          </cell>
          <cell r="M368" t="str">
            <v>Site 1</v>
          </cell>
          <cell r="N368" t="str">
            <v>Exp-Ofc</v>
          </cell>
          <cell r="O368" t="str">
            <v>ExpPerStudent</v>
          </cell>
        </row>
        <row r="369">
          <cell r="D369" t="str">
            <v>9120 · Telephone &amp; telecommunications</v>
          </cell>
          <cell r="E369" t="str">
            <v>Monthly telephone, fax, internet, cell phone, and web hosting. E-Rate discounts reflected as credits on vendor invoices should be recorded to 5110.</v>
          </cell>
          <cell r="F369" t="str">
            <v>18 Office &amp; Business Expense</v>
          </cell>
          <cell r="G369" t="str">
            <v>43 Telephone/Telecommunications</v>
          </cell>
          <cell r="H369" t="str">
            <v>Expenses</v>
          </cell>
          <cell r="J369" t="str">
            <v>100 Instruction</v>
          </cell>
          <cell r="K369" t="str">
            <v>100 Object</v>
          </cell>
          <cell r="L369" t="str">
            <v>1 Instruction</v>
          </cell>
          <cell r="M369" t="str">
            <v>Site 1</v>
          </cell>
          <cell r="N369" t="str">
            <v>Exp-Ofc</v>
          </cell>
          <cell r="O369" t="str">
            <v>ExpPerStudent</v>
          </cell>
        </row>
        <row r="370">
          <cell r="D370" t="str">
            <v>9130 · Postage, shipping, delivery</v>
          </cell>
          <cell r="E370" t="str">
            <v>Charges for the school to send physical items, including couriers</v>
          </cell>
          <cell r="F370" t="str">
            <v>18 Office &amp; Business Expense</v>
          </cell>
          <cell r="G370" t="str">
            <v>52 Other General Expense</v>
          </cell>
          <cell r="H370" t="str">
            <v>Expenses</v>
          </cell>
          <cell r="J370" t="str">
            <v>100 Instruction</v>
          </cell>
          <cell r="K370" t="str">
            <v>100 Object</v>
          </cell>
          <cell r="L370" t="str">
            <v>1 Instruction</v>
          </cell>
          <cell r="M370" t="str">
            <v>Site 1</v>
          </cell>
          <cell r="N370" t="str">
            <v>Exp-Ofc</v>
          </cell>
          <cell r="O370" t="str">
            <v>ExpPerStudent</v>
          </cell>
        </row>
        <row r="371">
          <cell r="D371" t="str">
            <v>9140 · External printing</v>
          </cell>
          <cell r="E371" t="str">
            <v>Printing/copying done by a vendor outside of the school</v>
          </cell>
          <cell r="F371" t="str">
            <v>18 Office &amp; Business Expense</v>
          </cell>
          <cell r="G371" t="str">
            <v>52 Other General Expense</v>
          </cell>
          <cell r="H371" t="str">
            <v>Expenses</v>
          </cell>
          <cell r="J371" t="str">
            <v>100 Instruction</v>
          </cell>
          <cell r="K371" t="str">
            <v>100 Object</v>
          </cell>
          <cell r="L371" t="str">
            <v>1 Instruction</v>
          </cell>
          <cell r="M371" t="str">
            <v>Site 1</v>
          </cell>
          <cell r="N371" t="str">
            <v>Exp-Ofc</v>
          </cell>
          <cell r="O371" t="str">
            <v>ExpPerStudent</v>
          </cell>
        </row>
        <row r="372">
          <cell r="D372" t="str">
            <v>9150 · Non-capitalized technology</v>
          </cell>
          <cell r="E372" t="str">
            <v>Computers, printers, and any other technology equipment that is not capitalized</v>
          </cell>
          <cell r="F372" t="str">
            <v>18 Office &amp; Business Expense</v>
          </cell>
          <cell r="G372" t="str">
            <v>41 Office Supplies and Materials</v>
          </cell>
          <cell r="H372" t="str">
            <v>Expenses</v>
          </cell>
          <cell r="J372" t="str">
            <v>100 Instruction</v>
          </cell>
          <cell r="K372" t="str">
            <v>100 Object</v>
          </cell>
          <cell r="L372" t="str">
            <v>1 Instruction</v>
          </cell>
          <cell r="M372" t="str">
            <v>Site 1</v>
          </cell>
          <cell r="N372" t="str">
            <v>Exp-Ofc</v>
          </cell>
          <cell r="O372" t="str">
            <v>ExpPerStudent</v>
          </cell>
        </row>
        <row r="373">
          <cell r="D373" t="str">
            <v>9160 · Non-capitalized FF&amp;E</v>
          </cell>
          <cell r="E373" t="str">
            <v>Computers, printers, and any other technology equipment that is not capitalized</v>
          </cell>
          <cell r="F373" t="str">
            <v>18 Office &amp; Business Expense</v>
          </cell>
          <cell r="G373" t="str">
            <v>41 Office Supplies and Materials</v>
          </cell>
          <cell r="H373" t="str">
            <v>Expenses</v>
          </cell>
          <cell r="J373" t="str">
            <v>100 Instruction</v>
          </cell>
          <cell r="K373" t="str">
            <v>100 Object</v>
          </cell>
          <cell r="L373" t="str">
            <v>1 Instruction</v>
          </cell>
          <cell r="M373" t="str">
            <v>Site 1</v>
          </cell>
          <cell r="N373" t="str">
            <v>Exp-Ofc</v>
          </cell>
          <cell r="O373" t="str">
            <v>ExpPerStudent</v>
          </cell>
        </row>
        <row r="375">
          <cell r="D375" t="str">
            <v>9200 · Business insurance</v>
          </cell>
          <cell r="E375" t="str">
            <v>Business insurance, including student accident insurance, director and officers policy, umbrella insurance. Workers comp insurance should be coded to 7460.</v>
          </cell>
          <cell r="F375" t="str">
            <v>18 Office &amp; Business Expense</v>
          </cell>
          <cell r="G375" t="str">
            <v>45 Insurance</v>
          </cell>
          <cell r="H375" t="str">
            <v>Expenses</v>
          </cell>
          <cell r="J375" t="str">
            <v>100 Instruction</v>
          </cell>
          <cell r="K375" t="str">
            <v>100 Object</v>
          </cell>
          <cell r="L375" t="str">
            <v>1 Instruction</v>
          </cell>
          <cell r="M375" t="str">
            <v>Site 1</v>
          </cell>
          <cell r="N375" t="str">
            <v>Exp-Ofc</v>
          </cell>
          <cell r="O375" t="str">
            <v>ExpPerStudent</v>
          </cell>
        </row>
        <row r="376">
          <cell r="D376" t="str">
            <v>9210 · Authorizer fees</v>
          </cell>
          <cell r="E376" t="str">
            <v>Administrative fees</v>
          </cell>
          <cell r="F376" t="str">
            <v>18 Office &amp; Business Expense</v>
          </cell>
          <cell r="G376" t="str">
            <v>48 PCSB Administrative Fee</v>
          </cell>
          <cell r="H376" t="str">
            <v>Expenses</v>
          </cell>
          <cell r="J376" t="str">
            <v>100 Instruction</v>
          </cell>
          <cell r="K376" t="str">
            <v>100 Object</v>
          </cell>
          <cell r="L376" t="str">
            <v>1 Instruction</v>
          </cell>
          <cell r="M376" t="str">
            <v>Site 1</v>
          </cell>
          <cell r="N376" t="str">
            <v>Exp-Ofc</v>
          </cell>
          <cell r="O376" t="str">
            <v>ExpPerStudent</v>
          </cell>
        </row>
        <row r="377">
          <cell r="D377" t="str">
            <v>9220 · Management fees</v>
          </cell>
          <cell r="E377" t="str">
            <v>Fees from an outside management company or internal management fees between campuses and a central office for multi-campus networks without an external CMO.</v>
          </cell>
          <cell r="F377" t="str">
            <v>18 Office &amp; Business Expense</v>
          </cell>
          <cell r="G377" t="str">
            <v>49 Management Fee</v>
          </cell>
          <cell r="H377" t="str">
            <v>Expenses</v>
          </cell>
          <cell r="J377" t="str">
            <v>100 Instruction</v>
          </cell>
          <cell r="K377" t="str">
            <v>100 Object</v>
          </cell>
          <cell r="L377" t="str">
            <v>1 Instruction</v>
          </cell>
          <cell r="M377" t="str">
            <v>Site 1</v>
          </cell>
          <cell r="N377" t="str">
            <v>Exp-Ofc</v>
          </cell>
          <cell r="O377" t="str">
            <v>ExpPerStudent</v>
          </cell>
        </row>
        <row r="378">
          <cell r="D378" t="str">
            <v>9230 · Accounting, auditing, payroll</v>
          </cell>
          <cell r="E378" t="str">
            <v>Accounting services, payroll fees, auditing fees, retirement and FSA account management fees</v>
          </cell>
          <cell r="F378" t="str">
            <v>18 Office &amp; Business Expense</v>
          </cell>
          <cell r="G378" t="str">
            <v>44 Legal, Accounting and Payroll Services</v>
          </cell>
          <cell r="H378" t="str">
            <v>Expenses</v>
          </cell>
          <cell r="J378" t="str">
            <v>100 Instruction</v>
          </cell>
          <cell r="K378" t="str">
            <v>100 Object</v>
          </cell>
          <cell r="L378" t="str">
            <v>1 Instruction</v>
          </cell>
          <cell r="M378" t="str">
            <v>Site 1</v>
          </cell>
          <cell r="N378" t="str">
            <v>Exp-Ofc</v>
          </cell>
          <cell r="O378" t="str">
            <v>ExpPerStudent</v>
          </cell>
        </row>
        <row r="379">
          <cell r="D379" t="str">
            <v>9240 · Legal fees</v>
          </cell>
          <cell r="E379" t="str">
            <v>Legal services for special education, human resources, or other operating activity. Legal fees related to facilities (facilities finance) should go into 8140 or be capitalized.</v>
          </cell>
          <cell r="F379" t="str">
            <v>18 Office &amp; Business Expense</v>
          </cell>
          <cell r="G379" t="str">
            <v>44 Legal, Accounting and Payroll Services</v>
          </cell>
          <cell r="H379" t="str">
            <v>Expenses</v>
          </cell>
          <cell r="J379" t="str">
            <v>100 Instruction</v>
          </cell>
          <cell r="K379" t="str">
            <v>100 Object</v>
          </cell>
          <cell r="L379" t="str">
            <v>1 Instruction</v>
          </cell>
          <cell r="M379" t="str">
            <v>Site 1</v>
          </cell>
          <cell r="N379" t="str">
            <v>Exp-Ofc</v>
          </cell>
          <cell r="O379" t="str">
            <v>ExpPerStudent</v>
          </cell>
        </row>
        <row r="380">
          <cell r="D380" t="str">
            <v>9250 · Instr design &amp; eval fees</v>
          </cell>
          <cell r="E380" t="str">
            <v>No longer in use; use 9280 or 9300</v>
          </cell>
          <cell r="F380" t="str">
            <v>18 Office &amp; Business Expense</v>
          </cell>
          <cell r="G380" t="str">
            <v>22 Student Assessment Materials/Program Evaluation</v>
          </cell>
          <cell r="H380" t="str">
            <v>Expenses</v>
          </cell>
          <cell r="J380" t="str">
            <v>100 Instruction</v>
          </cell>
          <cell r="K380" t="str">
            <v>100 Object</v>
          </cell>
          <cell r="L380" t="str">
            <v>1 Instruction</v>
          </cell>
          <cell r="M380" t="str">
            <v>Site 1</v>
          </cell>
          <cell r="N380" t="str">
            <v>Exp-Ofc</v>
          </cell>
          <cell r="O380" t="str">
            <v>ExpPerStudent</v>
          </cell>
        </row>
        <row r="381">
          <cell r="D381" t="str">
            <v>9260 · Computer support fees</v>
          </cell>
          <cell r="E381" t="str">
            <v>Computer support services such as desktop support, data infrastructure services, and survey creation subscriptions.</v>
          </cell>
          <cell r="F381" t="str">
            <v>18 Office &amp; Business Expense</v>
          </cell>
          <cell r="G381" t="str">
            <v>52 Other General Expense</v>
          </cell>
          <cell r="H381" t="str">
            <v>Expenses</v>
          </cell>
          <cell r="J381" t="str">
            <v>100 Instruction</v>
          </cell>
          <cell r="K381" t="str">
            <v>100 Object</v>
          </cell>
          <cell r="L381" t="str">
            <v>1 Instruction</v>
          </cell>
          <cell r="M381" t="str">
            <v>Site 1</v>
          </cell>
          <cell r="N381" t="str">
            <v>Exp-Ofc</v>
          </cell>
          <cell r="O381" t="str">
            <v>ExpPerStudent</v>
          </cell>
        </row>
        <row r="382">
          <cell r="D382" t="str">
            <v>9270 · Fundraising fees</v>
          </cell>
          <cell r="E382" t="str">
            <v>Fundraising costs including professional fundraisers, promotional materials, credit card merchant fees, and all costs related to an event. Ex: venue rental, catering, speakers</v>
          </cell>
          <cell r="F382" t="str">
            <v>18 Office &amp; Business Expense</v>
          </cell>
          <cell r="G382" t="str">
            <v>52 Other General Expense</v>
          </cell>
          <cell r="H382" t="str">
            <v>Expenses</v>
          </cell>
          <cell r="J382" t="str">
            <v>100 Instruction</v>
          </cell>
          <cell r="K382" t="str">
            <v>100 Object</v>
          </cell>
          <cell r="L382" t="str">
            <v>1 Instruction</v>
          </cell>
          <cell r="M382" t="str">
            <v>Site 1</v>
          </cell>
          <cell r="N382" t="str">
            <v>Exp-Ofc</v>
          </cell>
          <cell r="O382" t="str">
            <v>ExpPerStudent</v>
          </cell>
        </row>
        <row r="383">
          <cell r="D383" t="str">
            <v>9280 · Other professional fees</v>
          </cell>
          <cell r="E383" t="str">
            <v>Contracted staff or fees for for supplemental support, including curriculum consultants, data, HR, procurement, registrar, clerical, recruiting, food service, or any other business-related professional expense not included in another category.</v>
          </cell>
          <cell r="F383" t="str">
            <v>18 Office &amp; Business Expense</v>
          </cell>
          <cell r="G383" t="str">
            <v>52 Other General Expense</v>
          </cell>
          <cell r="H383" t="str">
            <v>Expenses</v>
          </cell>
          <cell r="J383" t="str">
            <v>100 Instruction</v>
          </cell>
          <cell r="K383" t="str">
            <v>100 Object</v>
          </cell>
          <cell r="L383" t="str">
            <v>1 Instruction</v>
          </cell>
          <cell r="M383" t="str">
            <v>Site 1</v>
          </cell>
          <cell r="N383" t="str">
            <v>Exp-Ofc</v>
          </cell>
          <cell r="O383" t="str">
            <v>ExpPerStudent</v>
          </cell>
        </row>
        <row r="384">
          <cell r="D384" t="str">
            <v>9290 · Other expenses</v>
          </cell>
          <cell r="E384" t="str">
            <v>Business expenses that don't fit into another categories and are not service-related and not a due or fee. Attempt not to use.</v>
          </cell>
          <cell r="F384" t="str">
            <v>18 Office &amp; Business Expense</v>
          </cell>
          <cell r="G384" t="str">
            <v>52 Other General Expense</v>
          </cell>
          <cell r="H384" t="str">
            <v>Expenses</v>
          </cell>
          <cell r="J384" t="str">
            <v>100 Instruction</v>
          </cell>
          <cell r="K384" t="str">
            <v>100 Object</v>
          </cell>
          <cell r="L384" t="str">
            <v>1 Instruction</v>
          </cell>
          <cell r="M384" t="str">
            <v>Site 1</v>
          </cell>
          <cell r="N384" t="str">
            <v>Exp-Ofc</v>
          </cell>
          <cell r="O384" t="str">
            <v>ExpPerStudent</v>
          </cell>
        </row>
        <row r="386">
          <cell r="D386" t="str">
            <v>9300 · Dues, fees, and fines</v>
          </cell>
          <cell r="E386" t="str">
            <v>Membership dues, accreditation fees, and bank fees like wire transfers, basic business licenses, deposit corrections, late fees, fees for posting RFPs, and fees for student billing platforms</v>
          </cell>
          <cell r="F386" t="str">
            <v>18 Office &amp; Business Expense</v>
          </cell>
          <cell r="G386" t="str">
            <v>52 Other General Expense</v>
          </cell>
          <cell r="H386" t="str">
            <v>Expenses</v>
          </cell>
          <cell r="J386" t="str">
            <v>100 Instruction</v>
          </cell>
          <cell r="K386" t="str">
            <v>100 Object</v>
          </cell>
          <cell r="L386" t="str">
            <v>1 Instruction</v>
          </cell>
          <cell r="M386" t="str">
            <v>Site 1</v>
          </cell>
          <cell r="N386" t="str">
            <v>Exp-Ofc</v>
          </cell>
          <cell r="O386" t="str">
            <v>ExpPerStudent</v>
          </cell>
        </row>
        <row r="387">
          <cell r="D387" t="str">
            <v>9301 · Financing fees</v>
          </cell>
          <cell r="E387" t="str">
            <v>Guarantee fees, line of credit fees, and any other finance-related fees that aren’t capitalized.</v>
          </cell>
          <cell r="F387" t="str">
            <v>18 Office &amp; Business Expense</v>
          </cell>
          <cell r="G387" t="str">
            <v>52 Other General Expense</v>
          </cell>
          <cell r="H387" t="str">
            <v>Expenses</v>
          </cell>
          <cell r="J387" t="str">
            <v>100 Instruction</v>
          </cell>
          <cell r="K387" t="str">
            <v>100 Object</v>
          </cell>
          <cell r="L387" t="str">
            <v>1 Instruction</v>
          </cell>
          <cell r="M387" t="str">
            <v>Site 1</v>
          </cell>
          <cell r="N387" t="str">
            <v>Exp-Ofc</v>
          </cell>
          <cell r="O387" t="str">
            <v>ExpPerStudent</v>
          </cell>
        </row>
        <row r="388">
          <cell r="D388" t="str">
            <v>9310 · Loss/theft of asset</v>
          </cell>
          <cell r="E388" t="str">
            <v>Write-off non-depreciated portion of lost, stolen asset</v>
          </cell>
          <cell r="F388" t="str">
            <v>18 Office &amp; Business Expense</v>
          </cell>
          <cell r="G388" t="str">
            <v>52 Other General Expense</v>
          </cell>
          <cell r="H388" t="str">
            <v>Expenses</v>
          </cell>
          <cell r="J388" t="str">
            <v>100 Instruction</v>
          </cell>
          <cell r="K388" t="str">
            <v>100 Object</v>
          </cell>
          <cell r="L388" t="str">
            <v>1 Instruction</v>
          </cell>
          <cell r="M388" t="str">
            <v>Site 1</v>
          </cell>
          <cell r="N388" t="str">
            <v>Exp-Ofc</v>
          </cell>
          <cell r="O388" t="str">
            <v>ExpPerStudent</v>
          </cell>
        </row>
        <row r="389">
          <cell r="D389" t="str">
            <v>9320 · Bad debts, pledges</v>
          </cell>
          <cell r="E389" t="str">
            <v>Write-off of bad debts, grants, pledges or other receivables; also use for any fraudulent or disputed charges</v>
          </cell>
          <cell r="F389" t="str">
            <v>18 Office &amp; Business Expense</v>
          </cell>
          <cell r="G389" t="str">
            <v>52 Other General Expense</v>
          </cell>
          <cell r="H389" t="str">
            <v>Expenses</v>
          </cell>
          <cell r="J389" t="str">
            <v>100 Instruction</v>
          </cell>
          <cell r="K389" t="str">
            <v>100 Object</v>
          </cell>
          <cell r="L389" t="str">
            <v>1 Instruction</v>
          </cell>
          <cell r="M389" t="str">
            <v>Site 1</v>
          </cell>
          <cell r="N389" t="str">
            <v>Exp-Ofc</v>
          </cell>
          <cell r="O389" t="str">
            <v>ExpPerStudent</v>
          </cell>
        </row>
        <row r="390">
          <cell r="D390" t="str">
            <v>9330 · Cash over/short</v>
          </cell>
          <cell r="E390" t="str">
            <v>Write-off of missing cash. Ex. Revenue tracking says $250 but $50 is missing in cash</v>
          </cell>
          <cell r="F390" t="str">
            <v>18 Office &amp; Business Expense</v>
          </cell>
          <cell r="G390" t="str">
            <v>52 Other General Expense</v>
          </cell>
          <cell r="H390" t="str">
            <v>Expenses</v>
          </cell>
          <cell r="J390" t="str">
            <v>100 Instruction</v>
          </cell>
          <cell r="K390" t="str">
            <v>100 Object</v>
          </cell>
          <cell r="L390" t="str">
            <v>1 Instruction</v>
          </cell>
          <cell r="M390" t="str">
            <v>Site 1</v>
          </cell>
          <cell r="N390" t="str">
            <v>Exp-Ofc</v>
          </cell>
          <cell r="O390" t="str">
            <v>ExpPerStudent</v>
          </cell>
        </row>
        <row r="391">
          <cell r="D391" t="str">
            <v>9999 · Historical expenses</v>
          </cell>
          <cell r="E391" t="str">
            <v>An account to map in total expenses from legacy account structures</v>
          </cell>
          <cell r="F391" t="str">
            <v>18 Office &amp; Business Expense</v>
          </cell>
          <cell r="G391" t="str">
            <v>52 Other General Expense</v>
          </cell>
          <cell r="H391" t="str">
            <v>Expenses</v>
          </cell>
          <cell r="J391" t="str">
            <v>100 Instruction</v>
          </cell>
          <cell r="K391" t="str">
            <v>100 Object</v>
          </cell>
          <cell r="L391" t="str">
            <v>1 Instruction</v>
          </cell>
          <cell r="M391" t="str">
            <v>Site 1</v>
          </cell>
          <cell r="N391" t="str">
            <v>Exp-Ofc</v>
          </cell>
          <cell r="O391" t="str">
            <v>None</v>
          </cell>
        </row>
        <row r="393">
          <cell r="D393" t="str">
            <v>9400 · Donated services expense</v>
          </cell>
          <cell r="E393" t="str">
            <v>Value provided by in-kind services – must be of a professional nature, does not include volunteer work. Typically services such as consulting, legal, marketing go in their natural accounts and not here. And then booked to donated services revenue</v>
          </cell>
          <cell r="F393" t="str">
            <v>18 Office &amp; Business Expense</v>
          </cell>
          <cell r="G393" t="str">
            <v>52 Other General Expense</v>
          </cell>
          <cell r="H393" t="str">
            <v>Expenses</v>
          </cell>
          <cell r="J393" t="str">
            <v>100 Instruction</v>
          </cell>
          <cell r="K393" t="str">
            <v>100 Object</v>
          </cell>
          <cell r="L393" t="str">
            <v>1 Instruction</v>
          </cell>
          <cell r="M393" t="str">
            <v>Site 1</v>
          </cell>
          <cell r="N393" t="str">
            <v>Exp-Ofc</v>
          </cell>
          <cell r="O393" t="str">
            <v>ExpPerStudent</v>
          </cell>
        </row>
        <row r="394">
          <cell r="D394" t="str">
            <v>9410 · Donated tangibles expense</v>
          </cell>
          <cell r="E394" t="str">
            <v>Value from in-kind products, such as bookshelves, desks and computers.</v>
          </cell>
          <cell r="F394" t="str">
            <v>20 Donated Expense</v>
          </cell>
          <cell r="G394" t="str">
            <v>52 Other General Expense</v>
          </cell>
          <cell r="H394" t="str">
            <v>Expenses</v>
          </cell>
          <cell r="J394" t="str">
            <v>100 Instruction</v>
          </cell>
          <cell r="K394" t="str">
            <v>100 Object</v>
          </cell>
          <cell r="L394" t="str">
            <v>1 Instruction</v>
          </cell>
          <cell r="M394" t="str">
            <v>Site 1</v>
          </cell>
          <cell r="N394" t="str">
            <v>Exp-Ofc</v>
          </cell>
          <cell r="O394" t="str">
            <v>ExpPerStudent</v>
          </cell>
        </row>
        <row r="397">
          <cell r="D397" t="str">
            <v>9900 · Unforeseen expenses</v>
          </cell>
          <cell r="E397" t="str">
            <v>Contingency funds</v>
          </cell>
          <cell r="F397" t="str">
            <v>19 Contingency</v>
          </cell>
          <cell r="G397" t="str">
            <v>52 Other General Expense</v>
          </cell>
          <cell r="H397" t="str">
            <v>Expenses</v>
          </cell>
          <cell r="J397" t="str">
            <v>100 Instruction</v>
          </cell>
          <cell r="K397" t="str">
            <v>100 Object</v>
          </cell>
          <cell r="L397" t="str">
            <v>1 Instruction</v>
          </cell>
          <cell r="M397" t="str">
            <v>Site 1</v>
          </cell>
          <cell r="O397" t="str">
            <v>None</v>
          </cell>
        </row>
        <row r="398">
          <cell r="D398" t="str">
            <v>9910 · Building reserves</v>
          </cell>
          <cell r="E398" t="str">
            <v>Budgeted reserves</v>
          </cell>
          <cell r="F398" t="str">
            <v>19 Contingency</v>
          </cell>
          <cell r="G398" t="str">
            <v>52 Other General Expense</v>
          </cell>
          <cell r="H398" t="str">
            <v>Expenses</v>
          </cell>
          <cell r="J398" t="str">
            <v>100 Instruction</v>
          </cell>
          <cell r="K398" t="str">
            <v>100 Object</v>
          </cell>
          <cell r="L398" t="str">
            <v>1 Instruction</v>
          </cell>
          <cell r="M398" t="str">
            <v>Site 1</v>
          </cell>
          <cell r="O398" t="str">
            <v>None</v>
          </cell>
        </row>
        <row r="400">
          <cell r="D400" t="str">
            <v>11000 · Operating asset depreciation</v>
          </cell>
          <cell r="E400" t="str">
            <v>Depreciation related to operating assets, including 1600, 1620 and 1660</v>
          </cell>
          <cell r="F400" t="str">
            <v>31 Depreciation and Amortization</v>
          </cell>
          <cell r="G400" t="str">
            <v>51 Depreciation and Amortization (non-facility)</v>
          </cell>
          <cell r="H400" t="str">
            <v>Depreciation</v>
          </cell>
          <cell r="J400" t="str">
            <v>100 Instruction</v>
          </cell>
          <cell r="K400" t="str">
            <v>100 Object</v>
          </cell>
          <cell r="L400" t="str">
            <v>1 Instruction</v>
          </cell>
          <cell r="M400" t="str">
            <v>Site 1</v>
          </cell>
          <cell r="N400" t="str">
            <v>Exp-BS</v>
          </cell>
          <cell r="O400" t="str">
            <v>ExpDepr</v>
          </cell>
        </row>
        <row r="401">
          <cell r="D401" t="str">
            <v>11010 · Facility asset amortization &amp; depreciation</v>
          </cell>
          <cell r="E401" t="str">
            <v>Depreciation and amortization related to facilities. This includes depreciation for building, leasehold improvements and loan costs, including 1810, 1830, and 1840</v>
          </cell>
          <cell r="F401" t="str">
            <v>31 Depreciation and Amortization</v>
          </cell>
          <cell r="G401" t="str">
            <v>32 Depreciation (facilities only)</v>
          </cell>
          <cell r="H401" t="str">
            <v>Depreciation</v>
          </cell>
          <cell r="J401" t="str">
            <v>100 Instruction</v>
          </cell>
          <cell r="K401" t="str">
            <v>100 Object</v>
          </cell>
          <cell r="L401" t="str">
            <v>1 Instruction</v>
          </cell>
          <cell r="M401" t="str">
            <v>Site 1</v>
          </cell>
          <cell r="N401" t="str">
            <v>Exp-BS</v>
          </cell>
          <cell r="O401" t="str">
            <v>ExpDepr</v>
          </cell>
        </row>
        <row r="403">
          <cell r="D403" t="str">
            <v>12000 · Interest payments</v>
          </cell>
          <cell r="E403" t="str">
            <v>Interest on debt.    [NOTE] Customizations to loan tab may require additional calendarizations</v>
          </cell>
          <cell r="F403" t="str">
            <v>32 Interest</v>
          </cell>
          <cell r="G403" t="str">
            <v>33 Interest (facilities only)</v>
          </cell>
          <cell r="H403" t="str">
            <v>Debt</v>
          </cell>
          <cell r="J403" t="str">
            <v>100 Instruction</v>
          </cell>
          <cell r="K403" t="str">
            <v>100 Object</v>
          </cell>
          <cell r="L403" t="str">
            <v>1 Instruction</v>
          </cell>
          <cell r="M403" t="str">
            <v>Site 1</v>
          </cell>
          <cell r="N403" t="str">
            <v>Exp-Occ</v>
          </cell>
          <cell r="O403" t="str">
            <v>ExpInterest</v>
          </cell>
        </row>
        <row r="404">
          <cell r="D404" t="str">
            <v>12001 · Capital lease Interest Expense</v>
          </cell>
          <cell r="F404" t="str">
            <v>32 Interest</v>
          </cell>
          <cell r="G404" t="str">
            <v>33 Interest (facilities only)</v>
          </cell>
          <cell r="H404" t="str">
            <v>Debt</v>
          </cell>
          <cell r="J404" t="str">
            <v>100 Instruction</v>
          </cell>
          <cell r="K404" t="str">
            <v>100 Object</v>
          </cell>
          <cell r="L404" t="str">
            <v>1 Instruction</v>
          </cell>
          <cell r="M404" t="str">
            <v>Site 1</v>
          </cell>
          <cell r="N404" t="str">
            <v>Exp-Occ</v>
          </cell>
          <cell r="O404" t="str">
            <v>ExpInterest</v>
          </cell>
        </row>
        <row r="405">
          <cell r="D405" t="str">
            <v>12010 · Op interest expense</v>
          </cell>
          <cell r="E405" t="str">
            <v>Interest on operating capitalized leases</v>
          </cell>
          <cell r="F405" t="str">
            <v>32 Interest</v>
          </cell>
          <cell r="G405" t="str">
            <v>50 Interest Expense (non-facility)</v>
          </cell>
          <cell r="H405" t="str">
            <v>Capitalized Equipment</v>
          </cell>
          <cell r="J405" t="str">
            <v>100 Instruction</v>
          </cell>
          <cell r="K405" t="str">
            <v>100 Object</v>
          </cell>
          <cell r="L405" t="str">
            <v>1 Instruction</v>
          </cell>
          <cell r="M405" t="str">
            <v>Site 1</v>
          </cell>
          <cell r="N405" t="str">
            <v>Exp-Occ</v>
          </cell>
          <cell r="O405" t="str">
            <v>ExpInterest</v>
          </cell>
        </row>
        <row r="406">
          <cell r="D406" t="str">
            <v>12020 · Amortization of deferred financing</v>
          </cell>
          <cell r="E406"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406" t="str">
            <v>32 Interest</v>
          </cell>
          <cell r="G406" t="str">
            <v>32 Depreciation (facilities only)</v>
          </cell>
          <cell r="H406" t="str">
            <v>Loan Costs</v>
          </cell>
          <cell r="J406" t="str">
            <v>100 Instruction</v>
          </cell>
          <cell r="K406" t="str">
            <v>100 Object</v>
          </cell>
          <cell r="L406" t="str">
            <v>1 Instruction</v>
          </cell>
          <cell r="M406" t="str">
            <v>Site 1</v>
          </cell>
          <cell r="N406" t="str">
            <v>Exp-Occ</v>
          </cell>
          <cell r="O406" t="str">
            <v>ExpInterest</v>
          </cell>
        </row>
      </sheetData>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sheetData sheetId="1"/>
      <sheetData sheetId="2"/>
      <sheetData sheetId="3"/>
      <sheetData sheetId="4"/>
      <sheetData sheetId="5"/>
      <sheetData sheetId="6">
        <row r="56">
          <cell r="F56">
            <v>0</v>
          </cell>
        </row>
      </sheetData>
      <sheetData sheetId="7"/>
      <sheetData sheetId="8">
        <row r="8">
          <cell r="C8">
            <v>8700</v>
          </cell>
        </row>
      </sheetData>
      <sheetData sheetId="9"/>
      <sheetData sheetId="10">
        <row r="43">
          <cell r="C43">
            <v>0</v>
          </cell>
        </row>
      </sheetData>
      <sheetData sheetId="11"/>
      <sheetData sheetId="12">
        <row r="8">
          <cell r="C8">
            <v>1.03</v>
          </cell>
        </row>
      </sheetData>
      <sheetData sheetId="13"/>
      <sheetData sheetId="14"/>
      <sheetData sheetId="15">
        <row r="15">
          <cell r="D15">
            <v>18600</v>
          </cell>
        </row>
      </sheetData>
      <sheetData sheetId="16"/>
      <sheetData sheetId="17">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Report-PCSB-IS"/>
      <sheetName val="Report-PCSB-CF"/>
      <sheetName val="Staff"/>
    </sheetNames>
    <sheetDataSet>
      <sheetData sheetId="0">
        <row r="59">
          <cell r="K59">
            <v>19</v>
          </cell>
        </row>
        <row r="71">
          <cell r="H71">
            <v>0</v>
          </cell>
          <cell r="I71">
            <v>0</v>
          </cell>
          <cell r="J71">
            <v>0</v>
          </cell>
          <cell r="K71">
            <v>51</v>
          </cell>
          <cell r="L71">
            <v>90</v>
          </cell>
          <cell r="M71">
            <v>139</v>
          </cell>
          <cell r="N71">
            <v>175</v>
          </cell>
          <cell r="O71">
            <v>175</v>
          </cell>
          <cell r="P71">
            <v>175</v>
          </cell>
          <cell r="Q71">
            <v>175</v>
          </cell>
          <cell r="R71">
            <v>175</v>
          </cell>
          <cell r="S71">
            <v>175</v>
          </cell>
          <cell r="T71">
            <v>175</v>
          </cell>
          <cell r="U71">
            <v>175</v>
          </cell>
          <cell r="V71">
            <v>175</v>
          </cell>
          <cell r="W71">
            <v>175</v>
          </cell>
          <cell r="X71">
            <v>175</v>
          </cell>
          <cell r="Y71">
            <v>175</v>
          </cell>
          <cell r="Z71">
            <v>175</v>
          </cell>
          <cell r="AA71">
            <v>175</v>
          </cell>
          <cell r="AB71">
            <v>175</v>
          </cell>
          <cell r="AC71">
            <v>175</v>
          </cell>
          <cell r="AD71">
            <v>175</v>
          </cell>
          <cell r="AE71">
            <v>175</v>
          </cell>
          <cell r="AF71">
            <v>175</v>
          </cell>
          <cell r="AG71">
            <v>175</v>
          </cell>
          <cell r="AH71">
            <v>175</v>
          </cell>
          <cell r="AI71">
            <v>175</v>
          </cell>
          <cell r="AJ71">
            <v>175</v>
          </cell>
          <cell r="AK71">
            <v>175</v>
          </cell>
          <cell r="AL71">
            <v>175</v>
          </cell>
          <cell r="AM71">
            <v>175</v>
          </cell>
          <cell r="AN71">
            <v>175</v>
          </cell>
          <cell r="AO71">
            <v>175</v>
          </cell>
          <cell r="AP71">
            <v>175</v>
          </cell>
          <cell r="AQ71">
            <v>175</v>
          </cell>
          <cell r="AR71">
            <v>175</v>
          </cell>
          <cell r="AS71">
            <v>175</v>
          </cell>
          <cell r="AT71">
            <v>175</v>
          </cell>
          <cell r="AU71">
            <v>175</v>
          </cell>
          <cell r="AV71">
            <v>175</v>
          </cell>
          <cell r="AW71">
            <v>175</v>
          </cell>
          <cell r="AX71">
            <v>175</v>
          </cell>
          <cell r="AY71">
            <v>175</v>
          </cell>
          <cell r="AZ71">
            <v>175</v>
          </cell>
        </row>
        <row r="73">
          <cell r="L73">
            <v>1.7647058823529411</v>
          </cell>
          <cell r="M73">
            <v>1.5444444444444445</v>
          </cell>
          <cell r="N73">
            <v>1.2589928057553956</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row>
        <row r="76">
          <cell r="L76">
            <v>0</v>
          </cell>
          <cell r="M76">
            <v>0</v>
          </cell>
        </row>
      </sheetData>
      <sheetData sheetId="1">
        <row r="8">
          <cell r="D8" t="str">
            <v xml:space="preserve"> SY20-21</v>
          </cell>
        </row>
      </sheetData>
      <sheetData sheetId="2">
        <row r="1">
          <cell r="I1">
            <v>4</v>
          </cell>
        </row>
      </sheetData>
      <sheetData sheetId="3">
        <row r="1">
          <cell r="B1" t="str">
            <v>IDX</v>
          </cell>
        </row>
      </sheetData>
    </sheetDataSet>
  </externalBook>
</externalLink>
</file>

<file path=xl/persons/person.xml><?xml version="1.0" encoding="utf-8"?>
<personList xmlns="http://schemas.microsoft.com/office/spreadsheetml/2018/threadedcomments" xmlns:x="http://schemas.openxmlformats.org/spreadsheetml/2006/main">
  <person displayName="Michael Bayuk" id="{F517900A-D88F-D04E-8C4E-38D8A18CFE41}" userId="S::mbayuk@dcpcsb.org::889b626b-426a-4120-b1d6-b1c19d7e6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C93E1-913C-5348-996B-3EA43DEE8909}" name="LEA_List" displayName="LEA_List" ref="A1:B74" totalsRowShown="0">
  <autoFilter ref="A1:B74" xr:uid="{04795E00-C7E0-0D4B-B5D6-3640B9FB4DB5}"/>
  <tableColumns count="2">
    <tableColumn id="1" xr3:uid="{252597A3-02A9-614E-96A3-F886EF129F9F}" name="LEA"/>
    <tableColumn id="2" xr3:uid="{A944D86B-F8DA-9447-92DE-5B26A0565D47}" name="LEA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7-22T18:26:09.14" personId="{F517900A-D88F-D04E-8C4E-38D8A18CFE41}" id="{1FE4C607-D3B2-4141-95A9-0261E665AD90}">
    <text>If “Budget” is selected, the amounts in this column should tie to the amounts in the published FY21 Budget. If “Projected” is selected, the amounts in this column should be the latest projected amounts you have for FY21.</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1-09-28T18:52:24.46" personId="{F517900A-D88F-D04E-8C4E-38D8A18CFE41}" id="{C558336F-0E84-C345-A85A-03C9EE98966C}">
    <text>Imputed PPP and ESSER</text>
  </threadedComment>
  <threadedComment ref="D38" dT="2021-09-28T19:12:16.74" personId="{F517900A-D88F-D04E-8C4E-38D8A18CFE41}" id="{1274359C-C2F7-4347-A1E1-9C24EE16C986}">
    <text>Change to Variable if rent is per pupil</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EFC2-CF0E-E343-9585-98D92CF8CAA3}">
  <sheetPr>
    <tabColor rgb="FFFFC000"/>
  </sheetPr>
  <dimension ref="A1:Y55"/>
  <sheetViews>
    <sheetView workbookViewId="0"/>
  </sheetViews>
  <sheetFormatPr baseColWidth="10" defaultColWidth="11" defaultRowHeight="15" outlineLevelRow="1"/>
  <cols>
    <col min="1" max="1" width="44.5" style="86" bestFit="1" customWidth="1"/>
    <col min="2" max="2" width="17" style="86" bestFit="1" customWidth="1"/>
    <col min="3" max="3" width="15" style="86" bestFit="1" customWidth="1"/>
    <col min="4" max="4" width="14.33203125" style="86" bestFit="1" customWidth="1"/>
    <col min="5" max="5" width="30.6640625" style="86" bestFit="1" customWidth="1"/>
    <col min="6" max="6" width="14.83203125" style="86" bestFit="1" customWidth="1"/>
    <col min="7" max="7" width="14.6640625" style="86" customWidth="1"/>
    <col min="8" max="8" width="15.1640625" style="86" bestFit="1" customWidth="1"/>
    <col min="9" max="12" width="13" style="86" bestFit="1" customWidth="1"/>
    <col min="13" max="17" width="11" style="86"/>
    <col min="18" max="18" width="11.83203125" style="86" bestFit="1" customWidth="1"/>
    <col min="19" max="21" width="11.6640625" style="86" bestFit="1" customWidth="1"/>
    <col min="22" max="22" width="11.1640625" style="86" bestFit="1" customWidth="1"/>
    <col min="23" max="16384" width="11" style="86"/>
  </cols>
  <sheetData>
    <row r="1" spans="1:25">
      <c r="B1" s="87" t="s">
        <v>75</v>
      </c>
      <c r="C1" s="87" t="s">
        <v>245</v>
      </c>
    </row>
    <row r="2" spans="1:25">
      <c r="A2" s="88" t="s">
        <v>205</v>
      </c>
      <c r="B2" s="89" t="s">
        <v>195</v>
      </c>
      <c r="C2" s="89" t="s">
        <v>195</v>
      </c>
      <c r="E2" s="144"/>
      <c r="F2" s="156"/>
      <c r="G2" s="184"/>
      <c r="H2" s="184"/>
      <c r="I2" s="90"/>
      <c r="J2" s="90"/>
      <c r="K2" s="90"/>
      <c r="L2" s="90"/>
      <c r="M2" s="90"/>
      <c r="N2" s="90"/>
      <c r="O2" s="90"/>
      <c r="P2" s="90"/>
      <c r="Q2" s="90"/>
      <c r="R2" s="90"/>
      <c r="S2" s="90"/>
      <c r="T2" s="91"/>
      <c r="U2" s="90"/>
      <c r="V2" s="90"/>
      <c r="W2" s="90"/>
      <c r="X2" s="92"/>
      <c r="Y2" s="90"/>
    </row>
    <row r="3" spans="1:25">
      <c r="A3" s="93" t="s">
        <v>246</v>
      </c>
      <c r="B3" s="94" t="s">
        <v>247</v>
      </c>
      <c r="C3" s="94" t="s">
        <v>247</v>
      </c>
      <c r="E3" s="156"/>
      <c r="F3" s="185"/>
      <c r="G3" s="185"/>
      <c r="H3" s="147"/>
      <c r="I3" s="95"/>
      <c r="J3" s="95"/>
      <c r="K3" s="95"/>
      <c r="L3" s="95"/>
      <c r="M3" s="95"/>
      <c r="N3" s="95"/>
      <c r="O3" s="95"/>
      <c r="P3" s="95"/>
      <c r="Q3" s="95"/>
      <c r="R3" s="95"/>
      <c r="S3" s="95"/>
      <c r="T3" s="96"/>
      <c r="U3" s="95"/>
      <c r="V3" s="95"/>
      <c r="W3" s="95"/>
      <c r="X3" s="97"/>
      <c r="Y3" s="98"/>
    </row>
    <row r="4" spans="1:25">
      <c r="A4" s="93" t="s">
        <v>248</v>
      </c>
      <c r="B4" s="94">
        <v>91</v>
      </c>
      <c r="C4" s="94">
        <v>365</v>
      </c>
      <c r="E4" s="156"/>
      <c r="F4" s="185"/>
      <c r="G4" s="185"/>
      <c r="H4" s="185"/>
    </row>
    <row r="5" spans="1:25">
      <c r="A5" s="93" t="s">
        <v>249</v>
      </c>
      <c r="B5" s="99">
        <v>311496</v>
      </c>
      <c r="C5" s="99">
        <v>311496</v>
      </c>
      <c r="E5" s="156"/>
      <c r="F5" s="154"/>
      <c r="G5" s="154"/>
      <c r="H5" s="154"/>
    </row>
    <row r="6" spans="1:25">
      <c r="A6" s="93" t="s">
        <v>250</v>
      </c>
      <c r="B6" s="99">
        <v>499790</v>
      </c>
      <c r="C6" s="99">
        <v>499790</v>
      </c>
      <c r="E6" s="186"/>
      <c r="F6" s="187"/>
      <c r="G6" s="187"/>
      <c r="H6" s="187"/>
    </row>
    <row r="7" spans="1:25">
      <c r="A7" s="93" t="s">
        <v>251</v>
      </c>
      <c r="B7" s="99">
        <v>779253</v>
      </c>
      <c r="C7" s="99">
        <v>779253</v>
      </c>
      <c r="F7" s="100"/>
    </row>
    <row r="8" spans="1:25">
      <c r="A8" s="93" t="s">
        <v>252</v>
      </c>
      <c r="B8" s="99">
        <v>0</v>
      </c>
      <c r="C8" s="99">
        <v>0</v>
      </c>
    </row>
    <row r="9" spans="1:25">
      <c r="A9" s="93" t="s">
        <v>253</v>
      </c>
      <c r="B9" s="99">
        <v>446740</v>
      </c>
      <c r="C9" s="99">
        <v>446740</v>
      </c>
    </row>
    <row r="10" spans="1:25">
      <c r="A10" s="93" t="s">
        <v>254</v>
      </c>
      <c r="B10" s="99">
        <v>0</v>
      </c>
      <c r="C10" s="99">
        <v>0</v>
      </c>
    </row>
    <row r="11" spans="1:25">
      <c r="A11" s="93" t="s">
        <v>255</v>
      </c>
      <c r="B11" s="99">
        <v>446740</v>
      </c>
      <c r="C11" s="99">
        <v>446740</v>
      </c>
      <c r="F11" s="100"/>
    </row>
    <row r="12" spans="1:25">
      <c r="A12" s="101" t="s">
        <v>256</v>
      </c>
      <c r="B12" s="99">
        <v>332513</v>
      </c>
      <c r="C12" s="99">
        <v>332513</v>
      </c>
      <c r="D12" s="100"/>
      <c r="I12" s="102"/>
      <c r="J12" s="102"/>
      <c r="K12" s="102"/>
      <c r="L12" s="102"/>
      <c r="M12" s="102"/>
    </row>
    <row r="13" spans="1:25">
      <c r="A13" s="93" t="s">
        <v>257</v>
      </c>
      <c r="B13" s="99">
        <v>666327</v>
      </c>
      <c r="C13" s="99">
        <v>2623689.6199999996</v>
      </c>
      <c r="D13" s="140"/>
      <c r="L13" s="103"/>
      <c r="M13" s="104"/>
    </row>
    <row r="14" spans="1:25">
      <c r="A14" s="93" t="s">
        <v>258</v>
      </c>
      <c r="B14" s="99">
        <v>0</v>
      </c>
      <c r="C14" s="99">
        <v>0</v>
      </c>
      <c r="L14" s="104"/>
    </row>
    <row r="15" spans="1:25">
      <c r="A15" s="93" t="s">
        <v>259</v>
      </c>
      <c r="B15" s="99">
        <v>-28959</v>
      </c>
      <c r="C15" s="99">
        <v>522804.97</v>
      </c>
    </row>
    <row r="16" spans="1:25">
      <c r="A16" s="93" t="s">
        <v>260</v>
      </c>
      <c r="B16" s="99">
        <v>-10026</v>
      </c>
      <c r="C16" s="99">
        <v>-252935.86</v>
      </c>
    </row>
    <row r="17" spans="1:6">
      <c r="A17" s="93" t="s">
        <v>261</v>
      </c>
      <c r="B17" s="99">
        <v>0</v>
      </c>
      <c r="C17" s="99">
        <v>0</v>
      </c>
    </row>
    <row r="18" spans="1:6">
      <c r="A18" s="93" t="s">
        <v>262</v>
      </c>
      <c r="B18" s="99">
        <v>0</v>
      </c>
      <c r="C18" s="99">
        <v>0</v>
      </c>
    </row>
    <row r="19" spans="1:6">
      <c r="A19" s="93" t="s">
        <v>263</v>
      </c>
      <c r="B19" s="99">
        <v>311496</v>
      </c>
      <c r="C19" s="99">
        <v>311496</v>
      </c>
      <c r="D19" s="106"/>
    </row>
    <row r="20" spans="1:6">
      <c r="A20" s="93" t="s">
        <v>264</v>
      </c>
      <c r="B20" s="99">
        <v>8402</v>
      </c>
      <c r="C20" s="99">
        <v>30514.07</v>
      </c>
      <c r="D20" s="107"/>
    </row>
    <row r="21" spans="1:6">
      <c r="A21" s="108" t="s">
        <v>265</v>
      </c>
      <c r="B21" s="109">
        <v>1.1000000000000001</v>
      </c>
      <c r="C21" s="109">
        <v>1.1000000000000001</v>
      </c>
    </row>
    <row r="22" spans="1:6">
      <c r="A22" s="93" t="s">
        <v>266</v>
      </c>
      <c r="B22" s="99">
        <v>-38985</v>
      </c>
      <c r="C22" s="99">
        <f>SUM(C15:C17)</f>
        <v>269869.11</v>
      </c>
    </row>
    <row r="23" spans="1:6">
      <c r="A23" s="93" t="s">
        <v>267</v>
      </c>
      <c r="B23" s="99">
        <v>-28012</v>
      </c>
      <c r="C23" s="99">
        <v>165304.84</v>
      </c>
    </row>
    <row r="24" spans="1:6">
      <c r="A24" s="93" t="s">
        <v>268</v>
      </c>
      <c r="B24" s="99">
        <v>7538</v>
      </c>
      <c r="C24" s="99">
        <f>(C27-C20)/C4</f>
        <v>6651.7005753424655</v>
      </c>
      <c r="F24" s="106"/>
    </row>
    <row r="25" spans="1:6">
      <c r="A25" s="110" t="s">
        <v>269</v>
      </c>
      <c r="B25" s="111">
        <v>41</v>
      </c>
      <c r="C25" s="111">
        <f>C5/C24</f>
        <v>46.829528249467621</v>
      </c>
      <c r="F25" s="106"/>
    </row>
    <row r="26" spans="1:6">
      <c r="A26" s="93" t="s">
        <v>270</v>
      </c>
      <c r="B26" s="112">
        <v>-0.09</v>
      </c>
      <c r="C26" s="112">
        <f>C15/C5</f>
        <v>1.6783681652412872</v>
      </c>
    </row>
    <row r="27" spans="1:6">
      <c r="A27" s="113" t="s">
        <v>271</v>
      </c>
      <c r="B27" s="114">
        <f>B13-B23</f>
        <v>694339</v>
      </c>
      <c r="C27" s="114">
        <f>C13-C23</f>
        <v>2458384.7799999998</v>
      </c>
      <c r="D27" s="107"/>
    </row>
    <row r="28" spans="1:6">
      <c r="A28" s="113" t="s">
        <v>272</v>
      </c>
      <c r="B28" s="115">
        <f>(B13-B27)/B13</f>
        <v>-4.2039419084023311E-2</v>
      </c>
      <c r="C28" s="115">
        <f>C23/C13</f>
        <v>6.3004723859066844E-2</v>
      </c>
      <c r="D28" s="115"/>
    </row>
    <row r="29" spans="1:6">
      <c r="A29" s="113" t="s">
        <v>273</v>
      </c>
      <c r="B29" s="116">
        <f>B11/B7</f>
        <v>0.57329262768317868</v>
      </c>
      <c r="C29" s="116">
        <f>C11/C7</f>
        <v>0.57329262768317868</v>
      </c>
      <c r="F29" s="117"/>
    </row>
    <row r="30" spans="1:6">
      <c r="A30" s="113" t="s">
        <v>274</v>
      </c>
      <c r="B30" s="116">
        <f>B12/B27</f>
        <v>0.47889143487547148</v>
      </c>
      <c r="C30" s="116">
        <f>C12/C27</f>
        <v>0.13525669484497868</v>
      </c>
      <c r="D30" s="116"/>
    </row>
    <row r="31" spans="1:6">
      <c r="A31" s="113" t="s">
        <v>275</v>
      </c>
      <c r="B31" s="115">
        <f>B15/B13</f>
        <v>-4.3460643197709231E-2</v>
      </c>
      <c r="C31" s="115">
        <f>C15/C13</f>
        <v>0.19926326880082715</v>
      </c>
    </row>
    <row r="32" spans="1:6">
      <c r="A32" s="118" t="s">
        <v>276</v>
      </c>
      <c r="B32" s="119">
        <f>B6-B9</f>
        <v>53050</v>
      </c>
      <c r="C32" s="119">
        <f>C6-C9</f>
        <v>53050</v>
      </c>
    </row>
    <row r="34" spans="1:22" hidden="1" outlineLevel="1">
      <c r="A34" s="120" t="s">
        <v>277</v>
      </c>
      <c r="B34" s="121"/>
    </row>
    <row r="35" spans="1:22" hidden="1" outlineLevel="1"/>
    <row r="36" spans="1:22" hidden="1" outlineLevel="1">
      <c r="A36" s="122" t="s">
        <v>278</v>
      </c>
      <c r="G36" s="188" t="s">
        <v>279</v>
      </c>
      <c r="H36" s="188"/>
      <c r="I36" s="188"/>
      <c r="J36" s="188"/>
      <c r="K36" s="188"/>
      <c r="L36" s="188"/>
      <c r="M36" s="188"/>
      <c r="N36" s="188"/>
      <c r="R36" s="123" t="s">
        <v>280</v>
      </c>
      <c r="S36" s="123" t="s">
        <v>281</v>
      </c>
      <c r="T36" s="123" t="s">
        <v>282</v>
      </c>
      <c r="U36" s="123" t="s">
        <v>283</v>
      </c>
      <c r="V36" s="123" t="s">
        <v>127</v>
      </c>
    </row>
    <row r="37" spans="1:22" hidden="1" outlineLevel="1">
      <c r="A37" s="122"/>
      <c r="G37" s="188"/>
      <c r="H37" s="188"/>
      <c r="I37" s="188"/>
      <c r="J37" s="188"/>
      <c r="K37" s="188"/>
      <c r="L37" s="188"/>
      <c r="M37" s="188"/>
      <c r="N37" s="188"/>
      <c r="Q37" s="86" t="s">
        <v>257</v>
      </c>
      <c r="R37" s="103">
        <v>446353.48</v>
      </c>
      <c r="S37" s="103">
        <v>786155.4</v>
      </c>
      <c r="T37" s="103">
        <v>724853.57</v>
      </c>
      <c r="U37" s="103">
        <v>666327.17000000004</v>
      </c>
      <c r="V37" s="104">
        <f>SUM(R37:U37)</f>
        <v>2623689.6199999996</v>
      </c>
    </row>
    <row r="38" spans="1:22" hidden="1" outlineLevel="1">
      <c r="A38" s="122" t="s">
        <v>284</v>
      </c>
      <c r="Q38" s="122">
        <v>2</v>
      </c>
    </row>
    <row r="39" spans="1:22" hidden="1" outlineLevel="1">
      <c r="A39" s="122" t="s">
        <v>285</v>
      </c>
      <c r="G39" s="189" t="s">
        <v>286</v>
      </c>
      <c r="H39" s="189"/>
      <c r="I39" s="189"/>
      <c r="J39" s="189"/>
      <c r="K39" s="189"/>
      <c r="L39" s="189"/>
      <c r="M39" s="189"/>
      <c r="N39" s="189"/>
      <c r="Q39" s="124" t="s">
        <v>271</v>
      </c>
      <c r="R39" s="125">
        <v>553090.88</v>
      </c>
      <c r="S39" s="125">
        <v>609903.56000000006</v>
      </c>
      <c r="T39" s="125">
        <v>601050.85</v>
      </c>
      <c r="U39" s="125">
        <v>694339.49</v>
      </c>
      <c r="V39" s="104">
        <f>SUM(R39:U39)</f>
        <v>2458384.7800000003</v>
      </c>
    </row>
    <row r="40" spans="1:22" hidden="1" outlineLevel="1">
      <c r="G40" s="189"/>
      <c r="H40" s="189"/>
      <c r="I40" s="189"/>
      <c r="J40" s="189"/>
      <c r="K40" s="189"/>
      <c r="L40" s="189"/>
      <c r="M40" s="189"/>
      <c r="N40" s="189"/>
      <c r="S40" s="104">
        <f>S39-R39</f>
        <v>56812.680000000051</v>
      </c>
      <c r="T40" s="104">
        <f>T39-S39</f>
        <v>-8852.7100000000792</v>
      </c>
      <c r="U40" s="104">
        <f>U39-T39</f>
        <v>93288.640000000014</v>
      </c>
    </row>
    <row r="41" spans="1:22" hidden="1" outlineLevel="1">
      <c r="G41" s="189"/>
      <c r="H41" s="189"/>
      <c r="I41" s="189"/>
      <c r="J41" s="189"/>
      <c r="K41" s="189"/>
      <c r="L41" s="189"/>
      <c r="M41" s="189"/>
      <c r="N41" s="189"/>
      <c r="U41" s="105">
        <v>1</v>
      </c>
    </row>
    <row r="42" spans="1:22" hidden="1" outlineLevel="1">
      <c r="G42" s="189"/>
      <c r="H42" s="189"/>
      <c r="I42" s="189"/>
      <c r="J42" s="189"/>
      <c r="K42" s="189"/>
      <c r="L42" s="189"/>
      <c r="M42" s="189"/>
      <c r="N42" s="189"/>
      <c r="O42" s="126" t="s">
        <v>287</v>
      </c>
      <c r="Q42" s="86" t="s">
        <v>288</v>
      </c>
      <c r="R42" s="127">
        <f>R37-R39</f>
        <v>-106737.40000000002</v>
      </c>
      <c r="S42" s="127">
        <f t="shared" ref="S42:U42" si="0">S37-S39</f>
        <v>176251.83999999997</v>
      </c>
      <c r="T42" s="127">
        <f t="shared" si="0"/>
        <v>123802.71999999997</v>
      </c>
      <c r="U42" s="127">
        <f t="shared" si="0"/>
        <v>-28012.319999999949</v>
      </c>
    </row>
    <row r="43" spans="1:22" hidden="1" outlineLevel="1"/>
    <row r="44" spans="1:22" hidden="1" outlineLevel="1">
      <c r="A44" s="128" t="s">
        <v>289</v>
      </c>
      <c r="B44" s="128"/>
      <c r="C44" s="128"/>
      <c r="D44" s="128"/>
      <c r="E44" s="128"/>
      <c r="F44" s="128"/>
      <c r="G44" s="128"/>
      <c r="H44" s="128"/>
      <c r="I44" s="128"/>
      <c r="J44" s="128"/>
      <c r="K44" s="128"/>
      <c r="L44" s="128"/>
      <c r="M44" s="128"/>
      <c r="N44" s="129" t="s">
        <v>290</v>
      </c>
      <c r="Q44" s="107"/>
    </row>
    <row r="45" spans="1:22" hidden="1" outlineLevel="1">
      <c r="A45" s="128" t="s">
        <v>291</v>
      </c>
      <c r="B45" s="128"/>
      <c r="C45" s="129" t="s">
        <v>292</v>
      </c>
    </row>
    <row r="46" spans="1:22" hidden="1" outlineLevel="1">
      <c r="A46" s="128" t="s">
        <v>293</v>
      </c>
      <c r="B46" s="128"/>
      <c r="C46" s="128"/>
      <c r="D46" s="128"/>
      <c r="E46" s="128"/>
      <c r="F46" s="128"/>
      <c r="G46" s="129" t="s">
        <v>290</v>
      </c>
    </row>
    <row r="47" spans="1:22" collapsed="1"/>
    <row r="48" spans="1:22" ht="16" thickBot="1"/>
    <row r="49" spans="1:9" ht="16" thickBot="1">
      <c r="A49" s="190" t="s">
        <v>294</v>
      </c>
      <c r="B49" s="191"/>
      <c r="C49" s="191"/>
      <c r="D49" s="191"/>
      <c r="E49" s="191"/>
      <c r="F49" s="191"/>
      <c r="G49" s="191"/>
      <c r="H49" s="191"/>
      <c r="I49" s="192"/>
    </row>
    <row r="50" spans="1:9" ht="16" customHeight="1">
      <c r="A50" s="193" t="s">
        <v>295</v>
      </c>
      <c r="B50" s="194"/>
      <c r="C50" s="194"/>
      <c r="D50" s="194"/>
      <c r="E50" s="194"/>
      <c r="F50" s="194"/>
      <c r="G50" s="194"/>
      <c r="H50" s="194"/>
      <c r="I50" s="195"/>
    </row>
    <row r="51" spans="1:9" ht="16" customHeight="1">
      <c r="A51" s="196"/>
      <c r="B51" s="189"/>
      <c r="C51" s="189"/>
      <c r="D51" s="189"/>
      <c r="E51" s="189"/>
      <c r="F51" s="189"/>
      <c r="G51" s="189"/>
      <c r="H51" s="189"/>
      <c r="I51" s="197"/>
    </row>
    <row r="52" spans="1:9" ht="16" customHeight="1">
      <c r="A52" s="196"/>
      <c r="B52" s="189"/>
      <c r="C52" s="189"/>
      <c r="D52" s="189"/>
      <c r="E52" s="189"/>
      <c r="F52" s="189"/>
      <c r="G52" s="189"/>
      <c r="H52" s="189"/>
      <c r="I52" s="197"/>
    </row>
    <row r="53" spans="1:9" ht="16" customHeight="1">
      <c r="A53" s="196"/>
      <c r="B53" s="189"/>
      <c r="C53" s="189"/>
      <c r="D53" s="189"/>
      <c r="E53" s="189"/>
      <c r="F53" s="189"/>
      <c r="G53" s="189"/>
      <c r="H53" s="189"/>
      <c r="I53" s="197"/>
    </row>
    <row r="54" spans="1:9" ht="16" customHeight="1">
      <c r="A54" s="196"/>
      <c r="B54" s="189"/>
      <c r="C54" s="189"/>
      <c r="D54" s="189"/>
      <c r="E54" s="189"/>
      <c r="F54" s="189"/>
      <c r="G54" s="189"/>
      <c r="H54" s="189"/>
      <c r="I54" s="197"/>
    </row>
    <row r="55" spans="1:9" ht="16" customHeight="1" thickBot="1">
      <c r="A55" s="198"/>
      <c r="B55" s="199"/>
      <c r="C55" s="199"/>
      <c r="D55" s="199"/>
      <c r="E55" s="199"/>
      <c r="F55" s="199"/>
      <c r="G55" s="199"/>
      <c r="H55" s="199"/>
      <c r="I55" s="200"/>
    </row>
  </sheetData>
  <mergeCells count="4">
    <mergeCell ref="G36:N37"/>
    <mergeCell ref="G39:N42"/>
    <mergeCell ref="A49:I49"/>
    <mergeCell ref="A50:I55"/>
  </mergeCells>
  <conditionalFormatting sqref="K2:K3">
    <cfRule type="cellIs" dxfId="44" priority="51" operator="lessThan">
      <formula>0</formula>
    </cfRule>
  </conditionalFormatting>
  <conditionalFormatting sqref="T2:T3">
    <cfRule type="cellIs" dxfId="43" priority="49" stopIfTrue="1" operator="lessThan">
      <formula>0.9</formula>
    </cfRule>
    <cfRule type="cellIs" dxfId="42" priority="50" operator="lessThanOrEqual">
      <formula>1</formula>
    </cfRule>
  </conditionalFormatting>
  <conditionalFormatting sqref="X2:X3">
    <cfRule type="cellIs" dxfId="41" priority="47" stopIfTrue="1" operator="lessThanOrEqual">
      <formula>30</formula>
    </cfRule>
    <cfRule type="cellIs" dxfId="40" priority="48" operator="lessThan">
      <formula>45</formula>
    </cfRule>
  </conditionalFormatting>
  <conditionalFormatting sqref="A12:B12">
    <cfRule type="cellIs" dxfId="39" priority="46" operator="lessThan">
      <formula>0</formula>
    </cfRule>
  </conditionalFormatting>
  <conditionalFormatting sqref="A25:B25">
    <cfRule type="cellIs" dxfId="38" priority="44" stopIfTrue="1" operator="lessThanOrEqual">
      <formula>30</formula>
    </cfRule>
    <cfRule type="cellIs" dxfId="37" priority="45" operator="lessThan">
      <formula>45</formula>
    </cfRule>
  </conditionalFormatting>
  <conditionalFormatting sqref="B28">
    <cfRule type="cellIs" dxfId="36" priority="37" operator="greaterThan">
      <formula>0</formula>
    </cfRule>
    <cfRule type="cellIs" dxfId="35" priority="38" operator="between">
      <formula>0</formula>
      <formula>-0.05</formula>
    </cfRule>
    <cfRule type="cellIs" dxfId="34" priority="43" operator="lessThan">
      <formula>-0.05</formula>
    </cfRule>
  </conditionalFormatting>
  <conditionalFormatting sqref="B29">
    <cfRule type="cellIs" dxfId="33" priority="41" operator="lessThan">
      <formula>0.5</formula>
    </cfRule>
    <cfRule type="cellIs" dxfId="32" priority="42" operator="between">
      <formula>0.5</formula>
      <formula>0.9</formula>
    </cfRule>
  </conditionalFormatting>
  <conditionalFormatting sqref="B30">
    <cfRule type="cellIs" dxfId="31" priority="39" operator="lessThan">
      <formula>0.2</formula>
    </cfRule>
    <cfRule type="cellIs" dxfId="30" priority="40" operator="greaterThan">
      <formula>0.2</formula>
    </cfRule>
  </conditionalFormatting>
  <conditionalFormatting sqref="C12">
    <cfRule type="cellIs" dxfId="29" priority="24" operator="lessThan">
      <formula>0</formula>
    </cfRule>
  </conditionalFormatting>
  <conditionalFormatting sqref="C25">
    <cfRule type="cellIs" dxfId="28" priority="22" stopIfTrue="1" operator="lessThanOrEqual">
      <formula>30</formula>
    </cfRule>
    <cfRule type="cellIs" dxfId="27" priority="23" operator="lessThan">
      <formula>45</formula>
    </cfRule>
  </conditionalFormatting>
  <conditionalFormatting sqref="C28">
    <cfRule type="cellIs" dxfId="26" priority="19" operator="greaterThan">
      <formula>0</formula>
    </cfRule>
    <cfRule type="cellIs" dxfId="25" priority="20" operator="between">
      <formula>0</formula>
      <formula>-0.05</formula>
    </cfRule>
    <cfRule type="cellIs" dxfId="24" priority="21" operator="lessThan">
      <formula>-0.05</formula>
    </cfRule>
  </conditionalFormatting>
  <conditionalFormatting sqref="C29">
    <cfRule type="cellIs" dxfId="23" priority="16" operator="between">
      <formula>0.5</formula>
      <formula>0.9</formula>
    </cfRule>
    <cfRule type="cellIs" dxfId="22" priority="17" operator="lessThan">
      <formula>0.5</formula>
    </cfRule>
    <cfRule type="cellIs" dxfId="21" priority="18" operator="between">
      <formula>0.5</formula>
      <formula>0.9</formula>
    </cfRule>
  </conditionalFormatting>
  <conditionalFormatting sqref="C30">
    <cfRule type="cellIs" dxfId="20" priority="14" operator="between">
      <formula>0</formula>
      <formula>0.2</formula>
    </cfRule>
    <cfRule type="cellIs" dxfId="19" priority="15" operator="greaterThan">
      <formula>0.2</formula>
    </cfRule>
  </conditionalFormatting>
  <conditionalFormatting sqref="B25:C25">
    <cfRule type="cellIs" dxfId="18" priority="13" operator="greaterThan">
      <formula>45</formula>
    </cfRule>
  </conditionalFormatting>
  <conditionalFormatting sqref="B21">
    <cfRule type="cellIs" dxfId="17" priority="10" operator="lessThan">
      <formula>0.9</formula>
    </cfRule>
    <cfRule type="cellIs" dxfId="16" priority="11" operator="between">
      <formula>0.9</formula>
      <formula>1</formula>
    </cfRule>
    <cfRule type="cellIs" dxfId="15" priority="12" operator="greaterThanOrEqual">
      <formula>1</formula>
    </cfRule>
  </conditionalFormatting>
  <conditionalFormatting sqref="C21">
    <cfRule type="cellIs" dxfId="14" priority="7" operator="lessThan">
      <formula>0.9</formula>
    </cfRule>
    <cfRule type="cellIs" dxfId="13" priority="8" operator="between">
      <formula>0.9</formula>
      <formula>1</formula>
    </cfRule>
    <cfRule type="cellIs" dxfId="12" priority="9" operator="greaterThanOrEqual">
      <formula>1</formula>
    </cfRule>
  </conditionalFormatting>
  <conditionalFormatting sqref="C31">
    <cfRule type="cellIs" dxfId="11" priority="4" operator="lessThan">
      <formula>-0.02</formula>
    </cfRule>
    <cfRule type="cellIs" dxfId="10" priority="5" operator="greaterThanOrEqual">
      <formula>0</formula>
    </cfRule>
    <cfRule type="cellIs" dxfId="9" priority="6" operator="between">
      <formula>-0.02</formula>
      <formula>0</formula>
    </cfRule>
  </conditionalFormatting>
  <conditionalFormatting sqref="B31">
    <cfRule type="cellIs" dxfId="8" priority="1" operator="lessThan">
      <formula>-0.02</formula>
    </cfRule>
    <cfRule type="cellIs" dxfId="7" priority="2" operator="greaterThanOrEqual">
      <formula>0</formula>
    </cfRule>
    <cfRule type="cellIs" dxfId="6" priority="3" operator="between">
      <formula>-0.02</formula>
      <formula>0</formula>
    </cfRule>
  </conditionalFormatting>
  <hyperlinks>
    <hyperlink ref="O42" location="'CV FY22 Annual Budget'!A1" display="'CV FY22 Annual Budget" xr:uid="{0BD7292B-156A-134A-9B97-5DA535D384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20"/>
  <sheetViews>
    <sheetView workbookViewId="0"/>
  </sheetViews>
  <sheetFormatPr baseColWidth="10" defaultColWidth="9.1640625" defaultRowHeight="13"/>
  <cols>
    <col min="1" max="1" width="2.6640625" style="1" customWidth="1"/>
    <col min="2" max="2" width="81.83203125" style="1" bestFit="1" customWidth="1"/>
    <col min="3" max="16384" width="9.1640625" style="1"/>
  </cols>
  <sheetData>
    <row r="1" spans="1:3" ht="20">
      <c r="B1" s="64" t="s">
        <v>110</v>
      </c>
      <c r="C1" s="63" t="s">
        <v>204</v>
      </c>
    </row>
    <row r="2" spans="1:3" ht="16">
      <c r="B2" s="2" t="s">
        <v>195</v>
      </c>
      <c r="C2" s="63">
        <f>VLOOKUP(B2,LEA_List[],2,FALSE)</f>
        <v>334</v>
      </c>
    </row>
    <row r="4" spans="1:3">
      <c r="B4" s="3" t="s">
        <v>217</v>
      </c>
    </row>
    <row r="5" spans="1:3">
      <c r="B5" s="3" t="s">
        <v>218</v>
      </c>
    </row>
    <row r="6" spans="1:3">
      <c r="B6" s="3" t="s">
        <v>219</v>
      </c>
    </row>
    <row r="8" spans="1:3">
      <c r="B8" s="1" t="s">
        <v>111</v>
      </c>
    </row>
    <row r="10" spans="1:3" ht="20">
      <c r="A10" s="201" t="s">
        <v>210</v>
      </c>
      <c r="B10" s="201"/>
    </row>
    <row r="11" spans="1:3">
      <c r="A11" s="1">
        <v>1</v>
      </c>
      <c r="B11" s="1" t="s">
        <v>206</v>
      </c>
    </row>
    <row r="12" spans="1:3">
      <c r="A12" s="1">
        <v>2</v>
      </c>
      <c r="B12" s="1" t="s">
        <v>211</v>
      </c>
    </row>
    <row r="13" spans="1:3">
      <c r="A13" s="1">
        <v>3</v>
      </c>
      <c r="B13" s="1" t="s">
        <v>207</v>
      </c>
    </row>
    <row r="14" spans="1:3">
      <c r="A14" s="1">
        <v>4</v>
      </c>
      <c r="B14" s="1" t="s">
        <v>212</v>
      </c>
    </row>
    <row r="15" spans="1:3">
      <c r="A15" s="1">
        <v>5</v>
      </c>
      <c r="B15" s="1" t="s">
        <v>213</v>
      </c>
    </row>
    <row r="16" spans="1:3">
      <c r="A16" s="1">
        <v>6</v>
      </c>
      <c r="B16" s="1" t="s">
        <v>214</v>
      </c>
    </row>
    <row r="17" spans="1:2">
      <c r="A17" s="1">
        <v>7</v>
      </c>
      <c r="B17" s="1" t="s">
        <v>208</v>
      </c>
    </row>
    <row r="18" spans="1:2">
      <c r="A18" s="1">
        <v>8</v>
      </c>
      <c r="B18" s="1" t="s">
        <v>209</v>
      </c>
    </row>
    <row r="20" spans="1:2">
      <c r="A20" s="202" t="s">
        <v>215</v>
      </c>
      <c r="B20" s="202"/>
    </row>
  </sheetData>
  <sheetProtection algorithmName="SHA-512" hashValue="k3HjhReGBPQCv0A8TEYmQD5Is2AJ8kzhInVXXaVXnH2rY7gIJ8l4eaUxu5zF+JPLdMiLz6ocJe1VMCVQcb2eog==" saltValue="uhU6Aws4CFAWTOOgAWoEyQ==" spinCount="100000" sheet="1" objects="1" scenarios="1"/>
  <mergeCells count="2">
    <mergeCell ref="A10:B10"/>
    <mergeCell ref="A20:B20"/>
  </mergeCells>
  <conditionalFormatting sqref="B2">
    <cfRule type="containsText" dxfId="5" priority="4" operator="containsText" text="Enter LEA Name">
      <formula>NOT(ISERROR(SEARCH("Enter LEA Name",B2)))</formula>
    </cfRule>
  </conditionalFormatting>
  <conditionalFormatting sqref="B4">
    <cfRule type="containsText" dxfId="4" priority="3" operator="containsText" text="Enter LEA Contact Name">
      <formula>NOT(ISERROR(SEARCH("Enter LEA Contact Name",B4)))</formula>
    </cfRule>
  </conditionalFormatting>
  <conditionalFormatting sqref="B5">
    <cfRule type="containsText" dxfId="3" priority="2" operator="containsText" text="Enter LEA Contact Email">
      <formula>NOT(ISERROR(SEARCH("Enter LEA Contact Email",B5)))</formula>
    </cfRule>
  </conditionalFormatting>
  <conditionalFormatting sqref="B6">
    <cfRule type="containsText" dxfId="2" priority="1" operator="containsText" text="Enter LEA Contact Phone Number">
      <formula>NOT(ISERROR(SEARCH("Enter LEA Contact Phone Number",B6)))</formula>
    </cfRule>
  </conditionalFormatting>
  <dataValidations count="1">
    <dataValidation type="list" allowBlank="1" showInputMessage="1" showErrorMessage="1" sqref="B2" xr:uid="{64F096BA-7011-514A-9193-1739EEAA3888}">
      <formula1>LEA_Name</formula1>
    </dataValidation>
  </dataValidations>
  <pageMargins left="0.7" right="0.7" top="0.75" bottom="0.75" header="0.3" footer="0.3"/>
  <pageSetup paperSize="125"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61"/>
  <sheetViews>
    <sheetView workbookViewId="0"/>
  </sheetViews>
  <sheetFormatPr baseColWidth="10" defaultColWidth="7.5" defaultRowHeight="13"/>
  <cols>
    <col min="1" max="1" width="26.83203125" style="5" bestFit="1" customWidth="1"/>
    <col min="2" max="3" width="21.83203125" style="20" bestFit="1" customWidth="1"/>
    <col min="4" max="4" width="15.33203125" style="20" bestFit="1" customWidth="1"/>
    <col min="5" max="16384" width="7.5" style="5"/>
  </cols>
  <sheetData>
    <row r="1" spans="1:4">
      <c r="A1" s="4" t="str">
        <f>'1 Instructions - Read First'!B2</f>
        <v>Capital Village PCS</v>
      </c>
    </row>
    <row r="2" spans="1:4">
      <c r="A2" s="5" t="str">
        <f>'1 Instructions - Read First'!B8&amp;" Enrollment Data"</f>
        <v>FY22 Enrollment Data</v>
      </c>
      <c r="C2" s="21" t="s">
        <v>116</v>
      </c>
    </row>
    <row r="3" spans="1:4">
      <c r="A3" s="6"/>
      <c r="B3" s="22"/>
      <c r="C3" s="23"/>
      <c r="D3" s="22"/>
    </row>
    <row r="4" spans="1:4" ht="14">
      <c r="A4" s="19" t="s">
        <v>33</v>
      </c>
      <c r="B4" s="24" t="s">
        <v>121</v>
      </c>
      <c r="C4" s="24" t="s">
        <v>122</v>
      </c>
      <c r="D4" s="25" t="s">
        <v>123</v>
      </c>
    </row>
    <row r="5" spans="1:4" ht="12.75" customHeight="1">
      <c r="A5" s="14" t="s">
        <v>34</v>
      </c>
      <c r="B5" s="32">
        <v>0</v>
      </c>
      <c r="C5" s="32">
        <v>0</v>
      </c>
      <c r="D5" s="31">
        <f>C5-B5</f>
        <v>0</v>
      </c>
    </row>
    <row r="6" spans="1:4" ht="12.75" customHeight="1">
      <c r="A6" s="14" t="s">
        <v>35</v>
      </c>
      <c r="B6" s="32">
        <v>0</v>
      </c>
      <c r="C6" s="32">
        <v>0</v>
      </c>
      <c r="D6" s="31">
        <f t="shared" ref="D6:D22" si="0">C6-B6</f>
        <v>0</v>
      </c>
    </row>
    <row r="7" spans="1:4" ht="12.75" customHeight="1">
      <c r="A7" s="14" t="s">
        <v>36</v>
      </c>
      <c r="B7" s="32">
        <v>0</v>
      </c>
      <c r="C7" s="32">
        <v>0</v>
      </c>
      <c r="D7" s="31">
        <f t="shared" si="0"/>
        <v>0</v>
      </c>
    </row>
    <row r="8" spans="1:4" ht="12.75" customHeight="1">
      <c r="A8" s="14" t="s">
        <v>37</v>
      </c>
      <c r="B8" s="32">
        <v>0</v>
      </c>
      <c r="C8" s="32">
        <v>0</v>
      </c>
      <c r="D8" s="31">
        <f t="shared" si="0"/>
        <v>0</v>
      </c>
    </row>
    <row r="9" spans="1:4" ht="12.75" customHeight="1">
      <c r="A9" s="14" t="s">
        <v>38</v>
      </c>
      <c r="B9" s="32">
        <v>0</v>
      </c>
      <c r="C9" s="32">
        <v>0</v>
      </c>
      <c r="D9" s="31">
        <f t="shared" si="0"/>
        <v>0</v>
      </c>
    </row>
    <row r="10" spans="1:4" ht="12.75" customHeight="1">
      <c r="A10" s="14" t="s">
        <v>39</v>
      </c>
      <c r="B10" s="32">
        <v>0</v>
      </c>
      <c r="C10" s="32">
        <v>0</v>
      </c>
      <c r="D10" s="31">
        <f t="shared" si="0"/>
        <v>0</v>
      </c>
    </row>
    <row r="11" spans="1:4" ht="12.75" customHeight="1">
      <c r="A11" s="14" t="s">
        <v>40</v>
      </c>
      <c r="B11" s="32">
        <v>0</v>
      </c>
      <c r="C11" s="32">
        <v>0</v>
      </c>
      <c r="D11" s="31">
        <f t="shared" si="0"/>
        <v>0</v>
      </c>
    </row>
    <row r="12" spans="1:4" ht="12.75" customHeight="1">
      <c r="A12" s="14" t="s">
        <v>41</v>
      </c>
      <c r="B12" s="32">
        <v>19</v>
      </c>
      <c r="C12" s="32">
        <v>4</v>
      </c>
      <c r="D12" s="31">
        <f t="shared" si="0"/>
        <v>-15</v>
      </c>
    </row>
    <row r="13" spans="1:4" ht="12.75" customHeight="1">
      <c r="A13" s="14" t="s">
        <v>42</v>
      </c>
      <c r="B13" s="32">
        <v>32</v>
      </c>
      <c r="C13" s="32">
        <v>45</v>
      </c>
      <c r="D13" s="31">
        <f t="shared" si="0"/>
        <v>13</v>
      </c>
    </row>
    <row r="14" spans="1:4" ht="12.75" customHeight="1">
      <c r="A14" s="14" t="s">
        <v>43</v>
      </c>
      <c r="B14" s="32">
        <v>0</v>
      </c>
      <c r="C14" s="32">
        <v>41</v>
      </c>
      <c r="D14" s="31">
        <f t="shared" si="0"/>
        <v>41</v>
      </c>
    </row>
    <row r="15" spans="1:4" ht="12.75" customHeight="1">
      <c r="A15" s="14" t="s">
        <v>44</v>
      </c>
      <c r="B15" s="32">
        <v>0</v>
      </c>
      <c r="C15" s="32">
        <v>0</v>
      </c>
      <c r="D15" s="31">
        <f t="shared" si="0"/>
        <v>0</v>
      </c>
    </row>
    <row r="16" spans="1:4" ht="12.75" customHeight="1">
      <c r="A16" s="14" t="s">
        <v>45</v>
      </c>
      <c r="B16" s="32">
        <v>0</v>
      </c>
      <c r="C16" s="32">
        <v>0</v>
      </c>
      <c r="D16" s="31">
        <f t="shared" si="0"/>
        <v>0</v>
      </c>
    </row>
    <row r="17" spans="1:4" ht="12.75" customHeight="1">
      <c r="A17" s="14" t="s">
        <v>46</v>
      </c>
      <c r="B17" s="32">
        <v>0</v>
      </c>
      <c r="C17" s="32">
        <v>0</v>
      </c>
      <c r="D17" s="31">
        <f t="shared" si="0"/>
        <v>0</v>
      </c>
    </row>
    <row r="18" spans="1:4" ht="12.75" customHeight="1">
      <c r="A18" s="14" t="s">
        <v>47</v>
      </c>
      <c r="B18" s="32">
        <v>0</v>
      </c>
      <c r="C18" s="32">
        <v>0</v>
      </c>
      <c r="D18" s="31">
        <f t="shared" si="0"/>
        <v>0</v>
      </c>
    </row>
    <row r="19" spans="1:4" ht="12.75" customHeight="1">
      <c r="A19" s="14" t="s">
        <v>48</v>
      </c>
      <c r="B19" s="32">
        <v>0</v>
      </c>
      <c r="C19" s="32">
        <v>0</v>
      </c>
      <c r="D19" s="31">
        <f t="shared" si="0"/>
        <v>0</v>
      </c>
    </row>
    <row r="20" spans="1:4" ht="12.75" customHeight="1">
      <c r="A20" s="14" t="s">
        <v>49</v>
      </c>
      <c r="B20" s="32">
        <v>0</v>
      </c>
      <c r="C20" s="32">
        <v>0</v>
      </c>
      <c r="D20" s="31">
        <f t="shared" si="0"/>
        <v>0</v>
      </c>
    </row>
    <row r="21" spans="1:4" ht="12.75" customHeight="1">
      <c r="A21" s="14" t="s">
        <v>50</v>
      </c>
      <c r="B21" s="32">
        <v>0</v>
      </c>
      <c r="C21" s="32">
        <v>0</v>
      </c>
      <c r="D21" s="31">
        <f t="shared" si="0"/>
        <v>0</v>
      </c>
    </row>
    <row r="22" spans="1:4" ht="13.5" customHeight="1">
      <c r="A22" s="14" t="s">
        <v>51</v>
      </c>
      <c r="B22" s="32">
        <v>0</v>
      </c>
      <c r="C22" s="32">
        <v>0</v>
      </c>
      <c r="D22" s="31">
        <f t="shared" si="0"/>
        <v>0</v>
      </c>
    </row>
    <row r="23" spans="1:4">
      <c r="A23" s="18" t="s">
        <v>119</v>
      </c>
      <c r="B23" s="26">
        <f>SUM(B5:B22)</f>
        <v>51</v>
      </c>
      <c r="C23" s="26">
        <f>SUM(C5:C22)</f>
        <v>90</v>
      </c>
      <c r="D23" s="26">
        <f>SUM(D5:D22)</f>
        <v>39</v>
      </c>
    </row>
    <row r="24" spans="1:4">
      <c r="A24" s="16"/>
      <c r="B24" s="27"/>
      <c r="C24" s="28"/>
      <c r="D24" s="27"/>
    </row>
    <row r="25" spans="1:4" ht="14">
      <c r="A25" s="15" t="s">
        <v>52</v>
      </c>
      <c r="B25" s="25" t="str">
        <f>B4</f>
        <v>FY21 Audited Enrollment</v>
      </c>
      <c r="C25" s="25" t="str">
        <f>C4</f>
        <v>FY22 Budgeted Enrollment</v>
      </c>
      <c r="D25" s="25" t="str">
        <f>D4</f>
        <v>Increase (Decrease)</v>
      </c>
    </row>
    <row r="26" spans="1:4">
      <c r="A26" s="14" t="s">
        <v>53</v>
      </c>
      <c r="B26" s="32">
        <v>7</v>
      </c>
      <c r="C26" s="32">
        <v>14</v>
      </c>
      <c r="D26" s="31">
        <f t="shared" ref="D26:D29" si="1">C26-B26</f>
        <v>7</v>
      </c>
    </row>
    <row r="27" spans="1:4" ht="12.75" customHeight="1">
      <c r="A27" s="14" t="s">
        <v>54</v>
      </c>
      <c r="B27" s="32">
        <v>5</v>
      </c>
      <c r="C27" s="32">
        <v>6</v>
      </c>
      <c r="D27" s="31">
        <f t="shared" si="1"/>
        <v>1</v>
      </c>
    </row>
    <row r="28" spans="1:4" ht="12.75" customHeight="1">
      <c r="A28" s="14" t="s">
        <v>55</v>
      </c>
      <c r="B28" s="32">
        <v>1</v>
      </c>
      <c r="C28" s="32">
        <v>3</v>
      </c>
      <c r="D28" s="31">
        <f t="shared" si="1"/>
        <v>2</v>
      </c>
    </row>
    <row r="29" spans="1:4" ht="12.75" customHeight="1">
      <c r="A29" s="14" t="s">
        <v>56</v>
      </c>
      <c r="B29" s="32">
        <v>7</v>
      </c>
      <c r="C29" s="32">
        <v>13</v>
      </c>
      <c r="D29" s="31">
        <f t="shared" si="1"/>
        <v>6</v>
      </c>
    </row>
    <row r="30" spans="1:4" ht="13.5" customHeight="1">
      <c r="A30" s="18" t="s">
        <v>57</v>
      </c>
      <c r="B30" s="26">
        <f>SUM(B26:B29)</f>
        <v>20</v>
      </c>
      <c r="C30" s="26">
        <f>SUM(C26:C29)</f>
        <v>36</v>
      </c>
      <c r="D30" s="26">
        <f>SUM(D26:D29)</f>
        <v>16</v>
      </c>
    </row>
    <row r="31" spans="1:4">
      <c r="A31" s="9"/>
      <c r="B31" s="28"/>
      <c r="C31" s="28"/>
      <c r="D31" s="28"/>
    </row>
    <row r="32" spans="1:4" ht="32.25" customHeight="1">
      <c r="A32" s="10" t="s">
        <v>112</v>
      </c>
      <c r="B32" s="25" t="str">
        <f>B25</f>
        <v>FY21 Audited Enrollment</v>
      </c>
      <c r="C32" s="25" t="str">
        <f>C25</f>
        <v>FY22 Budgeted Enrollment</v>
      </c>
      <c r="D32" s="25" t="str">
        <f>D25</f>
        <v>Increase (Decrease)</v>
      </c>
    </row>
    <row r="33" spans="1:4" ht="12.75" customHeight="1">
      <c r="A33" s="17" t="s">
        <v>124</v>
      </c>
      <c r="B33" s="205">
        <v>3</v>
      </c>
      <c r="C33" s="32">
        <v>8</v>
      </c>
      <c r="D33" s="203"/>
    </row>
    <row r="34" spans="1:4" ht="12.75" customHeight="1">
      <c r="A34" s="17" t="s">
        <v>113</v>
      </c>
      <c r="B34" s="206"/>
      <c r="C34" s="32">
        <v>0</v>
      </c>
      <c r="D34" s="204"/>
    </row>
    <row r="35" spans="1:4">
      <c r="A35" s="13" t="s">
        <v>118</v>
      </c>
      <c r="B35" s="26">
        <f>SUM(B33:B34)</f>
        <v>3</v>
      </c>
      <c r="C35" s="26">
        <f>SUM(C33:C34)</f>
        <v>8</v>
      </c>
      <c r="D35" s="26">
        <f>SUM(D33:D34)</f>
        <v>0</v>
      </c>
    </row>
    <row r="36" spans="1:4">
      <c r="A36" s="8"/>
      <c r="B36" s="28"/>
      <c r="C36" s="28"/>
      <c r="D36" s="28"/>
    </row>
    <row r="37" spans="1:4" ht="12.75" customHeight="1">
      <c r="A37" s="10" t="s">
        <v>58</v>
      </c>
      <c r="B37" s="25" t="str">
        <f>B32</f>
        <v>FY21 Audited Enrollment</v>
      </c>
      <c r="C37" s="25" t="str">
        <f>C32</f>
        <v>FY22 Budgeted Enrollment</v>
      </c>
      <c r="D37" s="25" t="str">
        <f>D32</f>
        <v>Increase (Decrease)</v>
      </c>
    </row>
    <row r="38" spans="1:4" ht="12.75" customHeight="1">
      <c r="A38" s="11" t="s">
        <v>59</v>
      </c>
      <c r="B38" s="32">
        <v>0</v>
      </c>
      <c r="C38" s="32">
        <v>0</v>
      </c>
      <c r="D38" s="31">
        <f t="shared" ref="D38:D41" si="2">C38-B38</f>
        <v>0</v>
      </c>
    </row>
    <row r="39" spans="1:4" ht="12.75" customHeight="1">
      <c r="A39" s="11" t="s">
        <v>60</v>
      </c>
      <c r="B39" s="32">
        <v>0</v>
      </c>
      <c r="C39" s="32">
        <v>0</v>
      </c>
      <c r="D39" s="31">
        <f t="shared" si="2"/>
        <v>0</v>
      </c>
    </row>
    <row r="40" spans="1:4" ht="12.75" customHeight="1">
      <c r="A40" s="11" t="s">
        <v>61</v>
      </c>
      <c r="B40" s="32">
        <v>0</v>
      </c>
      <c r="C40" s="32">
        <v>0</v>
      </c>
      <c r="D40" s="31">
        <f t="shared" si="2"/>
        <v>0</v>
      </c>
    </row>
    <row r="41" spans="1:4" ht="12.75" customHeight="1">
      <c r="A41" s="11" t="s">
        <v>62</v>
      </c>
      <c r="B41" s="32">
        <v>0</v>
      </c>
      <c r="C41" s="32">
        <v>0</v>
      </c>
      <c r="D41" s="31">
        <f t="shared" si="2"/>
        <v>0</v>
      </c>
    </row>
    <row r="42" spans="1:4" ht="13.5" customHeight="1">
      <c r="A42" s="13" t="s">
        <v>63</v>
      </c>
      <c r="B42" s="26">
        <f>SUM(B38:B41)</f>
        <v>0</v>
      </c>
      <c r="C42" s="26">
        <f>SUM(C38:C41)</f>
        <v>0</v>
      </c>
      <c r="D42" s="26">
        <f>SUM(D38:D41)</f>
        <v>0</v>
      </c>
    </row>
    <row r="43" spans="1:4" ht="13.5" customHeight="1">
      <c r="A43" s="7"/>
      <c r="B43" s="28"/>
      <c r="C43" s="29"/>
      <c r="D43" s="28"/>
    </row>
    <row r="44" spans="1:4" ht="14">
      <c r="A44" s="12" t="s">
        <v>120</v>
      </c>
      <c r="B44" s="25" t="str">
        <f>B32</f>
        <v>FY21 Audited Enrollment</v>
      </c>
      <c r="C44" s="25" t="str">
        <f>C32</f>
        <v>FY22 Budgeted Enrollment</v>
      </c>
      <c r="D44" s="25" t="str">
        <f>D32</f>
        <v>Increase (Decrease)</v>
      </c>
    </row>
    <row r="45" spans="1:4" ht="13.5" customHeight="1">
      <c r="A45" s="11" t="s">
        <v>64</v>
      </c>
      <c r="B45" s="33">
        <v>0</v>
      </c>
      <c r="C45" s="33">
        <v>0</v>
      </c>
      <c r="D45" s="31">
        <f>C45-B45</f>
        <v>0</v>
      </c>
    </row>
    <row r="46" spans="1:4" ht="13.5" customHeight="1">
      <c r="A46" s="8"/>
      <c r="B46" s="28"/>
      <c r="C46" s="30"/>
      <c r="D46" s="28"/>
    </row>
    <row r="47" spans="1:4" ht="12.75" customHeight="1">
      <c r="A47" s="10" t="s">
        <v>65</v>
      </c>
      <c r="B47" s="25" t="str">
        <f>B44</f>
        <v>FY21 Audited Enrollment</v>
      </c>
      <c r="C47" s="25" t="str">
        <f>C44</f>
        <v>FY22 Budgeted Enrollment</v>
      </c>
      <c r="D47" s="25" t="str">
        <f>D44</f>
        <v>Increase (Decrease)</v>
      </c>
    </row>
    <row r="48" spans="1:4" ht="13.5" customHeight="1">
      <c r="A48" s="11" t="s">
        <v>65</v>
      </c>
      <c r="B48" s="33">
        <v>0</v>
      </c>
      <c r="C48" s="33">
        <v>0</v>
      </c>
      <c r="D48" s="31">
        <f>C48-B48</f>
        <v>0</v>
      </c>
    </row>
    <row r="49" spans="1:4">
      <c r="A49" s="8"/>
      <c r="B49" s="28"/>
      <c r="C49" s="30"/>
      <c r="D49" s="28"/>
    </row>
    <row r="50" spans="1:4" ht="12.75" customHeight="1">
      <c r="A50" s="10" t="s">
        <v>78</v>
      </c>
      <c r="B50" s="25" t="str">
        <f>B47</f>
        <v>FY21 Audited Enrollment</v>
      </c>
      <c r="C50" s="25" t="str">
        <f>C47</f>
        <v>FY22 Budgeted Enrollment</v>
      </c>
      <c r="D50" s="25" t="str">
        <f>D47</f>
        <v>Increase (Decrease)</v>
      </c>
    </row>
    <row r="51" spans="1:4" ht="12.75" customHeight="1">
      <c r="A51" s="17" t="s">
        <v>114</v>
      </c>
      <c r="B51" s="205">
        <v>23</v>
      </c>
      <c r="C51" s="32">
        <v>0</v>
      </c>
      <c r="D51" s="203"/>
    </row>
    <row r="52" spans="1:4" ht="12.75" customHeight="1">
      <c r="A52" s="17" t="s">
        <v>115</v>
      </c>
      <c r="B52" s="206"/>
      <c r="C52" s="32">
        <v>40</v>
      </c>
      <c r="D52" s="204"/>
    </row>
    <row r="53" spans="1:4" ht="13.5" customHeight="1">
      <c r="A53" s="13" t="s">
        <v>117</v>
      </c>
      <c r="B53" s="26">
        <f>SUM(B51:B52)</f>
        <v>23</v>
      </c>
      <c r="C53" s="26">
        <f>SUM(C51:C52)</f>
        <v>40</v>
      </c>
      <c r="D53" s="26">
        <f>SUM(D51:D52)</f>
        <v>0</v>
      </c>
    </row>
    <row r="54" spans="1:4">
      <c r="A54" s="8"/>
      <c r="B54" s="28"/>
      <c r="C54" s="28"/>
      <c r="D54" s="28"/>
    </row>
    <row r="55" spans="1:4" ht="14">
      <c r="A55" s="10" t="s">
        <v>66</v>
      </c>
      <c r="B55" s="25" t="str">
        <f>B44</f>
        <v>FY21 Audited Enrollment</v>
      </c>
      <c r="C55" s="25" t="str">
        <f>C44</f>
        <v>FY22 Budgeted Enrollment</v>
      </c>
      <c r="D55" s="25" t="str">
        <f>D44</f>
        <v>Increase (Decrease)</v>
      </c>
    </row>
    <row r="56" spans="1:4" ht="12.75" customHeight="1">
      <c r="A56" s="11" t="s">
        <v>67</v>
      </c>
      <c r="B56" s="32">
        <v>0</v>
      </c>
      <c r="C56" s="32">
        <v>5</v>
      </c>
      <c r="D56" s="31">
        <f t="shared" ref="D56:D59" si="3">C56-B56</f>
        <v>5</v>
      </c>
    </row>
    <row r="57" spans="1:4" ht="12.75" customHeight="1">
      <c r="A57" s="11" t="s">
        <v>68</v>
      </c>
      <c r="B57" s="32">
        <v>0</v>
      </c>
      <c r="C57" s="32">
        <v>1</v>
      </c>
      <c r="D57" s="31">
        <f t="shared" si="3"/>
        <v>1</v>
      </c>
    </row>
    <row r="58" spans="1:4" ht="12.75" customHeight="1">
      <c r="A58" s="11" t="s">
        <v>69</v>
      </c>
      <c r="B58" s="32">
        <v>0</v>
      </c>
      <c r="C58" s="32">
        <v>1</v>
      </c>
      <c r="D58" s="31">
        <f t="shared" si="3"/>
        <v>1</v>
      </c>
    </row>
    <row r="59" spans="1:4" ht="12.75" customHeight="1">
      <c r="A59" s="11" t="s">
        <v>70</v>
      </c>
      <c r="B59" s="32">
        <v>0</v>
      </c>
      <c r="C59" s="32">
        <v>13</v>
      </c>
      <c r="D59" s="31">
        <f t="shared" si="3"/>
        <v>13</v>
      </c>
    </row>
    <row r="60" spans="1:4" ht="14.25" customHeight="1">
      <c r="A60" s="13" t="s">
        <v>71</v>
      </c>
      <c r="B60" s="26">
        <f>SUM(B56:B59)</f>
        <v>0</v>
      </c>
      <c r="C60" s="26">
        <f>SUM(C56:C59)</f>
        <v>20</v>
      </c>
      <c r="D60" s="26">
        <f>SUM(D56:D59)</f>
        <v>20</v>
      </c>
    </row>
    <row r="61" spans="1:4">
      <c r="A61" s="7"/>
      <c r="B61" s="28"/>
      <c r="C61" s="28"/>
      <c r="D61" s="28"/>
    </row>
  </sheetData>
  <sheetProtection algorithmName="SHA-512" hashValue="VNVOQamhhc4+giiIMtZqm26xhYFpVZIXv7Bq2rWKvFl5GVZakuzfDCE+gyIhzruX0gb9CJHFg1vhyT79kg3C7g==" saltValue="T6u7GTj77SzwrIh8QzLRPA==" spinCount="100000" sheet="1" objects="1" scenarios="1"/>
  <mergeCells count="4">
    <mergeCell ref="D33:D34"/>
    <mergeCell ref="D51:D52"/>
    <mergeCell ref="B51:B52"/>
    <mergeCell ref="B33:B34"/>
  </mergeCells>
  <phoneticPr fontId="64" type="noConversion"/>
  <dataValidations count="1">
    <dataValidation type="whole" allowBlank="1" showInputMessage="1" showErrorMessage="1" sqref="B5:C22 B26:C29 B33:C34 B38:C41 B45:C45 B48:C48 B51:C52 B56:C59" xr:uid="{E1E81363-F433-EF49-99AF-AF82C090C992}">
      <formula1>0</formula1>
      <formula2>1000000</formula2>
    </dataValidation>
  </dataValidations>
  <pageMargins left="1.25" right="0.25" top="0.55000000000000004" bottom="0.43" header="0.25" footer="0.26"/>
  <pageSetup scale="91" orientation="portrait"/>
  <headerFooter alignWithMargins="0"/>
  <legacyDrawing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B64"/>
  <sheetViews>
    <sheetView tabSelected="1" workbookViewId="0">
      <pane xSplit="3" ySplit="6" topLeftCell="D33" activePane="bottomRight" state="frozen"/>
      <selection pane="topRight" activeCell="D1" sqref="D1"/>
      <selection pane="bottomLeft" activeCell="A7" sqref="A7"/>
      <selection pane="bottomRight"/>
    </sheetView>
  </sheetViews>
  <sheetFormatPr baseColWidth="10" defaultColWidth="9.1640625" defaultRowHeight="12.75" customHeight="1"/>
  <cols>
    <col min="1" max="1" width="1.83203125" style="35" customWidth="1"/>
    <col min="2" max="2" width="45.83203125" style="35" bestFit="1" customWidth="1"/>
    <col min="3" max="3" width="2.83203125" style="35" customWidth="1"/>
    <col min="4" max="4" width="10.6640625" style="35" customWidth="1"/>
    <col min="5" max="5" width="2.6640625" style="35" customWidth="1"/>
    <col min="6" max="6" width="13.33203125" style="35" bestFit="1" customWidth="1"/>
    <col min="7" max="7" width="2.6640625" style="35" customWidth="1"/>
    <col min="8" max="23" width="10.6640625" style="35" customWidth="1"/>
    <col min="24" max="24" width="1.83203125" style="35" customWidth="1"/>
    <col min="25" max="25" width="14.83203125" style="35" customWidth="1"/>
    <col min="26" max="26" width="1.83203125" style="35" customWidth="1"/>
    <col min="27" max="27" width="14.83203125" style="35" customWidth="1"/>
    <col min="28" max="28" width="7.33203125" style="56" bestFit="1" customWidth="1"/>
    <col min="29" max="16384" width="9.1640625" style="35"/>
  </cols>
  <sheetData>
    <row r="1" spans="1:28" ht="12.75" customHeight="1">
      <c r="A1" s="34" t="str">
        <f>'1 Instructions - Read First'!B2</f>
        <v>Capital Village PCS</v>
      </c>
      <c r="B1" s="34"/>
    </row>
    <row r="2" spans="1:28" ht="12.75" customHeight="1">
      <c r="A2" s="35" t="str">
        <f>'1 Instructions - Read First'!B8&amp;" Annual Budget"</f>
        <v>FY22 Annual Budget</v>
      </c>
    </row>
    <row r="3" spans="1:28" ht="13">
      <c r="A3" s="36"/>
      <c r="C3" s="36"/>
      <c r="X3" s="36"/>
    </row>
    <row r="4" spans="1:28" ht="13">
      <c r="C4" s="36"/>
      <c r="D4" s="37" t="s">
        <v>127</v>
      </c>
      <c r="E4" s="38"/>
      <c r="F4" s="38"/>
      <c r="G4" s="38"/>
      <c r="H4" s="37" t="s">
        <v>79</v>
      </c>
      <c r="I4" s="37" t="s">
        <v>80</v>
      </c>
      <c r="J4" s="37" t="s">
        <v>81</v>
      </c>
      <c r="K4" s="37" t="s">
        <v>72</v>
      </c>
      <c r="L4" s="37" t="s">
        <v>82</v>
      </c>
      <c r="M4" s="37" t="s">
        <v>83</v>
      </c>
      <c r="N4" s="37" t="s">
        <v>84</v>
      </c>
      <c r="O4" s="37" t="s">
        <v>73</v>
      </c>
      <c r="P4" s="37" t="s">
        <v>85</v>
      </c>
      <c r="Q4" s="37" t="s">
        <v>86</v>
      </c>
      <c r="R4" s="37" t="s">
        <v>87</v>
      </c>
      <c r="S4" s="37" t="s">
        <v>74</v>
      </c>
      <c r="T4" s="37" t="s">
        <v>88</v>
      </c>
      <c r="U4" s="37" t="s">
        <v>89</v>
      </c>
      <c r="V4" s="37" t="s">
        <v>90</v>
      </c>
      <c r="W4" s="37" t="s">
        <v>75</v>
      </c>
      <c r="X4" s="36"/>
      <c r="Y4" s="37" t="s">
        <v>111</v>
      </c>
      <c r="AA4" s="207" t="s">
        <v>128</v>
      </c>
      <c r="AB4" s="207"/>
    </row>
    <row r="5" spans="1:28" ht="13">
      <c r="C5" s="36"/>
      <c r="D5" s="65" t="s">
        <v>216</v>
      </c>
      <c r="E5" s="40"/>
      <c r="F5" s="40"/>
      <c r="G5" s="40"/>
      <c r="H5" s="39" t="s">
        <v>0</v>
      </c>
      <c r="I5" s="39" t="str">
        <f>H5</f>
        <v>Budget</v>
      </c>
      <c r="J5" s="39" t="str">
        <f t="shared" ref="J5:W5" si="0">I5</f>
        <v>Budget</v>
      </c>
      <c r="K5" s="39" t="str">
        <f t="shared" si="0"/>
        <v>Budget</v>
      </c>
      <c r="L5" s="39" t="str">
        <f t="shared" si="0"/>
        <v>Budget</v>
      </c>
      <c r="M5" s="39" t="str">
        <f t="shared" si="0"/>
        <v>Budget</v>
      </c>
      <c r="N5" s="39" t="str">
        <f t="shared" si="0"/>
        <v>Budget</v>
      </c>
      <c r="O5" s="39" t="str">
        <f t="shared" si="0"/>
        <v>Budget</v>
      </c>
      <c r="P5" s="39" t="str">
        <f t="shared" si="0"/>
        <v>Budget</v>
      </c>
      <c r="Q5" s="39" t="str">
        <f t="shared" si="0"/>
        <v>Budget</v>
      </c>
      <c r="R5" s="39" t="str">
        <f t="shared" si="0"/>
        <v>Budget</v>
      </c>
      <c r="S5" s="39" t="str">
        <f t="shared" si="0"/>
        <v>Budget</v>
      </c>
      <c r="T5" s="39" t="str">
        <f t="shared" si="0"/>
        <v>Budget</v>
      </c>
      <c r="U5" s="39" t="str">
        <f t="shared" si="0"/>
        <v>Budget</v>
      </c>
      <c r="V5" s="39" t="str">
        <f t="shared" si="0"/>
        <v>Budget</v>
      </c>
      <c r="W5" s="39" t="str">
        <f t="shared" si="0"/>
        <v>Budget</v>
      </c>
      <c r="X5" s="36"/>
      <c r="Y5" s="39" t="s">
        <v>77</v>
      </c>
      <c r="AA5" s="39" t="s">
        <v>129</v>
      </c>
      <c r="AB5" s="56" t="s">
        <v>130</v>
      </c>
    </row>
    <row r="6" spans="1:28" ht="13">
      <c r="A6" s="34" t="s">
        <v>1</v>
      </c>
      <c r="C6" s="36"/>
      <c r="X6" s="36"/>
    </row>
    <row r="7" spans="1:28" ht="13">
      <c r="B7" s="35" t="s">
        <v>91</v>
      </c>
      <c r="C7" s="36"/>
      <c r="D7" s="60">
        <v>610556.6</v>
      </c>
      <c r="E7" s="41"/>
      <c r="F7" s="41"/>
      <c r="G7" s="41"/>
      <c r="H7" s="60">
        <v>94596.540364583343</v>
      </c>
      <c r="I7" s="60">
        <v>94596.540364583343</v>
      </c>
      <c r="J7" s="60">
        <v>94596.540364583343</v>
      </c>
      <c r="K7" s="41">
        <f>SUM(H7:J7)</f>
        <v>283789.62109375</v>
      </c>
      <c r="L7" s="60">
        <v>94596.540364583343</v>
      </c>
      <c r="M7" s="60">
        <v>94596.540364583343</v>
      </c>
      <c r="N7" s="60">
        <v>94596.540364583343</v>
      </c>
      <c r="O7" s="41">
        <f>SUM(L7:N7)</f>
        <v>283789.62109375</v>
      </c>
      <c r="P7" s="60">
        <v>94596.540364583343</v>
      </c>
      <c r="Q7" s="60">
        <v>94596.540364583343</v>
      </c>
      <c r="R7" s="60">
        <v>94596.540364583343</v>
      </c>
      <c r="S7" s="41">
        <f>SUM(P7:R7)</f>
        <v>283789.62109375</v>
      </c>
      <c r="T7" s="60">
        <v>94596.540364583343</v>
      </c>
      <c r="U7" s="60">
        <v>94596.540364583343</v>
      </c>
      <c r="V7" s="60">
        <v>94596.540364583343</v>
      </c>
      <c r="W7" s="41">
        <f>SUM(T7:V7)</f>
        <v>283789.62109375</v>
      </c>
      <c r="X7" s="36"/>
      <c r="Y7" s="35">
        <f>SUM(K7,O7,S7,W7)</f>
        <v>1135158.484375</v>
      </c>
      <c r="AA7" s="35">
        <f t="shared" ref="AA7:AA8" si="1">Y7-D7</f>
        <v>524601.88437500002</v>
      </c>
      <c r="AB7" s="56">
        <f t="shared" ref="AB7:AB8" si="2">IF(D7,AA7/D7,"")</f>
        <v>0.85921908693641191</v>
      </c>
    </row>
    <row r="8" spans="1:28" ht="13">
      <c r="B8" s="35" t="s">
        <v>92</v>
      </c>
      <c r="C8" s="36"/>
      <c r="D8" s="60">
        <v>572724.87799999991</v>
      </c>
      <c r="E8" s="41"/>
      <c r="F8" s="41"/>
      <c r="G8" s="41"/>
      <c r="H8" s="60">
        <v>90170.963867187485</v>
      </c>
      <c r="I8" s="60">
        <v>90170.963867187485</v>
      </c>
      <c r="J8" s="60">
        <v>90170.963867187485</v>
      </c>
      <c r="K8" s="41">
        <f t="shared" ref="K8:K15" si="3">SUM(H8:J8)</f>
        <v>270512.89160156244</v>
      </c>
      <c r="L8" s="60">
        <v>90170.963867187485</v>
      </c>
      <c r="M8" s="60">
        <v>90170.963867187485</v>
      </c>
      <c r="N8" s="60">
        <v>90170.963867187485</v>
      </c>
      <c r="O8" s="41">
        <f t="shared" ref="O8:O15" si="4">SUM(L8:N8)</f>
        <v>270512.89160156244</v>
      </c>
      <c r="P8" s="60">
        <v>90170.963867187485</v>
      </c>
      <c r="Q8" s="60">
        <v>90170.963867187485</v>
      </c>
      <c r="R8" s="60">
        <v>90170.963867187485</v>
      </c>
      <c r="S8" s="41">
        <f t="shared" ref="S8:S15" si="5">SUM(P8:R8)</f>
        <v>270512.89160156244</v>
      </c>
      <c r="T8" s="60">
        <v>90170.963867187485</v>
      </c>
      <c r="U8" s="60">
        <v>90170.963867187485</v>
      </c>
      <c r="V8" s="60">
        <v>90170.963867187485</v>
      </c>
      <c r="W8" s="41">
        <f t="shared" ref="W8:W15" si="6">SUM(T8:V8)</f>
        <v>270512.89160156244</v>
      </c>
      <c r="X8" s="36"/>
      <c r="Y8" s="35">
        <f t="shared" ref="Y8:Y15" si="7">SUM(K8,O8,S8,W8)</f>
        <v>1082051.5664062498</v>
      </c>
      <c r="AA8" s="35">
        <f t="shared" si="1"/>
        <v>509326.68840624986</v>
      </c>
      <c r="AB8" s="56">
        <f t="shared" si="2"/>
        <v>0.88930428547972018</v>
      </c>
    </row>
    <row r="9" spans="1:28" ht="13">
      <c r="B9" s="35" t="s">
        <v>2</v>
      </c>
      <c r="C9" s="36"/>
      <c r="D9" s="60">
        <v>173808</v>
      </c>
      <c r="E9" s="41"/>
      <c r="F9" s="41"/>
      <c r="G9" s="41"/>
      <c r="H9" s="60">
        <v>25560</v>
      </c>
      <c r="I9" s="60">
        <v>25560</v>
      </c>
      <c r="J9" s="60">
        <v>25560</v>
      </c>
      <c r="K9" s="41">
        <f t="shared" si="3"/>
        <v>76680</v>
      </c>
      <c r="L9" s="60">
        <v>25560</v>
      </c>
      <c r="M9" s="60">
        <v>25560</v>
      </c>
      <c r="N9" s="60">
        <v>25560</v>
      </c>
      <c r="O9" s="41">
        <f t="shared" si="4"/>
        <v>76680</v>
      </c>
      <c r="P9" s="60">
        <v>25560</v>
      </c>
      <c r="Q9" s="60">
        <v>25560</v>
      </c>
      <c r="R9" s="60">
        <v>25560</v>
      </c>
      <c r="S9" s="41">
        <f t="shared" si="5"/>
        <v>76680</v>
      </c>
      <c r="T9" s="60">
        <v>25560</v>
      </c>
      <c r="U9" s="60">
        <v>25560</v>
      </c>
      <c r="V9" s="60">
        <v>25560</v>
      </c>
      <c r="W9" s="41">
        <f t="shared" si="6"/>
        <v>76680</v>
      </c>
      <c r="X9" s="36"/>
      <c r="Y9" s="35">
        <f t="shared" si="7"/>
        <v>306720</v>
      </c>
      <c r="AA9" s="35">
        <f t="shared" ref="AA9:AA64" si="8">Y9-D9</f>
        <v>132912</v>
      </c>
      <c r="AB9" s="56">
        <f t="shared" ref="AB9:AB64" si="9">IF(D9,AA9/D9,"")</f>
        <v>0.76470588235294112</v>
      </c>
    </row>
    <row r="10" spans="1:28" ht="13">
      <c r="B10" s="35" t="s">
        <v>104</v>
      </c>
      <c r="C10" s="36"/>
      <c r="D10" s="60">
        <v>810186.7003125</v>
      </c>
      <c r="E10" s="41"/>
      <c r="F10" s="41"/>
      <c r="G10" s="41"/>
      <c r="H10" s="60">
        <v>5000</v>
      </c>
      <c r="I10" s="60">
        <v>5000</v>
      </c>
      <c r="J10" s="60">
        <v>5000</v>
      </c>
      <c r="K10" s="41">
        <f t="shared" si="3"/>
        <v>15000</v>
      </c>
      <c r="L10" s="60">
        <v>0</v>
      </c>
      <c r="M10" s="60">
        <v>234088.18181818182</v>
      </c>
      <c r="N10" s="60">
        <v>58522.045454545456</v>
      </c>
      <c r="O10" s="41">
        <f t="shared" si="4"/>
        <v>292610.22727272729</v>
      </c>
      <c r="P10" s="60">
        <v>58522.045454545456</v>
      </c>
      <c r="Q10" s="60">
        <v>58522.045454545456</v>
      </c>
      <c r="R10" s="60">
        <v>58522.045454545456</v>
      </c>
      <c r="S10" s="41">
        <f t="shared" si="5"/>
        <v>175566.13636363635</v>
      </c>
      <c r="T10" s="60">
        <v>58522.045454545456</v>
      </c>
      <c r="U10" s="60">
        <v>58522.045454545456</v>
      </c>
      <c r="V10" s="60">
        <v>58522.045454545456</v>
      </c>
      <c r="W10" s="41">
        <f t="shared" si="6"/>
        <v>175566.13636363635</v>
      </c>
      <c r="X10" s="36"/>
      <c r="Y10" s="35">
        <f t="shared" si="7"/>
        <v>658742.5</v>
      </c>
      <c r="AA10" s="35">
        <f t="shared" si="8"/>
        <v>-151444.2003125</v>
      </c>
      <c r="AB10" s="56">
        <f t="shared" si="9"/>
        <v>-0.18692506338858181</v>
      </c>
    </row>
    <row r="11" spans="1:28" ht="13">
      <c r="B11" s="35" t="s">
        <v>3</v>
      </c>
      <c r="C11" s="36"/>
      <c r="D11" s="60">
        <v>107144.12992187501</v>
      </c>
      <c r="E11" s="41"/>
      <c r="F11" s="41"/>
      <c r="G11" s="41"/>
      <c r="H11" s="60">
        <v>0</v>
      </c>
      <c r="I11" s="60">
        <v>349.89743425546447</v>
      </c>
      <c r="J11" s="60">
        <v>7347.8461193647536</v>
      </c>
      <c r="K11" s="41">
        <f t="shared" si="3"/>
        <v>7697.7435536202183</v>
      </c>
      <c r="L11" s="60">
        <v>6997.9486851092888</v>
      </c>
      <c r="M11" s="60">
        <v>27444.825150195604</v>
      </c>
      <c r="N11" s="60">
        <v>11147.449857178341</v>
      </c>
      <c r="O11" s="41">
        <f t="shared" si="4"/>
        <v>45590.223692483232</v>
      </c>
      <c r="P11" s="60">
        <v>12197.142159944735</v>
      </c>
      <c r="Q11" s="60">
        <v>11847.24472568927</v>
      </c>
      <c r="R11" s="60">
        <v>13596.731896966594</v>
      </c>
      <c r="S11" s="41">
        <f t="shared" si="5"/>
        <v>37641.118782600599</v>
      </c>
      <c r="T11" s="60">
        <v>11147.449857178341</v>
      </c>
      <c r="U11" s="60">
        <v>12547.0395942002</v>
      </c>
      <c r="V11" s="60">
        <v>10447.654988667413</v>
      </c>
      <c r="W11" s="41">
        <f t="shared" si="6"/>
        <v>34142.144440045951</v>
      </c>
      <c r="X11" s="36"/>
      <c r="Y11" s="35">
        <f t="shared" si="7"/>
        <v>125071.23046875</v>
      </c>
      <c r="AA11" s="35">
        <f t="shared" si="8"/>
        <v>17927.100546874994</v>
      </c>
      <c r="AB11" s="56">
        <f t="shared" si="9"/>
        <v>0.16731761749287322</v>
      </c>
    </row>
    <row r="12" spans="1:28" ht="13">
      <c r="B12" s="35" t="s">
        <v>4</v>
      </c>
      <c r="C12" s="36"/>
      <c r="D12" s="60">
        <v>363348.08999999997</v>
      </c>
      <c r="E12" s="41"/>
      <c r="F12" s="41"/>
      <c r="G12" s="41"/>
      <c r="H12" s="60">
        <v>7916.6666666666661</v>
      </c>
      <c r="I12" s="60">
        <v>7916.6666666666661</v>
      </c>
      <c r="J12" s="60">
        <v>7916.6666666666661</v>
      </c>
      <c r="K12" s="41">
        <f t="shared" si="3"/>
        <v>23750</v>
      </c>
      <c r="L12" s="60">
        <v>7916.6666666666661</v>
      </c>
      <c r="M12" s="60">
        <v>7916.6666666666661</v>
      </c>
      <c r="N12" s="60">
        <v>7916.6666666666661</v>
      </c>
      <c r="O12" s="41">
        <f t="shared" si="4"/>
        <v>23750</v>
      </c>
      <c r="P12" s="60">
        <v>7916.6666666666661</v>
      </c>
      <c r="Q12" s="60">
        <v>7916.6666666666661</v>
      </c>
      <c r="R12" s="60">
        <v>7916.6666666666661</v>
      </c>
      <c r="S12" s="41">
        <f t="shared" si="5"/>
        <v>23750</v>
      </c>
      <c r="T12" s="60">
        <v>7916.6666666666661</v>
      </c>
      <c r="U12" s="60">
        <v>7916.6666666666661</v>
      </c>
      <c r="V12" s="60">
        <v>7916.6666666666661</v>
      </c>
      <c r="W12" s="41">
        <f t="shared" si="6"/>
        <v>23750</v>
      </c>
      <c r="X12" s="36"/>
      <c r="Y12" s="35">
        <f t="shared" si="7"/>
        <v>95000</v>
      </c>
      <c r="AA12" s="35">
        <f t="shared" si="8"/>
        <v>-268348.08999999997</v>
      </c>
      <c r="AB12" s="56">
        <f t="shared" si="9"/>
        <v>-0.73854272909484675</v>
      </c>
    </row>
    <row r="13" spans="1:28" ht="13">
      <c r="B13" s="35" t="s">
        <v>5</v>
      </c>
      <c r="C13" s="36"/>
      <c r="D13" s="60">
        <v>0</v>
      </c>
      <c r="E13" s="41"/>
      <c r="F13" s="41"/>
      <c r="G13" s="41"/>
      <c r="H13" s="60">
        <v>0</v>
      </c>
      <c r="I13" s="60">
        <v>0</v>
      </c>
      <c r="J13" s="60">
        <v>0</v>
      </c>
      <c r="K13" s="41">
        <f t="shared" si="3"/>
        <v>0</v>
      </c>
      <c r="L13" s="60">
        <v>0</v>
      </c>
      <c r="M13" s="60">
        <v>0</v>
      </c>
      <c r="N13" s="60">
        <v>0</v>
      </c>
      <c r="O13" s="41">
        <f t="shared" si="4"/>
        <v>0</v>
      </c>
      <c r="P13" s="60">
        <v>0</v>
      </c>
      <c r="Q13" s="60">
        <v>0</v>
      </c>
      <c r="R13" s="60">
        <v>0</v>
      </c>
      <c r="S13" s="41">
        <f t="shared" si="5"/>
        <v>0</v>
      </c>
      <c r="T13" s="60">
        <v>0</v>
      </c>
      <c r="U13" s="60">
        <v>0</v>
      </c>
      <c r="V13" s="60">
        <v>0</v>
      </c>
      <c r="W13" s="41">
        <f t="shared" si="6"/>
        <v>0</v>
      </c>
      <c r="X13" s="36"/>
      <c r="Y13" s="35">
        <f t="shared" si="7"/>
        <v>0</v>
      </c>
      <c r="AA13" s="35">
        <f t="shared" si="8"/>
        <v>0</v>
      </c>
      <c r="AB13" s="56" t="str">
        <f t="shared" si="9"/>
        <v/>
      </c>
    </row>
    <row r="14" spans="1:28" ht="13">
      <c r="B14" s="35" t="s">
        <v>93</v>
      </c>
      <c r="C14" s="36"/>
      <c r="D14" s="60">
        <v>0</v>
      </c>
      <c r="E14" s="41"/>
      <c r="F14" s="41"/>
      <c r="G14" s="41"/>
      <c r="H14" s="60">
        <v>0</v>
      </c>
      <c r="I14" s="60">
        <v>0</v>
      </c>
      <c r="J14" s="60">
        <v>0</v>
      </c>
      <c r="K14" s="41">
        <f t="shared" si="3"/>
        <v>0</v>
      </c>
      <c r="L14" s="60">
        <v>0</v>
      </c>
      <c r="M14" s="60">
        <v>0</v>
      </c>
      <c r="N14" s="60">
        <v>0</v>
      </c>
      <c r="O14" s="41">
        <f t="shared" si="4"/>
        <v>0</v>
      </c>
      <c r="P14" s="60">
        <v>0</v>
      </c>
      <c r="Q14" s="60">
        <v>0</v>
      </c>
      <c r="R14" s="60">
        <v>0</v>
      </c>
      <c r="S14" s="41">
        <f t="shared" si="5"/>
        <v>0</v>
      </c>
      <c r="T14" s="60">
        <v>0</v>
      </c>
      <c r="U14" s="60">
        <v>0</v>
      </c>
      <c r="V14" s="60">
        <v>0</v>
      </c>
      <c r="W14" s="41">
        <f t="shared" si="6"/>
        <v>0</v>
      </c>
      <c r="X14" s="36"/>
      <c r="Y14" s="35">
        <f t="shared" si="7"/>
        <v>0</v>
      </c>
      <c r="AA14" s="35">
        <f t="shared" si="8"/>
        <v>0</v>
      </c>
      <c r="AB14" s="56" t="str">
        <f t="shared" si="9"/>
        <v/>
      </c>
    </row>
    <row r="15" spans="1:28" ht="13">
      <c r="B15" s="35" t="s">
        <v>6</v>
      </c>
      <c r="C15" s="36"/>
      <c r="D15" s="60">
        <v>0</v>
      </c>
      <c r="E15" s="41"/>
      <c r="F15" s="41"/>
      <c r="G15" s="41"/>
      <c r="H15" s="60">
        <v>0</v>
      </c>
      <c r="I15" s="60">
        <v>0</v>
      </c>
      <c r="J15" s="60">
        <v>0</v>
      </c>
      <c r="K15" s="41">
        <f t="shared" si="3"/>
        <v>0</v>
      </c>
      <c r="L15" s="60">
        <v>0</v>
      </c>
      <c r="M15" s="60">
        <v>0</v>
      </c>
      <c r="N15" s="60">
        <v>0</v>
      </c>
      <c r="O15" s="41">
        <f t="shared" si="4"/>
        <v>0</v>
      </c>
      <c r="P15" s="60">
        <v>0</v>
      </c>
      <c r="Q15" s="60">
        <v>0</v>
      </c>
      <c r="R15" s="60">
        <v>0</v>
      </c>
      <c r="S15" s="41">
        <f t="shared" si="5"/>
        <v>0</v>
      </c>
      <c r="T15" s="60">
        <v>0</v>
      </c>
      <c r="U15" s="60">
        <v>0</v>
      </c>
      <c r="V15" s="60">
        <v>0</v>
      </c>
      <c r="W15" s="41">
        <f t="shared" si="6"/>
        <v>0</v>
      </c>
      <c r="X15" s="36"/>
      <c r="Y15" s="42">
        <f t="shared" si="7"/>
        <v>0</v>
      </c>
      <c r="AA15" s="42">
        <f t="shared" si="8"/>
        <v>0</v>
      </c>
      <c r="AB15" s="59" t="str">
        <f t="shared" si="9"/>
        <v/>
      </c>
    </row>
    <row r="16" spans="1:28" ht="13">
      <c r="B16" s="43" t="s">
        <v>7</v>
      </c>
      <c r="C16" s="36"/>
      <c r="D16" s="44">
        <f>SUM(D7:D15)</f>
        <v>2637768.3982343748</v>
      </c>
      <c r="E16" s="45"/>
      <c r="F16" s="45"/>
      <c r="G16" s="45"/>
      <c r="H16" s="44">
        <f>SUM(H7:H15)</f>
        <v>223244.17089843747</v>
      </c>
      <c r="I16" s="44">
        <f t="shared" ref="I16:J16" si="10">SUM(I7:I15)</f>
        <v>223594.06833269293</v>
      </c>
      <c r="J16" s="44">
        <f t="shared" si="10"/>
        <v>230592.01701780222</v>
      </c>
      <c r="K16" s="44">
        <f>SUM(H16:J16)</f>
        <v>677430.25624893256</v>
      </c>
      <c r="L16" s="44">
        <f>SUM(L7:L15)</f>
        <v>225242.11958354677</v>
      </c>
      <c r="M16" s="44">
        <f t="shared" ref="M16:N16" si="11">SUM(M7:M15)</f>
        <v>479777.17786681495</v>
      </c>
      <c r="N16" s="44">
        <f t="shared" si="11"/>
        <v>287913.66621016129</v>
      </c>
      <c r="O16" s="44">
        <f>SUM(L16:N16)</f>
        <v>992932.96366052306</v>
      </c>
      <c r="P16" s="44">
        <f>SUM(P7:P15)</f>
        <v>288963.35851292772</v>
      </c>
      <c r="Q16" s="44">
        <f t="shared" ref="Q16:R16" si="12">SUM(Q7:Q15)</f>
        <v>288613.46107867226</v>
      </c>
      <c r="R16" s="44">
        <f t="shared" si="12"/>
        <v>290362.94824994955</v>
      </c>
      <c r="S16" s="44">
        <f>SUM(P16:R16)</f>
        <v>867939.76784154959</v>
      </c>
      <c r="T16" s="44">
        <f>SUM(T7:T15)</f>
        <v>287913.66621016129</v>
      </c>
      <c r="U16" s="44">
        <f t="shared" ref="U16:V16" si="13">SUM(U7:U15)</f>
        <v>289313.25594718318</v>
      </c>
      <c r="V16" s="44">
        <f t="shared" si="13"/>
        <v>287213.87134165037</v>
      </c>
      <c r="W16" s="44">
        <f>SUM(T16:V16)</f>
        <v>864440.79349899478</v>
      </c>
      <c r="X16" s="46"/>
      <c r="Y16" s="47">
        <f>SUM(K16,O16,S16,W16)</f>
        <v>3402743.78125</v>
      </c>
      <c r="AA16" s="47">
        <f t="shared" si="8"/>
        <v>764975.38301562518</v>
      </c>
      <c r="AB16" s="56">
        <f t="shared" si="9"/>
        <v>0.29000854795579156</v>
      </c>
    </row>
    <row r="17" spans="1:28" ht="13">
      <c r="B17" s="34"/>
      <c r="C17" s="36"/>
      <c r="D17" s="34"/>
      <c r="E17" s="34"/>
      <c r="F17" s="34"/>
      <c r="G17" s="34"/>
      <c r="H17" s="34"/>
      <c r="I17" s="34"/>
      <c r="J17" s="34"/>
      <c r="K17" s="34"/>
      <c r="L17" s="34"/>
      <c r="M17" s="34"/>
      <c r="N17" s="34"/>
      <c r="O17" s="34"/>
      <c r="P17" s="34"/>
      <c r="Q17" s="34"/>
      <c r="R17" s="34"/>
      <c r="S17" s="34"/>
      <c r="T17" s="34"/>
      <c r="U17" s="34"/>
      <c r="V17" s="34"/>
      <c r="W17" s="34"/>
      <c r="X17" s="36"/>
    </row>
    <row r="18" spans="1:28" ht="13">
      <c r="A18" s="34" t="s">
        <v>97</v>
      </c>
      <c r="C18" s="36"/>
      <c r="X18" s="36"/>
    </row>
    <row r="19" spans="1:28" ht="13">
      <c r="A19" s="48" t="s">
        <v>8</v>
      </c>
      <c r="C19" s="36"/>
      <c r="F19" s="35" t="s">
        <v>76</v>
      </c>
      <c r="X19" s="36"/>
    </row>
    <row r="20" spans="1:28" ht="13">
      <c r="B20" s="35" t="s">
        <v>9</v>
      </c>
      <c r="C20" s="36"/>
      <c r="D20" s="61">
        <v>185711.44846153838</v>
      </c>
      <c r="E20" s="49"/>
      <c r="F20" s="61">
        <v>2</v>
      </c>
      <c r="G20" s="49"/>
      <c r="H20" s="61">
        <v>14942.307692307693</v>
      </c>
      <c r="I20" s="61">
        <v>14942.307692307693</v>
      </c>
      <c r="J20" s="61">
        <v>14942.307692307693</v>
      </c>
      <c r="K20" s="50">
        <f t="shared" ref="K20:K26" si="14">SUM(H20:J20)</f>
        <v>44826.923076923078</v>
      </c>
      <c r="L20" s="61">
        <v>14942.307692307693</v>
      </c>
      <c r="M20" s="61">
        <v>14942.307692307693</v>
      </c>
      <c r="N20" s="61">
        <v>22413.461538461539</v>
      </c>
      <c r="O20" s="50">
        <f t="shared" ref="O20:O26" si="15">SUM(L20:N20)</f>
        <v>52298.076923076922</v>
      </c>
      <c r="P20" s="61">
        <v>14942.307692307693</v>
      </c>
      <c r="Q20" s="61">
        <v>14942.307692307693</v>
      </c>
      <c r="R20" s="61">
        <v>14942.307692307693</v>
      </c>
      <c r="S20" s="50">
        <f t="shared" ref="S20:S26" si="16">SUM(P20:R20)</f>
        <v>44826.923076923078</v>
      </c>
      <c r="T20" s="61">
        <v>14942.307692307693</v>
      </c>
      <c r="U20" s="61">
        <v>14942.307692307693</v>
      </c>
      <c r="V20" s="61">
        <v>22413.461538461539</v>
      </c>
      <c r="W20" s="50">
        <f t="shared" ref="W20:W27" si="17">SUM(T20:V20)</f>
        <v>52298.076923076922</v>
      </c>
      <c r="X20" s="36"/>
      <c r="Y20" s="35">
        <f t="shared" ref="Y20:Y27" si="18">SUM(K20,O20,S20,W20)</f>
        <v>194250</v>
      </c>
      <c r="AA20" s="35">
        <f t="shared" si="8"/>
        <v>8538.5515384616156</v>
      </c>
      <c r="AB20" s="56">
        <f t="shared" si="9"/>
        <v>4.5977518398549272E-2</v>
      </c>
    </row>
    <row r="21" spans="1:28" ht="13">
      <c r="B21" s="35" t="s">
        <v>10</v>
      </c>
      <c r="C21" s="36"/>
      <c r="D21" s="61">
        <v>293689.12384615385</v>
      </c>
      <c r="E21" s="49"/>
      <c r="F21" s="61">
        <v>5</v>
      </c>
      <c r="G21" s="49"/>
      <c r="H21" s="61">
        <v>11302.666894531249</v>
      </c>
      <c r="I21" s="61">
        <v>13231.353365384617</v>
      </c>
      <c r="J21" s="61">
        <v>26462.706730769234</v>
      </c>
      <c r="K21" s="50">
        <f t="shared" si="14"/>
        <v>50996.7269906851</v>
      </c>
      <c r="L21" s="61">
        <v>26462.706730769234</v>
      </c>
      <c r="M21" s="61">
        <v>26462.706730769234</v>
      </c>
      <c r="N21" s="61">
        <v>39694.060096153851</v>
      </c>
      <c r="O21" s="50">
        <f t="shared" si="15"/>
        <v>92619.473557692312</v>
      </c>
      <c r="P21" s="61">
        <v>26462.706730769234</v>
      </c>
      <c r="Q21" s="61">
        <v>26462.706730769234</v>
      </c>
      <c r="R21" s="61">
        <v>26462.706730769234</v>
      </c>
      <c r="S21" s="50">
        <f t="shared" si="16"/>
        <v>79388.120192307702</v>
      </c>
      <c r="T21" s="61">
        <v>26462.706730769234</v>
      </c>
      <c r="U21" s="61">
        <v>26462.706730769234</v>
      </c>
      <c r="V21" s="61">
        <v>84232.120289963947</v>
      </c>
      <c r="W21" s="50">
        <f t="shared" si="17"/>
        <v>137157.5337515024</v>
      </c>
      <c r="X21" s="36"/>
      <c r="Y21" s="35">
        <f t="shared" si="18"/>
        <v>360161.8544921875</v>
      </c>
      <c r="AA21" s="35">
        <f t="shared" si="8"/>
        <v>66472.730646033655</v>
      </c>
      <c r="AB21" s="56">
        <f t="shared" si="9"/>
        <v>0.22633705251153508</v>
      </c>
    </row>
    <row r="22" spans="1:28" ht="13">
      <c r="B22" s="35" t="s">
        <v>11</v>
      </c>
      <c r="C22" s="36"/>
      <c r="D22" s="61">
        <v>134151.51769230771</v>
      </c>
      <c r="E22" s="49"/>
      <c r="F22" s="61">
        <v>10</v>
      </c>
      <c r="G22" s="49"/>
      <c r="H22" s="61">
        <v>0</v>
      </c>
      <c r="I22" s="61">
        <v>19377.710336538461</v>
      </c>
      <c r="J22" s="61">
        <v>38755.420673076922</v>
      </c>
      <c r="K22" s="50">
        <f t="shared" si="14"/>
        <v>58133.131009615383</v>
      </c>
      <c r="L22" s="61">
        <v>38755.420673076922</v>
      </c>
      <c r="M22" s="61">
        <v>38755.420673076922</v>
      </c>
      <c r="N22" s="61">
        <v>58133.13100961539</v>
      </c>
      <c r="O22" s="50">
        <f t="shared" si="15"/>
        <v>135643.97235576925</v>
      </c>
      <c r="P22" s="61">
        <v>38755.420673076922</v>
      </c>
      <c r="Q22" s="61">
        <v>38755.420673076922</v>
      </c>
      <c r="R22" s="61">
        <v>38755.420673076922</v>
      </c>
      <c r="S22" s="50">
        <f t="shared" si="16"/>
        <v>116266.26201923077</v>
      </c>
      <c r="T22" s="61">
        <v>38755.420673076922</v>
      </c>
      <c r="U22" s="61">
        <v>38755.420673076922</v>
      </c>
      <c r="V22" s="61">
        <v>116266.26201923078</v>
      </c>
      <c r="W22" s="50">
        <f t="shared" si="17"/>
        <v>193777.10336538462</v>
      </c>
      <c r="X22" s="36"/>
      <c r="Y22" s="35">
        <f t="shared" si="18"/>
        <v>503820.46875</v>
      </c>
      <c r="AA22" s="35">
        <f t="shared" si="8"/>
        <v>369668.95105769229</v>
      </c>
      <c r="AB22" s="56">
        <f t="shared" si="9"/>
        <v>2.7556076697214231</v>
      </c>
    </row>
    <row r="23" spans="1:28" ht="13">
      <c r="B23" s="35" t="s">
        <v>12</v>
      </c>
      <c r="C23" s="36"/>
      <c r="D23" s="61">
        <v>55211.438461538462</v>
      </c>
      <c r="E23" s="49"/>
      <c r="F23" s="61">
        <v>1</v>
      </c>
      <c r="G23" s="49"/>
      <c r="H23" s="61">
        <v>5000</v>
      </c>
      <c r="I23" s="61">
        <v>5000</v>
      </c>
      <c r="J23" s="61">
        <v>5000</v>
      </c>
      <c r="K23" s="50">
        <f t="shared" si="14"/>
        <v>15000</v>
      </c>
      <c r="L23" s="61">
        <v>5000</v>
      </c>
      <c r="M23" s="61">
        <v>5000</v>
      </c>
      <c r="N23" s="61">
        <v>7500</v>
      </c>
      <c r="O23" s="50">
        <f t="shared" si="15"/>
        <v>17500</v>
      </c>
      <c r="P23" s="61">
        <v>5000</v>
      </c>
      <c r="Q23" s="61">
        <v>5000</v>
      </c>
      <c r="R23" s="61">
        <v>5000</v>
      </c>
      <c r="S23" s="50">
        <f t="shared" si="16"/>
        <v>15000</v>
      </c>
      <c r="T23" s="61">
        <v>5000</v>
      </c>
      <c r="U23" s="61">
        <v>5000</v>
      </c>
      <c r="V23" s="61">
        <v>7500</v>
      </c>
      <c r="W23" s="50">
        <f t="shared" si="17"/>
        <v>17500</v>
      </c>
      <c r="X23" s="36"/>
      <c r="Y23" s="35">
        <f t="shared" si="18"/>
        <v>65000</v>
      </c>
      <c r="AA23" s="35">
        <f t="shared" si="8"/>
        <v>9788.5615384615376</v>
      </c>
      <c r="AB23" s="56">
        <f t="shared" si="9"/>
        <v>0.17729227513752374</v>
      </c>
    </row>
    <row r="24" spans="1:28" ht="13">
      <c r="B24" s="35" t="s">
        <v>13</v>
      </c>
      <c r="C24" s="36"/>
      <c r="D24" s="61">
        <v>210087.03538461539</v>
      </c>
      <c r="E24" s="49"/>
      <c r="F24" s="61">
        <v>3</v>
      </c>
      <c r="G24" s="49"/>
      <c r="H24" s="61">
        <v>16288.461538461539</v>
      </c>
      <c r="I24" s="61">
        <v>16288.461538461539</v>
      </c>
      <c r="J24" s="61">
        <v>16288.461538461539</v>
      </c>
      <c r="K24" s="50">
        <f t="shared" si="14"/>
        <v>48865.384615384617</v>
      </c>
      <c r="L24" s="61">
        <v>16288.461538461539</v>
      </c>
      <c r="M24" s="61">
        <v>16288.461538461539</v>
      </c>
      <c r="N24" s="61">
        <v>24432.692307692309</v>
      </c>
      <c r="O24" s="50">
        <f t="shared" si="15"/>
        <v>57009.61538461539</v>
      </c>
      <c r="P24" s="61">
        <v>16288.461538461539</v>
      </c>
      <c r="Q24" s="61">
        <v>16288.461538461539</v>
      </c>
      <c r="R24" s="61">
        <v>16288.461538461539</v>
      </c>
      <c r="S24" s="50">
        <f t="shared" si="16"/>
        <v>48865.384615384617</v>
      </c>
      <c r="T24" s="61">
        <v>16288.461538461539</v>
      </c>
      <c r="U24" s="61">
        <v>16288.461538461539</v>
      </c>
      <c r="V24" s="61">
        <v>24432.692307692309</v>
      </c>
      <c r="W24" s="50">
        <f t="shared" si="17"/>
        <v>57009.61538461539</v>
      </c>
      <c r="X24" s="36"/>
      <c r="Y24" s="35">
        <f t="shared" si="18"/>
        <v>211750</v>
      </c>
      <c r="AA24" s="35">
        <f t="shared" si="8"/>
        <v>1662.9646153846115</v>
      </c>
      <c r="AB24" s="56">
        <f t="shared" si="9"/>
        <v>7.9155984677500481E-3</v>
      </c>
    </row>
    <row r="25" spans="1:28" ht="13">
      <c r="B25" s="35" t="s">
        <v>105</v>
      </c>
      <c r="C25" s="36"/>
      <c r="D25" s="61">
        <v>131000</v>
      </c>
      <c r="E25" s="49"/>
      <c r="F25" s="61">
        <v>1</v>
      </c>
      <c r="G25" s="49"/>
      <c r="H25" s="61">
        <v>10500</v>
      </c>
      <c r="I25" s="61">
        <v>10500</v>
      </c>
      <c r="J25" s="61">
        <v>10500</v>
      </c>
      <c r="K25" s="50">
        <f t="shared" si="14"/>
        <v>31500</v>
      </c>
      <c r="L25" s="61">
        <v>10500</v>
      </c>
      <c r="M25" s="61">
        <v>10500</v>
      </c>
      <c r="N25" s="61">
        <v>15750</v>
      </c>
      <c r="O25" s="50">
        <f t="shared" si="15"/>
        <v>36750</v>
      </c>
      <c r="P25" s="61">
        <v>10500</v>
      </c>
      <c r="Q25" s="61">
        <v>10500</v>
      </c>
      <c r="R25" s="61">
        <v>10500</v>
      </c>
      <c r="S25" s="50">
        <f t="shared" si="16"/>
        <v>31500</v>
      </c>
      <c r="T25" s="61">
        <v>10500</v>
      </c>
      <c r="U25" s="61">
        <v>10500</v>
      </c>
      <c r="V25" s="61">
        <v>15750</v>
      </c>
      <c r="W25" s="50">
        <f t="shared" si="17"/>
        <v>36750</v>
      </c>
      <c r="X25" s="36"/>
      <c r="Y25" s="35">
        <f t="shared" si="18"/>
        <v>136500</v>
      </c>
      <c r="AA25" s="35">
        <f t="shared" si="8"/>
        <v>5500</v>
      </c>
      <c r="AB25" s="56">
        <f t="shared" si="9"/>
        <v>4.1984732824427481E-2</v>
      </c>
    </row>
    <row r="26" spans="1:28" ht="13">
      <c r="B26" s="35" t="s">
        <v>106</v>
      </c>
      <c r="C26" s="36"/>
      <c r="D26" s="61">
        <v>169812.33226719414</v>
      </c>
      <c r="E26" s="49"/>
      <c r="F26" s="61"/>
      <c r="G26" s="49"/>
      <c r="H26" s="61">
        <v>19073.053568598116</v>
      </c>
      <c r="I26" s="61">
        <v>20790.484807578458</v>
      </c>
      <c r="J26" s="61">
        <v>22181.741607979162</v>
      </c>
      <c r="K26" s="50">
        <f t="shared" si="14"/>
        <v>62045.279984155728</v>
      </c>
      <c r="L26" s="61">
        <v>22181.741607979162</v>
      </c>
      <c r="M26" s="61">
        <v>21843.726993110999</v>
      </c>
      <c r="N26" s="61">
        <v>26849.26700333838</v>
      </c>
      <c r="O26" s="50">
        <f t="shared" si="15"/>
        <v>70874.735604428541</v>
      </c>
      <c r="P26" s="61">
        <v>21843.726993110999</v>
      </c>
      <c r="Q26" s="61">
        <v>21843.726993110999</v>
      </c>
      <c r="R26" s="61">
        <v>21843.726993110999</v>
      </c>
      <c r="S26" s="50">
        <f t="shared" si="16"/>
        <v>65531.180979332996</v>
      </c>
      <c r="T26" s="61">
        <v>21843.726993110999</v>
      </c>
      <c r="U26" s="61">
        <v>22857.770837715492</v>
      </c>
      <c r="V26" s="61">
        <v>37208.950437682011</v>
      </c>
      <c r="W26" s="50">
        <f t="shared" si="17"/>
        <v>81910.448268508509</v>
      </c>
      <c r="X26" s="36"/>
      <c r="Y26" s="42">
        <f t="shared" si="18"/>
        <v>280361.64483642578</v>
      </c>
      <c r="AA26" s="42">
        <f t="shared" si="8"/>
        <v>110549.31256923164</v>
      </c>
      <c r="AB26" s="59">
        <f t="shared" si="9"/>
        <v>0.6510087406095213</v>
      </c>
    </row>
    <row r="27" spans="1:28" ht="13">
      <c r="B27" s="43" t="s">
        <v>14</v>
      </c>
      <c r="C27" s="36"/>
      <c r="D27" s="44">
        <f>SUM(D20:D26)</f>
        <v>1179662.896113348</v>
      </c>
      <c r="E27" s="45"/>
      <c r="F27" s="44">
        <f>SUM(F20:F26)</f>
        <v>22</v>
      </c>
      <c r="G27" s="45"/>
      <c r="H27" s="44">
        <f>SUM(H20:H26)</f>
        <v>77106.489693898591</v>
      </c>
      <c r="I27" s="44">
        <f>SUM(I20:I26)</f>
        <v>100130.31774027077</v>
      </c>
      <c r="J27" s="44">
        <f>SUM(J20:J26)</f>
        <v>134130.63824259455</v>
      </c>
      <c r="K27" s="44">
        <f>SUM(H27:J27)</f>
        <v>311367.44567676389</v>
      </c>
      <c r="L27" s="44">
        <f>SUM(L20:L26)</f>
        <v>134130.63824259455</v>
      </c>
      <c r="M27" s="44">
        <f>SUM(M20:M26)</f>
        <v>133792.62362772637</v>
      </c>
      <c r="N27" s="44">
        <f>SUM(N20:N26)</f>
        <v>194772.61195526147</v>
      </c>
      <c r="O27" s="44">
        <f>SUM(L27:N27)</f>
        <v>462695.87382558233</v>
      </c>
      <c r="P27" s="44">
        <f>SUM(P20:P26)</f>
        <v>133792.62362772637</v>
      </c>
      <c r="Q27" s="44">
        <f>SUM(Q20:Q26)</f>
        <v>133792.62362772637</v>
      </c>
      <c r="R27" s="44">
        <f>SUM(R20:R26)</f>
        <v>133792.62362772637</v>
      </c>
      <c r="S27" s="44">
        <f>SUM(P27:R27)</f>
        <v>401377.87088317913</v>
      </c>
      <c r="T27" s="44">
        <f>SUM(T20:T26)</f>
        <v>133792.62362772637</v>
      </c>
      <c r="U27" s="44">
        <f>SUM(U20:U26)</f>
        <v>134806.66747233085</v>
      </c>
      <c r="V27" s="44">
        <f>SUM(V20:V26)</f>
        <v>307803.48659303063</v>
      </c>
      <c r="W27" s="44">
        <f t="shared" si="17"/>
        <v>576402.77769308782</v>
      </c>
      <c r="X27" s="46"/>
      <c r="Y27" s="47">
        <f t="shared" si="18"/>
        <v>1751843.9680786133</v>
      </c>
      <c r="AA27" s="47">
        <f t="shared" si="8"/>
        <v>572181.07196526532</v>
      </c>
      <c r="AB27" s="56">
        <f t="shared" si="9"/>
        <v>0.48503777973388701</v>
      </c>
    </row>
    <row r="28" spans="1:28" ht="13">
      <c r="C28" s="36"/>
      <c r="D28" s="34"/>
      <c r="E28" s="34"/>
      <c r="F28" s="34"/>
      <c r="G28" s="34"/>
      <c r="H28" s="34"/>
      <c r="I28" s="34"/>
      <c r="J28" s="34"/>
      <c r="K28" s="34"/>
      <c r="L28" s="34"/>
      <c r="M28" s="34"/>
      <c r="N28" s="34"/>
      <c r="O28" s="34"/>
      <c r="P28" s="34"/>
      <c r="Q28" s="34"/>
      <c r="R28" s="34"/>
      <c r="S28" s="34"/>
      <c r="T28" s="34"/>
      <c r="U28" s="34"/>
      <c r="V28" s="34"/>
      <c r="W28" s="34"/>
      <c r="X28" s="36"/>
    </row>
    <row r="29" spans="1:28" ht="13">
      <c r="A29" s="48" t="s">
        <v>15</v>
      </c>
      <c r="C29" s="36"/>
      <c r="X29" s="36"/>
    </row>
    <row r="30" spans="1:28" ht="13">
      <c r="B30" s="35" t="s">
        <v>107</v>
      </c>
      <c r="C30" s="36"/>
      <c r="D30" s="61">
        <v>51985.000703124999</v>
      </c>
      <c r="E30" s="49"/>
      <c r="F30" s="49"/>
      <c r="G30" s="49"/>
      <c r="H30" s="61">
        <v>5416.6666666666661</v>
      </c>
      <c r="I30" s="61">
        <v>5416.6666666666661</v>
      </c>
      <c r="J30" s="61">
        <v>5416.6666666666661</v>
      </c>
      <c r="K30" s="50">
        <f t="shared" ref="K30:K34" si="19">SUM(H30:J30)</f>
        <v>16249.999999999998</v>
      </c>
      <c r="L30" s="61">
        <v>5416.6666666666661</v>
      </c>
      <c r="M30" s="61">
        <v>5416.6666666666661</v>
      </c>
      <c r="N30" s="61">
        <v>5416.6666666666661</v>
      </c>
      <c r="O30" s="50">
        <f t="shared" ref="O30:O34" si="20">SUM(L30:N30)</f>
        <v>16249.999999999998</v>
      </c>
      <c r="P30" s="61">
        <v>5416.6666666666661</v>
      </c>
      <c r="Q30" s="61">
        <v>5416.6666666666661</v>
      </c>
      <c r="R30" s="61">
        <v>5416.6666666666661</v>
      </c>
      <c r="S30" s="50">
        <f t="shared" ref="S30:S34" si="21">SUM(P30:R30)</f>
        <v>16249.999999999998</v>
      </c>
      <c r="T30" s="61">
        <v>5416.6666666666661</v>
      </c>
      <c r="U30" s="61">
        <v>5416.6666666666661</v>
      </c>
      <c r="V30" s="61">
        <v>5416.6666666666661</v>
      </c>
      <c r="W30" s="50">
        <f t="shared" ref="W30:W35" si="22">SUM(T30:V30)</f>
        <v>16249.999999999998</v>
      </c>
      <c r="X30" s="36"/>
      <c r="Y30" s="35">
        <f t="shared" ref="Y30:Y35" si="23">SUM(K30,O30,S30,W30)</f>
        <v>64999.999999999993</v>
      </c>
      <c r="AA30" s="35">
        <f t="shared" si="8"/>
        <v>13014.999296874994</v>
      </c>
      <c r="AB30" s="56">
        <f t="shared" si="9"/>
        <v>0.25036066405386465</v>
      </c>
    </row>
    <row r="31" spans="1:28" ht="13">
      <c r="B31" s="35" t="s">
        <v>108</v>
      </c>
      <c r="C31" s="36"/>
      <c r="D31" s="61">
        <v>3813</v>
      </c>
      <c r="E31" s="49"/>
      <c r="F31" s="49"/>
      <c r="G31" s="49"/>
      <c r="H31" s="61">
        <v>571.94999186197913</v>
      </c>
      <c r="I31" s="61">
        <v>571.94999186197913</v>
      </c>
      <c r="J31" s="61">
        <v>571.94999186197913</v>
      </c>
      <c r="K31" s="50">
        <f t="shared" si="19"/>
        <v>1715.8499755859375</v>
      </c>
      <c r="L31" s="61">
        <v>571.94999186197913</v>
      </c>
      <c r="M31" s="61">
        <v>571.94999186197913</v>
      </c>
      <c r="N31" s="61">
        <v>571.94999186197913</v>
      </c>
      <c r="O31" s="50">
        <f t="shared" si="20"/>
        <v>1715.8499755859375</v>
      </c>
      <c r="P31" s="61">
        <v>571.94999186197913</v>
      </c>
      <c r="Q31" s="61">
        <v>571.94999186197913</v>
      </c>
      <c r="R31" s="61">
        <v>571.94999186197913</v>
      </c>
      <c r="S31" s="50">
        <f t="shared" si="21"/>
        <v>1715.8499755859375</v>
      </c>
      <c r="T31" s="61">
        <v>571.94999186197913</v>
      </c>
      <c r="U31" s="61">
        <v>571.94999186197913</v>
      </c>
      <c r="V31" s="61">
        <v>571.94999186197913</v>
      </c>
      <c r="W31" s="50">
        <f t="shared" si="22"/>
        <v>1715.8499755859375</v>
      </c>
      <c r="X31" s="36"/>
      <c r="Y31" s="35">
        <f t="shared" si="23"/>
        <v>6863.39990234375</v>
      </c>
      <c r="AA31" s="35">
        <f t="shared" si="8"/>
        <v>3050.39990234375</v>
      </c>
      <c r="AB31" s="56">
        <f t="shared" si="9"/>
        <v>0.79999997438860482</v>
      </c>
    </row>
    <row r="32" spans="1:28" ht="13">
      <c r="B32" s="35" t="s">
        <v>16</v>
      </c>
      <c r="C32" s="36"/>
      <c r="D32" s="61">
        <v>100617.20109374999</v>
      </c>
      <c r="E32" s="49"/>
      <c r="F32" s="49"/>
      <c r="G32" s="49"/>
      <c r="H32" s="61">
        <v>0</v>
      </c>
      <c r="I32" s="61">
        <v>769.74645662568309</v>
      </c>
      <c r="J32" s="61">
        <v>16164.675589139346</v>
      </c>
      <c r="K32" s="50">
        <f t="shared" si="19"/>
        <v>16934.42204576503</v>
      </c>
      <c r="L32" s="61">
        <v>15394.92913251366</v>
      </c>
      <c r="M32" s="61">
        <v>11546.196849385244</v>
      </c>
      <c r="N32" s="61">
        <v>12315.94330601093</v>
      </c>
      <c r="O32" s="50">
        <f t="shared" si="20"/>
        <v>39257.069287909835</v>
      </c>
      <c r="P32" s="61">
        <v>14625.18267588798</v>
      </c>
      <c r="Q32" s="61">
        <v>13855.436219262294</v>
      </c>
      <c r="R32" s="61">
        <v>17704.168502390712</v>
      </c>
      <c r="S32" s="50">
        <f t="shared" si="21"/>
        <v>46184.787397540989</v>
      </c>
      <c r="T32" s="61">
        <v>12315.94330601093</v>
      </c>
      <c r="U32" s="61">
        <v>15394.92913251366</v>
      </c>
      <c r="V32" s="61">
        <v>10776.450392759563</v>
      </c>
      <c r="W32" s="50">
        <f t="shared" si="22"/>
        <v>38487.322831284153</v>
      </c>
      <c r="X32" s="36"/>
      <c r="Y32" s="35">
        <f t="shared" si="23"/>
        <v>140863.6015625</v>
      </c>
      <c r="AA32" s="35">
        <f t="shared" si="8"/>
        <v>40246.400468750013</v>
      </c>
      <c r="AB32" s="56">
        <f t="shared" si="9"/>
        <v>0.39999522975450752</v>
      </c>
    </row>
    <row r="33" spans="1:28" ht="13">
      <c r="B33" s="35" t="s">
        <v>29</v>
      </c>
      <c r="C33" s="36"/>
      <c r="D33" s="61">
        <v>36103.759999999995</v>
      </c>
      <c r="E33" s="49"/>
      <c r="F33" s="49"/>
      <c r="G33" s="49"/>
      <c r="H33" s="61">
        <v>0</v>
      </c>
      <c r="I33" s="61">
        <v>513.73971140710387</v>
      </c>
      <c r="J33" s="61">
        <v>10788.533939549181</v>
      </c>
      <c r="K33" s="50">
        <f>SUM(H33:J33)</f>
        <v>11302.273650956286</v>
      </c>
      <c r="L33" s="61">
        <v>10274.794228142076</v>
      </c>
      <c r="M33" s="61">
        <v>7706.0956711065564</v>
      </c>
      <c r="N33" s="61">
        <v>8219.8353825136619</v>
      </c>
      <c r="O33" s="50">
        <f>SUM(L33:N33)</f>
        <v>26200.725281762294</v>
      </c>
      <c r="P33" s="61">
        <v>9761.0545167349737</v>
      </c>
      <c r="Q33" s="61">
        <v>9247.3148053278692</v>
      </c>
      <c r="R33" s="61">
        <v>11816.013362363388</v>
      </c>
      <c r="S33" s="50">
        <f>SUM(P33:R33)</f>
        <v>30824.382684426229</v>
      </c>
      <c r="T33" s="61">
        <v>8219.8353825136619</v>
      </c>
      <c r="U33" s="61">
        <v>10274.794228142076</v>
      </c>
      <c r="V33" s="61">
        <v>7192.3559596994537</v>
      </c>
      <c r="W33" s="50">
        <f>SUM(T33:V33)</f>
        <v>25686.985570355191</v>
      </c>
      <c r="X33" s="36"/>
      <c r="Y33" s="35">
        <f>SUM(K33,O33,S33,W33)</f>
        <v>94014.367187499985</v>
      </c>
      <c r="AA33" s="35">
        <f t="shared" si="8"/>
        <v>57910.607187499991</v>
      </c>
      <c r="AB33" s="56">
        <f t="shared" si="9"/>
        <v>1.604004878923968</v>
      </c>
    </row>
    <row r="34" spans="1:28" ht="13">
      <c r="B34" s="35" t="s">
        <v>109</v>
      </c>
      <c r="C34" s="36"/>
      <c r="D34" s="61">
        <v>36055.000822753907</v>
      </c>
      <c r="E34" s="49"/>
      <c r="F34" s="49"/>
      <c r="G34" s="49"/>
      <c r="H34" s="61">
        <v>7090</v>
      </c>
      <c r="I34" s="61">
        <v>7115.681966145833</v>
      </c>
      <c r="J34" s="61">
        <v>5104.7879774305557</v>
      </c>
      <c r="K34" s="50">
        <f t="shared" si="19"/>
        <v>19310.469943576387</v>
      </c>
      <c r="L34" s="61">
        <v>4239.1060112847217</v>
      </c>
      <c r="M34" s="61">
        <v>2860.6961805555552</v>
      </c>
      <c r="N34" s="61">
        <v>2886.3781467013887</v>
      </c>
      <c r="O34" s="50">
        <f t="shared" si="20"/>
        <v>9986.1803385416661</v>
      </c>
      <c r="P34" s="61">
        <v>2963.4240451388887</v>
      </c>
      <c r="Q34" s="61">
        <v>2937.7420789930552</v>
      </c>
      <c r="R34" s="61">
        <v>3066.1519097222217</v>
      </c>
      <c r="S34" s="50">
        <f t="shared" si="21"/>
        <v>8967.3180338541642</v>
      </c>
      <c r="T34" s="61">
        <v>2886.3781467013887</v>
      </c>
      <c r="U34" s="61">
        <v>6739.1060112847226</v>
      </c>
      <c r="V34" s="61">
        <v>6609.547526041667</v>
      </c>
      <c r="W34" s="50">
        <f t="shared" si="22"/>
        <v>16235.031684027777</v>
      </c>
      <c r="X34" s="36"/>
      <c r="Y34" s="42">
        <f t="shared" si="23"/>
        <v>54499</v>
      </c>
      <c r="AA34" s="42">
        <f t="shared" si="8"/>
        <v>18443.999177246093</v>
      </c>
      <c r="AB34" s="59">
        <f t="shared" si="9"/>
        <v>0.51155176137470204</v>
      </c>
    </row>
    <row r="35" spans="1:28" ht="13">
      <c r="B35" s="43" t="s">
        <v>17</v>
      </c>
      <c r="C35" s="36"/>
      <c r="D35" s="43">
        <f>SUM(D30:D34)</f>
        <v>228573.9626196289</v>
      </c>
      <c r="E35" s="34"/>
      <c r="F35" s="34"/>
      <c r="G35" s="34"/>
      <c r="H35" s="43">
        <f>SUM(H30:H34)</f>
        <v>13078.616658528645</v>
      </c>
      <c r="I35" s="43">
        <f>SUM(I30:I34)</f>
        <v>14387.784792707265</v>
      </c>
      <c r="J35" s="43">
        <f>SUM(J30:J34)</f>
        <v>38046.614164647726</v>
      </c>
      <c r="K35" s="43">
        <f>SUM(H35:J35)</f>
        <v>65513.015615883633</v>
      </c>
      <c r="L35" s="43">
        <f>SUM(L30:L34)</f>
        <v>35897.446030469102</v>
      </c>
      <c r="M35" s="43">
        <f>SUM(M30:M34)</f>
        <v>28101.605359575999</v>
      </c>
      <c r="N35" s="43">
        <f>SUM(N30:N34)</f>
        <v>29410.773493754627</v>
      </c>
      <c r="O35" s="43">
        <f>SUM(L35:N35)</f>
        <v>93409.824883799738</v>
      </c>
      <c r="P35" s="43">
        <f>SUM(P30:P34)</f>
        <v>33338.277896290485</v>
      </c>
      <c r="Q35" s="43">
        <f>SUM(Q30:Q34)</f>
        <v>32029.109762111861</v>
      </c>
      <c r="R35" s="43">
        <f>SUM(R30:R34)</f>
        <v>38574.950433004968</v>
      </c>
      <c r="S35" s="43">
        <f>SUM(P35:R35)</f>
        <v>103942.33809140732</v>
      </c>
      <c r="T35" s="43">
        <f>SUM(T30:T34)</f>
        <v>29410.773493754627</v>
      </c>
      <c r="U35" s="43">
        <f>SUM(U30:U34)</f>
        <v>38397.446030469102</v>
      </c>
      <c r="V35" s="43">
        <f>SUM(V30:V34)</f>
        <v>30566.97053702933</v>
      </c>
      <c r="W35" s="43">
        <f t="shared" si="22"/>
        <v>98375.190061253059</v>
      </c>
      <c r="X35" s="36"/>
      <c r="Y35" s="35">
        <f t="shared" si="23"/>
        <v>361240.36865234375</v>
      </c>
      <c r="AA35" s="35">
        <f t="shared" si="8"/>
        <v>132666.40603271485</v>
      </c>
      <c r="AB35" s="56">
        <f t="shared" si="9"/>
        <v>0.58040909171043986</v>
      </c>
    </row>
    <row r="36" spans="1:28" ht="13">
      <c r="A36" s="34"/>
      <c r="B36" s="34"/>
      <c r="C36" s="36"/>
      <c r="X36" s="36"/>
    </row>
    <row r="37" spans="1:28" ht="13">
      <c r="A37" s="48" t="s">
        <v>18</v>
      </c>
      <c r="C37" s="36"/>
      <c r="D37" s="50"/>
      <c r="E37" s="49"/>
      <c r="F37" s="49"/>
      <c r="G37" s="49"/>
      <c r="H37" s="50"/>
      <c r="I37" s="50"/>
      <c r="J37" s="50"/>
      <c r="K37" s="50"/>
      <c r="L37" s="50"/>
      <c r="M37" s="50"/>
      <c r="N37" s="50"/>
      <c r="O37" s="50"/>
      <c r="P37" s="50"/>
      <c r="Q37" s="50"/>
      <c r="R37" s="50"/>
      <c r="S37" s="50"/>
      <c r="T37" s="50"/>
      <c r="U37" s="50"/>
      <c r="V37" s="50"/>
      <c r="W37" s="50"/>
      <c r="X37" s="36"/>
    </row>
    <row r="38" spans="1:28" ht="13">
      <c r="B38" s="35" t="s">
        <v>19</v>
      </c>
      <c r="C38" s="36"/>
      <c r="D38" s="61">
        <v>638354.00468750007</v>
      </c>
      <c r="E38" s="49"/>
      <c r="F38" s="49"/>
      <c r="G38" s="49"/>
      <c r="H38" s="61">
        <v>57862.141276041613</v>
      </c>
      <c r="I38" s="61">
        <v>57862.141276041672</v>
      </c>
      <c r="J38" s="61">
        <v>57862.141276041672</v>
      </c>
      <c r="K38" s="50">
        <f t="shared" ref="K38:K43" si="24">SUM(H38:J38)</f>
        <v>173586.42382812494</v>
      </c>
      <c r="L38" s="61">
        <v>57862.141276041672</v>
      </c>
      <c r="M38" s="61">
        <v>57862.141276041672</v>
      </c>
      <c r="N38" s="61">
        <v>57862.141276041672</v>
      </c>
      <c r="O38" s="50">
        <f t="shared" ref="O38:O43" si="25">SUM(L38:N38)</f>
        <v>173586.423828125</v>
      </c>
      <c r="P38" s="61">
        <v>57862.141276041672</v>
      </c>
      <c r="Q38" s="61">
        <v>57862.141276041672</v>
      </c>
      <c r="R38" s="61">
        <v>57862.141276041672</v>
      </c>
      <c r="S38" s="50">
        <f t="shared" ref="S38:S43" si="26">SUM(P38:R38)</f>
        <v>173586.423828125</v>
      </c>
      <c r="T38" s="61">
        <v>57862.141276041672</v>
      </c>
      <c r="U38" s="61">
        <v>57862.141276041672</v>
      </c>
      <c r="V38" s="61">
        <v>57862.141276041672</v>
      </c>
      <c r="W38" s="50">
        <f t="shared" ref="W38:W44" si="27">SUM(T38:V38)</f>
        <v>173586.423828125</v>
      </c>
      <c r="X38" s="36"/>
      <c r="Y38" s="35">
        <f t="shared" ref="Y38:Y44" si="28">SUM(K38,O38,S38,W38)</f>
        <v>694345.6953125</v>
      </c>
      <c r="AA38" s="35">
        <f t="shared" si="8"/>
        <v>55991.69062499993</v>
      </c>
      <c r="AB38" s="56">
        <f t="shared" si="9"/>
        <v>8.7712601806908236E-2</v>
      </c>
    </row>
    <row r="39" spans="1:28" ht="13">
      <c r="B39" s="35" t="s">
        <v>94</v>
      </c>
      <c r="C39" s="36"/>
      <c r="D39" s="61">
        <v>12432.000234375</v>
      </c>
      <c r="E39" s="49"/>
      <c r="F39" s="49"/>
      <c r="G39" s="49"/>
      <c r="H39" s="61">
        <v>1273.6366373697915</v>
      </c>
      <c r="I39" s="61">
        <v>1273.6366373697915</v>
      </c>
      <c r="J39" s="61">
        <v>1273.6366373697915</v>
      </c>
      <c r="K39" s="50">
        <f t="shared" si="24"/>
        <v>3820.9099121093745</v>
      </c>
      <c r="L39" s="61">
        <v>1273.6366373697915</v>
      </c>
      <c r="M39" s="61">
        <v>1273.6366373697915</v>
      </c>
      <c r="N39" s="61">
        <v>1273.6366373697915</v>
      </c>
      <c r="O39" s="50">
        <f t="shared" si="25"/>
        <v>3820.9099121093745</v>
      </c>
      <c r="P39" s="61">
        <v>1273.6366373697915</v>
      </c>
      <c r="Q39" s="61">
        <v>1273.6366373697915</v>
      </c>
      <c r="R39" s="61">
        <v>1273.6366373697915</v>
      </c>
      <c r="S39" s="50">
        <f t="shared" si="26"/>
        <v>3820.9099121093745</v>
      </c>
      <c r="T39" s="61">
        <v>1273.6366373697915</v>
      </c>
      <c r="U39" s="61">
        <v>1273.6366373697915</v>
      </c>
      <c r="V39" s="61">
        <v>1273.6366373697915</v>
      </c>
      <c r="W39" s="50">
        <f t="shared" si="27"/>
        <v>3820.9099121093745</v>
      </c>
      <c r="X39" s="36"/>
      <c r="Y39" s="35">
        <f t="shared" si="28"/>
        <v>15283.639648437498</v>
      </c>
      <c r="AA39" s="35">
        <f t="shared" si="8"/>
        <v>2851.639414062498</v>
      </c>
      <c r="AB39" s="56">
        <f t="shared" si="9"/>
        <v>0.22937897042324659</v>
      </c>
    </row>
    <row r="40" spans="1:28" ht="13">
      <c r="B40" s="35" t="s">
        <v>95</v>
      </c>
      <c r="C40" s="36"/>
      <c r="D40" s="61">
        <v>8545.0001757812497</v>
      </c>
      <c r="E40" s="49"/>
      <c r="F40" s="49"/>
      <c r="G40" s="49"/>
      <c r="H40" s="61">
        <v>333.33333333333331</v>
      </c>
      <c r="I40" s="61">
        <v>333.33333333333331</v>
      </c>
      <c r="J40" s="61">
        <v>333.33333333333331</v>
      </c>
      <c r="K40" s="50">
        <f t="shared" si="24"/>
        <v>1000</v>
      </c>
      <c r="L40" s="61">
        <v>333.33333333333331</v>
      </c>
      <c r="M40" s="61">
        <v>333.33333333333331</v>
      </c>
      <c r="N40" s="61">
        <v>333.33333333333331</v>
      </c>
      <c r="O40" s="50">
        <f t="shared" si="25"/>
        <v>1000</v>
      </c>
      <c r="P40" s="61">
        <v>333.33333333333331</v>
      </c>
      <c r="Q40" s="61">
        <v>333.33333333333331</v>
      </c>
      <c r="R40" s="61">
        <v>333.33333333333331</v>
      </c>
      <c r="S40" s="50">
        <f t="shared" si="26"/>
        <v>1000</v>
      </c>
      <c r="T40" s="61">
        <v>333.33333333333331</v>
      </c>
      <c r="U40" s="61">
        <v>333.33333333333331</v>
      </c>
      <c r="V40" s="61">
        <v>333.33333333333331</v>
      </c>
      <c r="W40" s="50">
        <f t="shared" si="27"/>
        <v>1000</v>
      </c>
      <c r="X40" s="36"/>
      <c r="Y40" s="35">
        <f t="shared" si="28"/>
        <v>4000</v>
      </c>
      <c r="AA40" s="35">
        <f t="shared" si="8"/>
        <v>-4545.0001757812497</v>
      </c>
      <c r="AB40" s="56">
        <f t="shared" si="9"/>
        <v>-0.53189000377822826</v>
      </c>
    </row>
    <row r="41" spans="1:28" ht="13">
      <c r="B41" s="35" t="s">
        <v>20</v>
      </c>
      <c r="C41" s="36"/>
      <c r="D41" s="61">
        <v>24329.000234375002</v>
      </c>
      <c r="E41" s="49"/>
      <c r="F41" s="49"/>
      <c r="G41" s="49"/>
      <c r="H41" s="61">
        <v>2916.6666666666665</v>
      </c>
      <c r="I41" s="61">
        <v>2916.6666666666665</v>
      </c>
      <c r="J41" s="61">
        <v>2916.6666666666665</v>
      </c>
      <c r="K41" s="50">
        <f t="shared" si="24"/>
        <v>8750</v>
      </c>
      <c r="L41" s="61">
        <v>2916.6666666666665</v>
      </c>
      <c r="M41" s="61">
        <v>2916.6666666666665</v>
      </c>
      <c r="N41" s="61">
        <v>2916.6666666666665</v>
      </c>
      <c r="O41" s="50">
        <f t="shared" si="25"/>
        <v>8750</v>
      </c>
      <c r="P41" s="61">
        <v>2916.6666666666665</v>
      </c>
      <c r="Q41" s="61">
        <v>2916.6666666666665</v>
      </c>
      <c r="R41" s="61">
        <v>2916.6666666666665</v>
      </c>
      <c r="S41" s="50">
        <f t="shared" si="26"/>
        <v>8750</v>
      </c>
      <c r="T41" s="61">
        <v>2916.6666666666665</v>
      </c>
      <c r="U41" s="61">
        <v>2916.6666666666665</v>
      </c>
      <c r="V41" s="61">
        <v>2916.6666666666665</v>
      </c>
      <c r="W41" s="50">
        <f t="shared" si="27"/>
        <v>8750</v>
      </c>
      <c r="X41" s="36"/>
      <c r="Y41" s="35">
        <f t="shared" si="28"/>
        <v>35000</v>
      </c>
      <c r="AA41" s="35">
        <f t="shared" si="8"/>
        <v>10670.999765624998</v>
      </c>
      <c r="AB41" s="56">
        <f t="shared" si="9"/>
        <v>0.43861234176600888</v>
      </c>
    </row>
    <row r="42" spans="1:28" ht="13">
      <c r="B42" s="35" t="s">
        <v>21</v>
      </c>
      <c r="C42" s="36"/>
      <c r="D42" s="61">
        <v>76868.001562500009</v>
      </c>
      <c r="E42" s="49"/>
      <c r="F42" s="49"/>
      <c r="G42" s="49"/>
      <c r="H42" s="61">
        <v>8530.986328125</v>
      </c>
      <c r="I42" s="61">
        <v>8530.986328125</v>
      </c>
      <c r="J42" s="61">
        <v>8530.986328125</v>
      </c>
      <c r="K42" s="50">
        <f t="shared" si="24"/>
        <v>25592.958984375</v>
      </c>
      <c r="L42" s="61">
        <v>8530.986328125</v>
      </c>
      <c r="M42" s="61">
        <v>8530.986328125</v>
      </c>
      <c r="N42" s="61">
        <v>8530.986328125</v>
      </c>
      <c r="O42" s="50">
        <f t="shared" si="25"/>
        <v>25592.958984375</v>
      </c>
      <c r="P42" s="61">
        <v>8530.986328125</v>
      </c>
      <c r="Q42" s="61">
        <v>8530.986328125</v>
      </c>
      <c r="R42" s="61">
        <v>8530.986328125</v>
      </c>
      <c r="S42" s="50">
        <f t="shared" si="26"/>
        <v>25592.958984375</v>
      </c>
      <c r="T42" s="61">
        <v>8530.986328125</v>
      </c>
      <c r="U42" s="61">
        <v>8530.986328125</v>
      </c>
      <c r="V42" s="61">
        <v>8530.986328125</v>
      </c>
      <c r="W42" s="50">
        <f t="shared" si="27"/>
        <v>25592.958984375</v>
      </c>
      <c r="X42" s="36"/>
      <c r="Y42" s="35">
        <f t="shared" si="28"/>
        <v>102371.8359375</v>
      </c>
      <c r="AA42" s="35">
        <f t="shared" si="8"/>
        <v>25503.834374999991</v>
      </c>
      <c r="AB42" s="56">
        <f t="shared" si="9"/>
        <v>0.33178739991390666</v>
      </c>
    </row>
    <row r="43" spans="1:28" ht="13">
      <c r="B43" s="35" t="s">
        <v>96</v>
      </c>
      <c r="C43" s="36"/>
      <c r="D43" s="61">
        <v>6028.0000488281248</v>
      </c>
      <c r="E43" s="49"/>
      <c r="F43" s="49"/>
      <c r="G43" s="49"/>
      <c r="H43" s="61">
        <v>892.60001627604163</v>
      </c>
      <c r="I43" s="61">
        <v>892.60001627604163</v>
      </c>
      <c r="J43" s="61">
        <v>892.60001627604163</v>
      </c>
      <c r="K43" s="50">
        <f t="shared" si="24"/>
        <v>2677.800048828125</v>
      </c>
      <c r="L43" s="61">
        <v>892.60001627604163</v>
      </c>
      <c r="M43" s="61">
        <v>892.60001627604163</v>
      </c>
      <c r="N43" s="61">
        <v>892.60001627604163</v>
      </c>
      <c r="O43" s="50">
        <f t="shared" si="25"/>
        <v>2677.800048828125</v>
      </c>
      <c r="P43" s="61">
        <v>892.60001627604163</v>
      </c>
      <c r="Q43" s="61">
        <v>892.60001627604163</v>
      </c>
      <c r="R43" s="61">
        <v>892.60001627604163</v>
      </c>
      <c r="S43" s="50">
        <f t="shared" si="26"/>
        <v>2677.800048828125</v>
      </c>
      <c r="T43" s="61">
        <v>892.60001627604163</v>
      </c>
      <c r="U43" s="61">
        <v>892.60001627604163</v>
      </c>
      <c r="V43" s="61">
        <v>892.60001627604163</v>
      </c>
      <c r="W43" s="50">
        <f t="shared" si="27"/>
        <v>2677.800048828125</v>
      </c>
      <c r="X43" s="36"/>
      <c r="Y43" s="42">
        <f t="shared" si="28"/>
        <v>10711.2001953125</v>
      </c>
      <c r="AA43" s="42">
        <f t="shared" si="8"/>
        <v>4683.2001464843752</v>
      </c>
      <c r="AB43" s="59">
        <f t="shared" si="9"/>
        <v>0.77690778177661335</v>
      </c>
    </row>
    <row r="44" spans="1:28" ht="13">
      <c r="B44" s="43" t="s">
        <v>22</v>
      </c>
      <c r="C44" s="36"/>
      <c r="D44" s="43">
        <f>SUM(D38:D43)</f>
        <v>766556.00694335939</v>
      </c>
      <c r="E44" s="34"/>
      <c r="F44" s="34"/>
      <c r="G44" s="34"/>
      <c r="H44" s="43">
        <f>SUM(H38:H43)</f>
        <v>71809.364257812456</v>
      </c>
      <c r="I44" s="43">
        <f>SUM(I38:I43)</f>
        <v>71809.364257812515</v>
      </c>
      <c r="J44" s="43">
        <f>SUM(J38:J43)</f>
        <v>71809.364257812515</v>
      </c>
      <c r="K44" s="43">
        <f>SUM(H44:J44)</f>
        <v>215428.0927734375</v>
      </c>
      <c r="L44" s="43">
        <f>SUM(L38:L43)</f>
        <v>71809.364257812515</v>
      </c>
      <c r="M44" s="43">
        <f>SUM(M38:M43)</f>
        <v>71809.364257812515</v>
      </c>
      <c r="N44" s="43">
        <f>SUM(N38:N43)</f>
        <v>71809.364257812515</v>
      </c>
      <c r="O44" s="43">
        <f>SUM(L44:N44)</f>
        <v>215428.09277343756</v>
      </c>
      <c r="P44" s="43">
        <f>SUM(P38:P43)</f>
        <v>71809.364257812515</v>
      </c>
      <c r="Q44" s="43">
        <f>SUM(Q38:Q43)</f>
        <v>71809.364257812515</v>
      </c>
      <c r="R44" s="43">
        <f>SUM(R38:R43)</f>
        <v>71809.364257812515</v>
      </c>
      <c r="S44" s="43">
        <f>SUM(P44:R44)</f>
        <v>215428.09277343756</v>
      </c>
      <c r="T44" s="43">
        <f>SUM(T38:T43)</f>
        <v>71809.364257812515</v>
      </c>
      <c r="U44" s="43">
        <f>SUM(U38:U43)</f>
        <v>71809.364257812515</v>
      </c>
      <c r="V44" s="43">
        <f>SUM(V38:V43)</f>
        <v>71809.364257812515</v>
      </c>
      <c r="W44" s="43">
        <f t="shared" si="27"/>
        <v>215428.09277343756</v>
      </c>
      <c r="X44" s="36"/>
      <c r="Y44" s="35">
        <f t="shared" si="28"/>
        <v>861712.37109375023</v>
      </c>
      <c r="AA44" s="35">
        <f t="shared" si="8"/>
        <v>95156.364150390844</v>
      </c>
      <c r="AB44" s="56">
        <f t="shared" si="9"/>
        <v>0.1241349141986724</v>
      </c>
    </row>
    <row r="45" spans="1:28" ht="13">
      <c r="B45" s="34"/>
      <c r="C45" s="36"/>
      <c r="D45" s="34"/>
      <c r="E45" s="34"/>
      <c r="F45" s="34"/>
      <c r="G45" s="34"/>
      <c r="H45" s="34"/>
      <c r="I45" s="34"/>
      <c r="J45" s="34"/>
      <c r="K45" s="34"/>
      <c r="L45" s="34"/>
      <c r="M45" s="34"/>
      <c r="N45" s="34"/>
      <c r="O45" s="34"/>
      <c r="P45" s="34"/>
      <c r="Q45" s="34"/>
      <c r="R45" s="34"/>
      <c r="S45" s="34"/>
      <c r="T45" s="34"/>
      <c r="U45" s="34"/>
      <c r="V45" s="34"/>
      <c r="W45" s="34"/>
      <c r="X45" s="36"/>
    </row>
    <row r="46" spans="1:28" ht="13">
      <c r="A46" s="48" t="s">
        <v>98</v>
      </c>
      <c r="C46" s="36"/>
      <c r="X46" s="36"/>
    </row>
    <row r="47" spans="1:28" ht="13">
      <c r="B47" s="35" t="s">
        <v>23</v>
      </c>
      <c r="C47" s="36"/>
      <c r="D47" s="61">
        <v>42161.999062499999</v>
      </c>
      <c r="E47" s="49"/>
      <c r="F47" s="49"/>
      <c r="G47" s="49"/>
      <c r="H47" s="61">
        <v>2500</v>
      </c>
      <c r="I47" s="61">
        <v>2500</v>
      </c>
      <c r="J47" s="61">
        <v>2500</v>
      </c>
      <c r="K47" s="50">
        <f t="shared" ref="K47:K59" si="29">SUM(H47:J47)</f>
        <v>7500</v>
      </c>
      <c r="L47" s="61">
        <v>2500</v>
      </c>
      <c r="M47" s="61">
        <v>2500</v>
      </c>
      <c r="N47" s="61">
        <v>2500</v>
      </c>
      <c r="O47" s="50">
        <f t="shared" ref="O47:O59" si="30">SUM(L47:N47)</f>
        <v>7500</v>
      </c>
      <c r="P47" s="61">
        <v>2500</v>
      </c>
      <c r="Q47" s="61">
        <v>2500</v>
      </c>
      <c r="R47" s="61">
        <v>2500</v>
      </c>
      <c r="S47" s="50">
        <f t="shared" ref="S47:S59" si="31">SUM(P47:R47)</f>
        <v>7500</v>
      </c>
      <c r="T47" s="61">
        <v>2500</v>
      </c>
      <c r="U47" s="61">
        <v>2500</v>
      </c>
      <c r="V47" s="61">
        <v>2500</v>
      </c>
      <c r="W47" s="50">
        <f t="shared" ref="W47:W59" si="32">SUM(T47:V47)</f>
        <v>7500</v>
      </c>
      <c r="X47" s="36"/>
      <c r="Y47" s="35">
        <f t="shared" ref="Y47:Y59" si="33">SUM(K47,O47,S47,W47)</f>
        <v>30000</v>
      </c>
      <c r="AA47" s="35">
        <f t="shared" si="8"/>
        <v>-12161.999062499999</v>
      </c>
      <c r="AB47" s="56">
        <f t="shared" si="9"/>
        <v>-0.28845878594303193</v>
      </c>
    </row>
    <row r="48" spans="1:28" ht="13">
      <c r="B48" s="35" t="s">
        <v>24</v>
      </c>
      <c r="C48" s="36"/>
      <c r="D48" s="61">
        <v>9941.9997656249998</v>
      </c>
      <c r="E48" s="49"/>
      <c r="F48" s="49"/>
      <c r="G48" s="49"/>
      <c r="H48" s="61">
        <v>845.06998697916663</v>
      </c>
      <c r="I48" s="61">
        <v>845.06998697916663</v>
      </c>
      <c r="J48" s="61">
        <v>845.06998697916663</v>
      </c>
      <c r="K48" s="50">
        <f t="shared" si="29"/>
        <v>2535.2099609375</v>
      </c>
      <c r="L48" s="61">
        <v>845.06998697916663</v>
      </c>
      <c r="M48" s="61">
        <v>845.06998697916663</v>
      </c>
      <c r="N48" s="61">
        <v>845.06998697916663</v>
      </c>
      <c r="O48" s="50">
        <f t="shared" si="30"/>
        <v>2535.2099609375</v>
      </c>
      <c r="P48" s="61">
        <v>845.06998697916663</v>
      </c>
      <c r="Q48" s="61">
        <v>845.06998697916663</v>
      </c>
      <c r="R48" s="61">
        <v>845.06998697916663</v>
      </c>
      <c r="S48" s="50">
        <f t="shared" si="31"/>
        <v>2535.2099609375</v>
      </c>
      <c r="T48" s="61">
        <v>845.06998697916663</v>
      </c>
      <c r="U48" s="61">
        <v>845.06998697916663</v>
      </c>
      <c r="V48" s="61">
        <v>845.06998697916663</v>
      </c>
      <c r="W48" s="50">
        <f t="shared" si="32"/>
        <v>2535.2099609375</v>
      </c>
      <c r="X48" s="36"/>
      <c r="Y48" s="35">
        <f t="shared" si="33"/>
        <v>10140.83984375</v>
      </c>
      <c r="AA48" s="35">
        <f t="shared" si="8"/>
        <v>198.84007812500022</v>
      </c>
      <c r="AB48" s="56">
        <f t="shared" si="9"/>
        <v>2.0000008329561676E-2</v>
      </c>
    </row>
    <row r="49" spans="1:28" ht="13">
      <c r="B49" s="35" t="s">
        <v>25</v>
      </c>
      <c r="C49" s="36"/>
      <c r="D49" s="61">
        <v>23509.330000000005</v>
      </c>
      <c r="E49" s="49"/>
      <c r="F49" s="49"/>
      <c r="G49" s="49"/>
      <c r="H49" s="61">
        <v>1998.29296875</v>
      </c>
      <c r="I49" s="61">
        <v>1998.29296875</v>
      </c>
      <c r="J49" s="61">
        <v>1998.29296875</v>
      </c>
      <c r="K49" s="50">
        <f t="shared" si="29"/>
        <v>5994.87890625</v>
      </c>
      <c r="L49" s="61">
        <v>1998.29296875</v>
      </c>
      <c r="M49" s="61">
        <v>1998.29296875</v>
      </c>
      <c r="N49" s="61">
        <v>1998.29296875</v>
      </c>
      <c r="O49" s="50">
        <f t="shared" si="30"/>
        <v>5994.87890625</v>
      </c>
      <c r="P49" s="61">
        <v>1998.29296875</v>
      </c>
      <c r="Q49" s="61">
        <v>1998.29296875</v>
      </c>
      <c r="R49" s="61">
        <v>1998.29296875</v>
      </c>
      <c r="S49" s="50">
        <f t="shared" si="31"/>
        <v>5994.87890625</v>
      </c>
      <c r="T49" s="61">
        <v>1998.29296875</v>
      </c>
      <c r="U49" s="61">
        <v>1998.29296875</v>
      </c>
      <c r="V49" s="61">
        <v>1998.29296875</v>
      </c>
      <c r="W49" s="50">
        <f t="shared" si="32"/>
        <v>5994.87890625</v>
      </c>
      <c r="X49" s="36"/>
      <c r="Y49" s="35">
        <f t="shared" si="33"/>
        <v>23979.515625</v>
      </c>
      <c r="AA49" s="35">
        <f t="shared" si="8"/>
        <v>470.18562499999462</v>
      </c>
      <c r="AB49" s="56">
        <f t="shared" si="9"/>
        <v>1.9999958527103685E-2</v>
      </c>
    </row>
    <row r="50" spans="1:28" ht="13">
      <c r="B50" s="35" t="s">
        <v>26</v>
      </c>
      <c r="C50" s="36"/>
      <c r="D50" s="61">
        <v>65504.001406249998</v>
      </c>
      <c r="E50" s="49"/>
      <c r="F50" s="49"/>
      <c r="G50" s="49"/>
      <c r="H50" s="61">
        <v>7972.4499918619786</v>
      </c>
      <c r="I50" s="61">
        <v>7972.4499918619786</v>
      </c>
      <c r="J50" s="61">
        <v>7972.4499918619786</v>
      </c>
      <c r="K50" s="50">
        <f t="shared" si="29"/>
        <v>23917.349975585938</v>
      </c>
      <c r="L50" s="61">
        <v>7972.4499918619786</v>
      </c>
      <c r="M50" s="61">
        <v>7972.4499918619786</v>
      </c>
      <c r="N50" s="61">
        <v>7972.4499918619786</v>
      </c>
      <c r="O50" s="50">
        <f t="shared" si="30"/>
        <v>23917.349975585938</v>
      </c>
      <c r="P50" s="61">
        <v>7972.4499918619786</v>
      </c>
      <c r="Q50" s="61">
        <v>7972.4499918619786</v>
      </c>
      <c r="R50" s="61">
        <v>7972.4499918619786</v>
      </c>
      <c r="S50" s="50">
        <f t="shared" si="31"/>
        <v>23917.349975585938</v>
      </c>
      <c r="T50" s="61">
        <v>7972.4499918619786</v>
      </c>
      <c r="U50" s="61">
        <v>7972.4499918619786</v>
      </c>
      <c r="V50" s="61">
        <v>7972.4499918619786</v>
      </c>
      <c r="W50" s="50">
        <f t="shared" si="32"/>
        <v>23917.349975585938</v>
      </c>
      <c r="X50" s="36"/>
      <c r="Y50" s="35">
        <f t="shared" si="33"/>
        <v>95669.39990234375</v>
      </c>
      <c r="AA50" s="35">
        <f t="shared" si="8"/>
        <v>30165.398496093752</v>
      </c>
      <c r="AB50" s="56">
        <f t="shared" si="9"/>
        <v>0.46051230227922463</v>
      </c>
    </row>
    <row r="51" spans="1:28" ht="13">
      <c r="B51" s="35" t="s">
        <v>27</v>
      </c>
      <c r="C51" s="36"/>
      <c r="D51" s="61">
        <v>26137.18</v>
      </c>
      <c r="E51" s="49"/>
      <c r="F51" s="49"/>
      <c r="G51" s="49"/>
      <c r="H51" s="61">
        <v>1531.8333333333333</v>
      </c>
      <c r="I51" s="61">
        <v>1531.8333333333333</v>
      </c>
      <c r="J51" s="61">
        <v>1531.8333333333333</v>
      </c>
      <c r="K51" s="50">
        <f t="shared" si="29"/>
        <v>4595.5</v>
      </c>
      <c r="L51" s="61">
        <v>1531.8333333333333</v>
      </c>
      <c r="M51" s="61">
        <v>1531.8333333333333</v>
      </c>
      <c r="N51" s="61">
        <v>1531.8333333333333</v>
      </c>
      <c r="O51" s="50">
        <f t="shared" si="30"/>
        <v>4595.5</v>
      </c>
      <c r="P51" s="61">
        <v>1531.8333333333333</v>
      </c>
      <c r="Q51" s="61">
        <v>1531.8333333333333</v>
      </c>
      <c r="R51" s="61">
        <v>1531.8333333333333</v>
      </c>
      <c r="S51" s="50">
        <f t="shared" si="31"/>
        <v>4595.5</v>
      </c>
      <c r="T51" s="61">
        <v>1531.8333333333333</v>
      </c>
      <c r="U51" s="61">
        <v>1531.8333333333333</v>
      </c>
      <c r="V51" s="61">
        <v>1531.8333333333333</v>
      </c>
      <c r="W51" s="50">
        <f t="shared" ref="W51:W56" si="34">SUM(T51:V51)</f>
        <v>4595.5</v>
      </c>
      <c r="X51" s="36"/>
      <c r="Y51" s="35">
        <f t="shared" ref="Y51:Y56" si="35">SUM(K51,O51,S51,W51)</f>
        <v>18382</v>
      </c>
      <c r="AA51" s="35">
        <f t="shared" si="8"/>
        <v>-7755.18</v>
      </c>
      <c r="AB51" s="56">
        <f t="shared" si="9"/>
        <v>-0.29671066274173419</v>
      </c>
    </row>
    <row r="52" spans="1:28" ht="13">
      <c r="B52" s="35" t="s">
        <v>28</v>
      </c>
      <c r="C52" s="36"/>
      <c r="D52" s="61">
        <v>0</v>
      </c>
      <c r="E52" s="49"/>
      <c r="F52" s="49"/>
      <c r="G52" s="49"/>
      <c r="H52" s="61">
        <v>0</v>
      </c>
      <c r="I52" s="61">
        <v>0</v>
      </c>
      <c r="J52" s="61">
        <v>0</v>
      </c>
      <c r="K52" s="50">
        <f t="shared" si="29"/>
        <v>0</v>
      </c>
      <c r="L52" s="61">
        <v>0</v>
      </c>
      <c r="M52" s="61">
        <v>0</v>
      </c>
      <c r="N52" s="61">
        <v>0</v>
      </c>
      <c r="O52" s="50">
        <f t="shared" si="30"/>
        <v>0</v>
      </c>
      <c r="P52" s="61">
        <v>0</v>
      </c>
      <c r="Q52" s="61">
        <v>0</v>
      </c>
      <c r="R52" s="61">
        <v>0</v>
      </c>
      <c r="S52" s="50">
        <f t="shared" si="31"/>
        <v>0</v>
      </c>
      <c r="T52" s="61">
        <v>0</v>
      </c>
      <c r="U52" s="61">
        <v>0</v>
      </c>
      <c r="V52" s="61">
        <v>0</v>
      </c>
      <c r="W52" s="50">
        <f t="shared" si="34"/>
        <v>0</v>
      </c>
      <c r="X52" s="36"/>
      <c r="Y52" s="35">
        <f t="shared" si="35"/>
        <v>0</v>
      </c>
      <c r="AA52" s="35">
        <f t="shared" si="8"/>
        <v>0</v>
      </c>
      <c r="AB52" s="56" t="str">
        <f t="shared" si="9"/>
        <v/>
      </c>
    </row>
    <row r="53" spans="1:28" ht="13">
      <c r="B53" s="35" t="s">
        <v>99</v>
      </c>
      <c r="C53" s="36"/>
      <c r="D53" s="61">
        <v>38492.000625000001</v>
      </c>
      <c r="E53" s="49"/>
      <c r="F53" s="49"/>
      <c r="G53" s="49"/>
      <c r="H53" s="61">
        <v>2083.333333333333</v>
      </c>
      <c r="I53" s="61">
        <v>2083.333333333333</v>
      </c>
      <c r="J53" s="61">
        <v>2083.333333333333</v>
      </c>
      <c r="K53" s="50">
        <f t="shared" si="29"/>
        <v>6249.9999999999991</v>
      </c>
      <c r="L53" s="61">
        <v>2083.333333333333</v>
      </c>
      <c r="M53" s="61">
        <v>2083.333333333333</v>
      </c>
      <c r="N53" s="61">
        <v>2083.333333333333</v>
      </c>
      <c r="O53" s="50">
        <f t="shared" si="30"/>
        <v>6249.9999999999991</v>
      </c>
      <c r="P53" s="61">
        <v>2083.333333333333</v>
      </c>
      <c r="Q53" s="61">
        <v>2083.333333333333</v>
      </c>
      <c r="R53" s="61">
        <v>2083.333333333333</v>
      </c>
      <c r="S53" s="50">
        <f t="shared" si="31"/>
        <v>6249.9999999999991</v>
      </c>
      <c r="T53" s="61">
        <v>2083.333333333333</v>
      </c>
      <c r="U53" s="61">
        <v>2083.333333333333</v>
      </c>
      <c r="V53" s="61">
        <v>2083.333333333333</v>
      </c>
      <c r="W53" s="50">
        <f t="shared" si="34"/>
        <v>6249.9999999999991</v>
      </c>
      <c r="X53" s="36"/>
      <c r="Y53" s="35">
        <f t="shared" si="35"/>
        <v>24999.999999999996</v>
      </c>
      <c r="AA53" s="35">
        <f t="shared" si="8"/>
        <v>-13492.000625000004</v>
      </c>
      <c r="AB53" s="56">
        <f t="shared" si="9"/>
        <v>-0.35051440314684873</v>
      </c>
    </row>
    <row r="54" spans="1:28" ht="13">
      <c r="B54" s="35" t="s">
        <v>100</v>
      </c>
      <c r="C54" s="36"/>
      <c r="D54" s="61">
        <v>20490.13</v>
      </c>
      <c r="E54" s="49"/>
      <c r="F54" s="49"/>
      <c r="G54" s="49"/>
      <c r="H54" s="61">
        <v>2087.0810546875005</v>
      </c>
      <c r="I54" s="61">
        <v>2087.0810546875005</v>
      </c>
      <c r="J54" s="61">
        <v>2087.0810546875005</v>
      </c>
      <c r="K54" s="50">
        <f t="shared" si="29"/>
        <v>6261.2431640625018</v>
      </c>
      <c r="L54" s="61">
        <v>2087.0810546875005</v>
      </c>
      <c r="M54" s="61">
        <v>2087.0810546875005</v>
      </c>
      <c r="N54" s="61">
        <v>2087.0810546875005</v>
      </c>
      <c r="O54" s="50">
        <f t="shared" si="30"/>
        <v>6261.2431640625018</v>
      </c>
      <c r="P54" s="61">
        <v>2087.0810546875005</v>
      </c>
      <c r="Q54" s="61">
        <v>2087.0810546875005</v>
      </c>
      <c r="R54" s="61">
        <v>2087.0810546875005</v>
      </c>
      <c r="S54" s="50">
        <f t="shared" si="31"/>
        <v>6261.2431640625018</v>
      </c>
      <c r="T54" s="61">
        <v>2087.0810546875005</v>
      </c>
      <c r="U54" s="61">
        <v>2087.0810546875005</v>
      </c>
      <c r="V54" s="61">
        <v>2087.0810546875005</v>
      </c>
      <c r="W54" s="50">
        <f t="shared" si="34"/>
        <v>6261.2431640625018</v>
      </c>
      <c r="X54" s="36"/>
      <c r="Y54" s="35">
        <f t="shared" si="35"/>
        <v>25044.972656250007</v>
      </c>
      <c r="AA54" s="35">
        <f t="shared" si="8"/>
        <v>4554.8426562500063</v>
      </c>
      <c r="AB54" s="56">
        <f t="shared" si="9"/>
        <v>0.22229447330251229</v>
      </c>
    </row>
    <row r="55" spans="1:28" ht="13">
      <c r="B55" s="35" t="s">
        <v>30</v>
      </c>
      <c r="C55" s="36"/>
      <c r="D55" s="61">
        <v>0</v>
      </c>
      <c r="E55" s="49"/>
      <c r="F55" s="49"/>
      <c r="G55" s="49"/>
      <c r="H55" s="61">
        <v>0</v>
      </c>
      <c r="I55" s="61">
        <v>0</v>
      </c>
      <c r="J55" s="61">
        <v>0</v>
      </c>
      <c r="K55" s="50">
        <f t="shared" si="29"/>
        <v>0</v>
      </c>
      <c r="L55" s="61">
        <v>0</v>
      </c>
      <c r="M55" s="61">
        <v>0</v>
      </c>
      <c r="N55" s="61">
        <v>0</v>
      </c>
      <c r="O55" s="50">
        <f t="shared" si="30"/>
        <v>0</v>
      </c>
      <c r="P55" s="61">
        <v>0</v>
      </c>
      <c r="Q55" s="61">
        <v>0</v>
      </c>
      <c r="R55" s="61">
        <v>0</v>
      </c>
      <c r="S55" s="50">
        <f t="shared" si="31"/>
        <v>0</v>
      </c>
      <c r="T55" s="61">
        <v>0</v>
      </c>
      <c r="U55" s="61">
        <v>0</v>
      </c>
      <c r="V55" s="61">
        <v>0</v>
      </c>
      <c r="W55" s="50">
        <f t="shared" si="34"/>
        <v>0</v>
      </c>
      <c r="X55" s="36"/>
      <c r="Y55" s="35">
        <f t="shared" si="35"/>
        <v>0</v>
      </c>
      <c r="AA55" s="35">
        <f t="shared" si="8"/>
        <v>0</v>
      </c>
      <c r="AB55" s="56" t="str">
        <f t="shared" si="9"/>
        <v/>
      </c>
    </row>
    <row r="56" spans="1:28" ht="13">
      <c r="B56" s="35" t="s">
        <v>101</v>
      </c>
      <c r="C56" s="36"/>
      <c r="D56" s="61">
        <v>0</v>
      </c>
      <c r="E56" s="49"/>
      <c r="F56" s="49"/>
      <c r="G56" s="49"/>
      <c r="H56" s="61">
        <v>0</v>
      </c>
      <c r="I56" s="61">
        <v>0</v>
      </c>
      <c r="J56" s="61">
        <v>0</v>
      </c>
      <c r="K56" s="50">
        <f t="shared" si="29"/>
        <v>0</v>
      </c>
      <c r="L56" s="61">
        <v>0</v>
      </c>
      <c r="M56" s="61">
        <v>0</v>
      </c>
      <c r="N56" s="61">
        <v>0</v>
      </c>
      <c r="O56" s="50">
        <f t="shared" si="30"/>
        <v>0</v>
      </c>
      <c r="P56" s="61">
        <v>0</v>
      </c>
      <c r="Q56" s="61">
        <v>0</v>
      </c>
      <c r="R56" s="61">
        <v>0</v>
      </c>
      <c r="S56" s="50">
        <f t="shared" si="31"/>
        <v>0</v>
      </c>
      <c r="T56" s="61">
        <v>0</v>
      </c>
      <c r="U56" s="61">
        <v>0</v>
      </c>
      <c r="V56" s="61">
        <v>0</v>
      </c>
      <c r="W56" s="50">
        <f t="shared" si="34"/>
        <v>0</v>
      </c>
      <c r="X56" s="36"/>
      <c r="Y56" s="35">
        <f t="shared" si="35"/>
        <v>0</v>
      </c>
      <c r="AA56" s="35">
        <f t="shared" si="8"/>
        <v>0</v>
      </c>
      <c r="AB56" s="56" t="str">
        <f t="shared" si="9"/>
        <v/>
      </c>
    </row>
    <row r="57" spans="1:28" ht="13">
      <c r="B57" s="35" t="s">
        <v>102</v>
      </c>
      <c r="C57" s="36"/>
      <c r="D57" s="61">
        <v>17642.000117187497</v>
      </c>
      <c r="E57" s="49"/>
      <c r="F57" s="49"/>
      <c r="G57" s="49"/>
      <c r="H57" s="61">
        <v>3231.278645833333</v>
      </c>
      <c r="I57" s="61">
        <v>3231.278645833333</v>
      </c>
      <c r="J57" s="61">
        <v>3231.278645833333</v>
      </c>
      <c r="K57" s="50">
        <f t="shared" si="29"/>
        <v>9693.8359375</v>
      </c>
      <c r="L57" s="61">
        <v>3231.278645833333</v>
      </c>
      <c r="M57" s="61">
        <v>3231.278645833333</v>
      </c>
      <c r="N57" s="61">
        <v>3231.278645833333</v>
      </c>
      <c r="O57" s="50">
        <f t="shared" si="30"/>
        <v>9693.8359375</v>
      </c>
      <c r="P57" s="61">
        <v>3231.278645833333</v>
      </c>
      <c r="Q57" s="61">
        <v>3231.278645833333</v>
      </c>
      <c r="R57" s="61">
        <v>3231.278645833333</v>
      </c>
      <c r="S57" s="50">
        <f t="shared" si="31"/>
        <v>9693.8359375</v>
      </c>
      <c r="T57" s="61">
        <v>3231.278645833333</v>
      </c>
      <c r="U57" s="61">
        <v>3231.278645833333</v>
      </c>
      <c r="V57" s="61">
        <v>3231.278645833333</v>
      </c>
      <c r="W57" s="50">
        <f t="shared" si="32"/>
        <v>9693.8359375</v>
      </c>
      <c r="X57" s="36"/>
      <c r="Y57" s="35">
        <f t="shared" si="33"/>
        <v>38775.34375</v>
      </c>
      <c r="AA57" s="35">
        <f t="shared" si="8"/>
        <v>21133.343632812503</v>
      </c>
      <c r="AB57" s="56">
        <f t="shared" si="9"/>
        <v>1.1978995291029166</v>
      </c>
    </row>
    <row r="58" spans="1:28" ht="13">
      <c r="B58" s="35" t="s">
        <v>31</v>
      </c>
      <c r="C58" s="36"/>
      <c r="D58" s="61">
        <v>89282.999326171877</v>
      </c>
      <c r="E58" s="49"/>
      <c r="F58" s="49"/>
      <c r="G58" s="49"/>
      <c r="H58" s="61">
        <v>7742.7549794514962</v>
      </c>
      <c r="I58" s="61">
        <v>7742.7549794514962</v>
      </c>
      <c r="J58" s="61">
        <v>7742.7549794514962</v>
      </c>
      <c r="K58" s="50">
        <f t="shared" si="29"/>
        <v>23228.264938354489</v>
      </c>
      <c r="L58" s="61">
        <v>7742.7549794514962</v>
      </c>
      <c r="M58" s="61">
        <v>7742.7549794514962</v>
      </c>
      <c r="N58" s="61">
        <v>7742.7549794514962</v>
      </c>
      <c r="O58" s="50">
        <f t="shared" si="30"/>
        <v>23228.264938354489</v>
      </c>
      <c r="P58" s="61">
        <v>7742.7549794514962</v>
      </c>
      <c r="Q58" s="61">
        <v>7742.7549794514962</v>
      </c>
      <c r="R58" s="61">
        <v>7742.7549794514962</v>
      </c>
      <c r="S58" s="50">
        <f t="shared" si="31"/>
        <v>23228.264938354489</v>
      </c>
      <c r="T58" s="61">
        <v>7742.7549794514962</v>
      </c>
      <c r="U58" s="61">
        <v>7742.7549794514962</v>
      </c>
      <c r="V58" s="61">
        <v>7742.7549794514962</v>
      </c>
      <c r="W58" s="50">
        <f t="shared" si="32"/>
        <v>23228.264938354489</v>
      </c>
      <c r="X58" s="36"/>
      <c r="Y58" s="42">
        <f t="shared" si="33"/>
        <v>92913.059753417954</v>
      </c>
      <c r="AA58" s="42">
        <f t="shared" si="8"/>
        <v>3630.0604272460769</v>
      </c>
      <c r="AB58" s="59">
        <f t="shared" si="9"/>
        <v>4.065791309255426E-2</v>
      </c>
    </row>
    <row r="59" spans="1:28" ht="13">
      <c r="B59" s="43" t="s">
        <v>32</v>
      </c>
      <c r="C59" s="36"/>
      <c r="D59" s="43">
        <f>SUM(D47:D58)</f>
        <v>333161.64030273439</v>
      </c>
      <c r="E59" s="34"/>
      <c r="F59" s="34"/>
      <c r="G59" s="34"/>
      <c r="H59" s="43">
        <f>SUM(H47:H58)</f>
        <v>29992.094294230141</v>
      </c>
      <c r="I59" s="43">
        <f>SUM(I47:I58)</f>
        <v>29992.094294230141</v>
      </c>
      <c r="J59" s="43">
        <f>SUM(J47:J58)</f>
        <v>29992.094294230141</v>
      </c>
      <c r="K59" s="43">
        <f t="shared" si="29"/>
        <v>89976.28288269043</v>
      </c>
      <c r="L59" s="43">
        <f>SUM(L47:L58)</f>
        <v>29992.094294230141</v>
      </c>
      <c r="M59" s="43">
        <f>SUM(M47:M58)</f>
        <v>29992.094294230141</v>
      </c>
      <c r="N59" s="43">
        <f>SUM(N47:N58)</f>
        <v>29992.094294230141</v>
      </c>
      <c r="O59" s="43">
        <f t="shared" si="30"/>
        <v>89976.28288269043</v>
      </c>
      <c r="P59" s="43">
        <f>SUM(P47:P58)</f>
        <v>29992.094294230141</v>
      </c>
      <c r="Q59" s="43">
        <f>SUM(Q47:Q58)</f>
        <v>29992.094294230141</v>
      </c>
      <c r="R59" s="43">
        <f>SUM(R47:R58)</f>
        <v>29992.094294230141</v>
      </c>
      <c r="S59" s="43">
        <f t="shared" si="31"/>
        <v>89976.28288269043</v>
      </c>
      <c r="T59" s="43">
        <f>SUM(T47:T58)</f>
        <v>29992.094294230141</v>
      </c>
      <c r="U59" s="43">
        <f>SUM(U47:U58)</f>
        <v>29992.094294230141</v>
      </c>
      <c r="V59" s="43">
        <f>SUM(V47:V58)</f>
        <v>29992.094294230141</v>
      </c>
      <c r="W59" s="43">
        <f t="shared" si="32"/>
        <v>89976.28288269043</v>
      </c>
      <c r="X59" s="36"/>
      <c r="Y59" s="35">
        <f t="shared" si="33"/>
        <v>359905.13153076172</v>
      </c>
      <c r="AA59" s="35">
        <f t="shared" si="8"/>
        <v>26743.491228027327</v>
      </c>
      <c r="AB59" s="56">
        <f t="shared" si="9"/>
        <v>8.0271820020234877E-2</v>
      </c>
    </row>
    <row r="60" spans="1:28" ht="13">
      <c r="B60" s="34"/>
      <c r="C60" s="36"/>
      <c r="D60" s="34"/>
      <c r="E60" s="34"/>
      <c r="F60" s="34"/>
      <c r="G60" s="34"/>
      <c r="H60" s="34"/>
      <c r="I60" s="34"/>
      <c r="J60" s="34"/>
      <c r="K60" s="34"/>
      <c r="L60" s="34"/>
      <c r="M60" s="34"/>
      <c r="N60" s="34"/>
      <c r="O60" s="34"/>
      <c r="P60" s="34"/>
      <c r="Q60" s="34"/>
      <c r="R60" s="34"/>
      <c r="S60" s="34"/>
      <c r="T60" s="34"/>
      <c r="U60" s="34"/>
      <c r="V60" s="34"/>
      <c r="W60" s="34"/>
      <c r="X60" s="36"/>
      <c r="AB60" s="59"/>
    </row>
    <row r="61" spans="1:28" ht="13">
      <c r="B61" s="43" t="s">
        <v>103</v>
      </c>
      <c r="C61" s="36"/>
      <c r="D61" s="43">
        <f>D59+D44+D35+D27</f>
        <v>2507954.5059790704</v>
      </c>
      <c r="E61" s="34"/>
      <c r="F61" s="34"/>
      <c r="G61" s="34"/>
      <c r="H61" s="43">
        <f t="shared" ref="H61:W61" si="36">H59+H44+H35+H27</f>
        <v>191986.56490446982</v>
      </c>
      <c r="I61" s="43">
        <f t="shared" si="36"/>
        <v>216319.56108502072</v>
      </c>
      <c r="J61" s="43">
        <f t="shared" si="36"/>
        <v>273978.71095928492</v>
      </c>
      <c r="K61" s="43">
        <f t="shared" si="36"/>
        <v>682284.83694877545</v>
      </c>
      <c r="L61" s="43">
        <f t="shared" si="36"/>
        <v>271829.5428251063</v>
      </c>
      <c r="M61" s="43">
        <f t="shared" si="36"/>
        <v>263695.687539345</v>
      </c>
      <c r="N61" s="43">
        <f t="shared" si="36"/>
        <v>325984.84400105872</v>
      </c>
      <c r="O61" s="43">
        <f t="shared" si="36"/>
        <v>861510.07436551002</v>
      </c>
      <c r="P61" s="43">
        <f t="shared" si="36"/>
        <v>268932.36007605947</v>
      </c>
      <c r="Q61" s="43">
        <f t="shared" si="36"/>
        <v>267623.19194188085</v>
      </c>
      <c r="R61" s="43">
        <f t="shared" si="36"/>
        <v>274169.032612774</v>
      </c>
      <c r="S61" s="43">
        <f t="shared" si="36"/>
        <v>810724.5846307145</v>
      </c>
      <c r="T61" s="43">
        <f t="shared" si="36"/>
        <v>265004.85567352362</v>
      </c>
      <c r="U61" s="43">
        <f t="shared" si="36"/>
        <v>275005.5720548426</v>
      </c>
      <c r="V61" s="43">
        <f t="shared" si="36"/>
        <v>440171.91568210261</v>
      </c>
      <c r="W61" s="51">
        <f t="shared" si="36"/>
        <v>980182.34341046889</v>
      </c>
      <c r="X61" s="36"/>
      <c r="Y61" s="57">
        <f>SUM(K61,O61,S61,W61)</f>
        <v>3334701.8393554688</v>
      </c>
      <c r="AA61" s="57">
        <f t="shared" si="8"/>
        <v>826747.33337639831</v>
      </c>
      <c r="AB61" s="59">
        <f t="shared" si="9"/>
        <v>0.32965005202662068</v>
      </c>
    </row>
    <row r="62" spans="1:28" ht="12.75" customHeight="1">
      <c r="A62" s="34" t="s">
        <v>126</v>
      </c>
      <c r="B62" s="43"/>
      <c r="C62" s="36"/>
      <c r="D62" s="43">
        <f>D16-D61</f>
        <v>129813.89225530438</v>
      </c>
      <c r="E62" s="34"/>
      <c r="F62" s="34"/>
      <c r="G62" s="34"/>
      <c r="H62" s="43">
        <f t="shared" ref="H62:W62" si="37">H16-H61</f>
        <v>31257.605993967649</v>
      </c>
      <c r="I62" s="43">
        <f t="shared" si="37"/>
        <v>7274.5072476722125</v>
      </c>
      <c r="J62" s="43">
        <f t="shared" si="37"/>
        <v>-43386.693941482692</v>
      </c>
      <c r="K62" s="43">
        <f t="shared" si="37"/>
        <v>-4854.5806998428889</v>
      </c>
      <c r="L62" s="43">
        <f t="shared" si="37"/>
        <v>-46587.423241559532</v>
      </c>
      <c r="M62" s="43">
        <f t="shared" si="37"/>
        <v>216081.49032746995</v>
      </c>
      <c r="N62" s="43">
        <f t="shared" si="37"/>
        <v>-38071.177790897433</v>
      </c>
      <c r="O62" s="43">
        <f t="shared" si="37"/>
        <v>131422.88929501304</v>
      </c>
      <c r="P62" s="43">
        <f t="shared" si="37"/>
        <v>20030.998436868249</v>
      </c>
      <c r="Q62" s="43">
        <f t="shared" si="37"/>
        <v>20990.269136791409</v>
      </c>
      <c r="R62" s="43">
        <f t="shared" si="37"/>
        <v>16193.915637175553</v>
      </c>
      <c r="S62" s="43">
        <f t="shared" si="37"/>
        <v>57215.183210835094</v>
      </c>
      <c r="T62" s="43">
        <f t="shared" si="37"/>
        <v>22908.810536637669</v>
      </c>
      <c r="U62" s="43">
        <f t="shared" si="37"/>
        <v>14307.683892340574</v>
      </c>
      <c r="V62" s="43">
        <f t="shared" si="37"/>
        <v>-152958.04434045224</v>
      </c>
      <c r="W62" s="43">
        <f t="shared" si="37"/>
        <v>-115741.54991147411</v>
      </c>
      <c r="X62" s="36"/>
      <c r="Y62" s="35">
        <f t="shared" ref="Y62" si="38">SUM(K62,O62,S62,W62)</f>
        <v>68041.941894531134</v>
      </c>
      <c r="AA62" s="35">
        <f t="shared" si="8"/>
        <v>-61771.950360773248</v>
      </c>
      <c r="AB62" s="56">
        <f t="shared" si="9"/>
        <v>-0.47585007496182796</v>
      </c>
    </row>
    <row r="63" spans="1:28" ht="12.75" customHeight="1">
      <c r="A63" s="34"/>
      <c r="B63" s="34"/>
      <c r="C63" s="36"/>
      <c r="D63" s="52"/>
      <c r="E63" s="34"/>
      <c r="F63" s="34"/>
      <c r="G63" s="34"/>
      <c r="H63" s="52"/>
      <c r="I63" s="52"/>
      <c r="J63" s="52"/>
      <c r="K63" s="34"/>
      <c r="L63" s="52"/>
      <c r="M63" s="52"/>
      <c r="N63" s="52"/>
      <c r="O63" s="34"/>
      <c r="P63" s="52"/>
      <c r="Q63" s="52"/>
      <c r="R63" s="52"/>
      <c r="S63" s="34"/>
      <c r="T63" s="52"/>
      <c r="U63" s="52"/>
      <c r="V63" s="52"/>
      <c r="W63" s="34"/>
      <c r="X63" s="36"/>
      <c r="AB63" s="59"/>
    </row>
    <row r="64" spans="1:28" ht="13">
      <c r="A64" s="34" t="s">
        <v>125</v>
      </c>
      <c r="B64" s="43"/>
      <c r="C64" s="36"/>
      <c r="D64" s="53">
        <f>D62</f>
        <v>129813.89225530438</v>
      </c>
      <c r="E64" s="54"/>
      <c r="F64" s="54"/>
      <c r="G64" s="54"/>
      <c r="H64" s="53">
        <f>H62</f>
        <v>31257.605993967649</v>
      </c>
      <c r="I64" s="53">
        <f t="shared" ref="I64:W64" si="39">I62</f>
        <v>7274.5072476722125</v>
      </c>
      <c r="J64" s="53">
        <f t="shared" si="39"/>
        <v>-43386.693941482692</v>
      </c>
      <c r="K64" s="53">
        <f t="shared" si="39"/>
        <v>-4854.5806998428889</v>
      </c>
      <c r="L64" s="53">
        <f t="shared" si="39"/>
        <v>-46587.423241559532</v>
      </c>
      <c r="M64" s="53">
        <f t="shared" si="39"/>
        <v>216081.49032746995</v>
      </c>
      <c r="N64" s="53">
        <f t="shared" si="39"/>
        <v>-38071.177790897433</v>
      </c>
      <c r="O64" s="53">
        <f t="shared" si="39"/>
        <v>131422.88929501304</v>
      </c>
      <c r="P64" s="53">
        <f t="shared" si="39"/>
        <v>20030.998436868249</v>
      </c>
      <c r="Q64" s="53">
        <f t="shared" si="39"/>
        <v>20990.269136791409</v>
      </c>
      <c r="R64" s="53">
        <f t="shared" si="39"/>
        <v>16193.915637175553</v>
      </c>
      <c r="S64" s="53">
        <f t="shared" si="39"/>
        <v>57215.183210835094</v>
      </c>
      <c r="T64" s="53">
        <f t="shared" si="39"/>
        <v>22908.810536637669</v>
      </c>
      <c r="U64" s="53">
        <f t="shared" si="39"/>
        <v>14307.683892340574</v>
      </c>
      <c r="V64" s="53">
        <f t="shared" si="39"/>
        <v>-152958.04434045224</v>
      </c>
      <c r="W64" s="53">
        <f t="shared" si="39"/>
        <v>-115741.54991147411</v>
      </c>
      <c r="X64" s="55"/>
      <c r="Y64" s="58">
        <f>SUM(K64,O64,S64,W64)</f>
        <v>68041.941894531134</v>
      </c>
      <c r="AA64" s="58">
        <f t="shared" si="8"/>
        <v>-61771.950360773248</v>
      </c>
      <c r="AB64" s="56">
        <f t="shared" si="9"/>
        <v>-0.47585007496182796</v>
      </c>
    </row>
  </sheetData>
  <sheetProtection algorithmName="SHA-512" hashValue="DJ9wQ6RUeSYJFU6UlcGjWZ+lH6gnxIAV+qy61EvBnPS37Tzu+JiEALzmtsn3VPOf1voy3o0oaomx+QFOaLz/mQ==" saltValue="0c/pbraU4rcNeIjFiLPJaQ==" spinCount="100000" sheet="1" objects="1" scenarios="1"/>
  <mergeCells count="1">
    <mergeCell ref="AA4:AB4"/>
  </mergeCells>
  <conditionalFormatting sqref="D5">
    <cfRule type="containsText" dxfId="1" priority="1" operator="containsText" text="Projected">
      <formula>NOT(ISERROR(SEARCH("Projected",D5)))</formula>
    </cfRule>
  </conditionalFormatting>
  <dataValidations count="2">
    <dataValidation type="decimal" allowBlank="1" showInputMessage="1" showErrorMessage="1" sqref="D7:D15 H7:J15 L7:N15 P7:R15 T7:V15 D20:D26 F20:F26 H20:J26 L20:N26 P20:R26 T20:V26 D30:D34 H30:J34 L30:N34 P30:R34 T30:V34 D38:D43 H38:J43 L38:N43 P38:R43 T38:V43 D47:D58 H47:J58 L47:N58 P47:R58 T47:V58" xr:uid="{72695B28-6771-9C43-B750-CD21041E4179}">
      <formula1>-1000000000</formula1>
      <formula2>1000000000</formula2>
    </dataValidation>
    <dataValidation type="list" allowBlank="1" showInputMessage="1" showErrorMessage="1" sqref="D5" xr:uid="{3E4B9539-98D1-A147-BFB2-0E1C6059642C}">
      <formula1>"Budget,Projected"</formula1>
    </dataValidation>
  </dataValidations>
  <pageMargins left="0.75" right="0.35" top="0.5" bottom="0.5" header="0.5" footer="0.5"/>
  <pageSetup scale="33" orientation="portrait" horizontalDpi="300" verticalDpi="300"/>
  <headerFooter alignWithMargins="0">
    <oddHeader xml:space="preserve">&amp;C&amp;"Arial,Bold"&amp;11
</oddHeader>
    <oddFooter>&amp;RPage &amp;P of &amp;N</oddFoot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EEC4-0565-3E42-940A-9B3CDBE9767B}">
  <sheetPr>
    <tabColor rgb="FFFFC000"/>
  </sheetPr>
  <dimension ref="A1:O77"/>
  <sheetViews>
    <sheetView workbookViewId="0">
      <pane ySplit="5" topLeftCell="A43" activePane="bottomLeft" state="frozen"/>
      <selection pane="bottomLeft" activeCell="F54" sqref="F54"/>
    </sheetView>
  </sheetViews>
  <sheetFormatPr baseColWidth="10" defaultRowHeight="15"/>
  <cols>
    <col min="1" max="1" width="2.83203125" style="66" customWidth="1"/>
    <col min="2" max="2" width="43.6640625" style="66" bestFit="1" customWidth="1"/>
    <col min="3" max="3" width="14" style="66" bestFit="1" customWidth="1"/>
    <col min="4" max="4" width="14.5" style="66" bestFit="1" customWidth="1"/>
    <col min="5" max="5" width="6.5" style="69" bestFit="1" customWidth="1"/>
    <col min="6" max="6" width="8.6640625" style="69" bestFit="1" customWidth="1"/>
    <col min="7" max="8" width="10.6640625" style="66" bestFit="1" customWidth="1"/>
    <col min="9" max="9" width="11.5" style="66" bestFit="1" customWidth="1"/>
    <col min="10" max="10" width="11.1640625" style="66" bestFit="1" customWidth="1"/>
    <col min="11" max="11" width="10.6640625" style="66" bestFit="1" customWidth="1"/>
    <col min="12" max="12" width="10.83203125" style="66"/>
    <col min="13" max="13" width="14.5" style="66" bestFit="1" customWidth="1"/>
    <col min="14" max="14" width="6.5" style="66" bestFit="1" customWidth="1"/>
    <col min="15" max="15" width="8.6640625" style="66" bestFit="1" customWidth="1"/>
    <col min="16" max="16384" width="10.83203125" style="66"/>
  </cols>
  <sheetData>
    <row r="1" spans="1:15">
      <c r="A1" s="34" t="str">
        <f>'3 FY22 Annual Budget'!A1</f>
        <v>Capital Village PCS</v>
      </c>
      <c r="B1" s="34"/>
      <c r="E1" s="66"/>
      <c r="F1" s="66"/>
      <c r="H1" s="67" t="s">
        <v>220</v>
      </c>
      <c r="I1" s="67">
        <f>'2 Enrollments'!C23</f>
        <v>90</v>
      </c>
      <c r="J1" s="67">
        <f>-G62/I62</f>
        <v>86.010474964256545</v>
      </c>
      <c r="K1" s="68">
        <v>89</v>
      </c>
    </row>
    <row r="2" spans="1:15">
      <c r="A2" s="35" t="str">
        <f>'3 FY22 Annual Budget'!A2</f>
        <v>FY22 Annual Budget</v>
      </c>
      <c r="B2" s="35"/>
    </row>
    <row r="3" spans="1:15" s="71" customFormat="1">
      <c r="A3" s="70"/>
      <c r="B3" s="38"/>
      <c r="C3" s="208" t="s">
        <v>221</v>
      </c>
      <c r="D3" s="209"/>
      <c r="E3" s="209"/>
      <c r="F3" s="209"/>
      <c r="G3" s="209"/>
      <c r="H3" s="209"/>
      <c r="I3" s="210"/>
      <c r="J3" s="71" t="s">
        <v>111</v>
      </c>
      <c r="K3" s="71" t="s">
        <v>111</v>
      </c>
    </row>
    <row r="4" spans="1:15" s="71" customFormat="1">
      <c r="A4" s="38"/>
      <c r="B4" s="38"/>
      <c r="C4" s="71" t="s">
        <v>111</v>
      </c>
      <c r="D4" s="71" t="s">
        <v>222</v>
      </c>
      <c r="E4" s="72" t="s">
        <v>223</v>
      </c>
      <c r="F4" s="72" t="s">
        <v>224</v>
      </c>
      <c r="G4" s="71" t="s">
        <v>223</v>
      </c>
      <c r="H4" s="71" t="s">
        <v>224</v>
      </c>
      <c r="I4" s="71" t="s">
        <v>225</v>
      </c>
      <c r="J4" s="71" t="s">
        <v>226</v>
      </c>
      <c r="K4" s="71" t="s">
        <v>226</v>
      </c>
      <c r="M4" s="71" t="s">
        <v>222</v>
      </c>
      <c r="N4" s="72" t="s">
        <v>223</v>
      </c>
      <c r="O4" s="72" t="s">
        <v>224</v>
      </c>
    </row>
    <row r="5" spans="1:15" s="71" customFormat="1" ht="16" thickBot="1">
      <c r="A5" s="38"/>
      <c r="B5" s="38"/>
      <c r="C5" s="73" t="s">
        <v>77</v>
      </c>
      <c r="D5" s="73" t="s">
        <v>227</v>
      </c>
      <c r="E5" s="74" t="s">
        <v>130</v>
      </c>
      <c r="F5" s="74" t="s">
        <v>130</v>
      </c>
      <c r="G5" s="73" t="s">
        <v>228</v>
      </c>
      <c r="H5" s="73" t="s">
        <v>228</v>
      </c>
      <c r="I5" s="73" t="s">
        <v>229</v>
      </c>
      <c r="J5" s="73" t="s">
        <v>230</v>
      </c>
      <c r="K5" s="73" t="s">
        <v>231</v>
      </c>
      <c r="M5" s="73" t="s">
        <v>227</v>
      </c>
      <c r="N5" s="74" t="s">
        <v>130</v>
      </c>
      <c r="O5" s="74" t="s">
        <v>130</v>
      </c>
    </row>
    <row r="6" spans="1:15">
      <c r="A6" s="34" t="str">
        <f>'3 FY22 Annual Budget'!A6</f>
        <v>REVENUE</v>
      </c>
      <c r="B6" s="35"/>
      <c r="M6" s="66" t="s">
        <v>224</v>
      </c>
      <c r="N6" s="69">
        <v>0</v>
      </c>
      <c r="O6" s="69">
        <f>100%-N6</f>
        <v>1</v>
      </c>
    </row>
    <row r="7" spans="1:15">
      <c r="A7" s="35"/>
      <c r="B7" s="35" t="str">
        <f>'3 FY22 Annual Budget'!B7</f>
        <v>Per Pupil Charter Payments - General Education</v>
      </c>
      <c r="C7" s="66">
        <f>'3 FY22 Annual Budget'!Y7</f>
        <v>1135158.484375</v>
      </c>
      <c r="D7" s="66" t="s">
        <v>224</v>
      </c>
      <c r="E7" s="69">
        <f>VLOOKUP($D7,$M$6:$O$11,2,FALSE)</f>
        <v>0</v>
      </c>
      <c r="F7" s="69">
        <f>VLOOKUP($D7,$M$6:$O$11,3,FALSE)</f>
        <v>1</v>
      </c>
      <c r="G7" s="66">
        <f>C7*E7</f>
        <v>0</v>
      </c>
      <c r="H7" s="66">
        <f>C7-G7</f>
        <v>1135158.484375</v>
      </c>
      <c r="I7" s="66">
        <f>H7/I$1</f>
        <v>12612.872048611111</v>
      </c>
      <c r="J7" s="66">
        <f>$I7*J$1+$G7</f>
        <v>1084839.1155644371</v>
      </c>
      <c r="K7" s="66">
        <f>$I7*K$1+$G7</f>
        <v>1122545.6123263889</v>
      </c>
      <c r="M7" s="66" t="s">
        <v>223</v>
      </c>
      <c r="N7" s="69">
        <v>1</v>
      </c>
      <c r="O7" s="69">
        <f t="shared" ref="O7:O10" si="0">100%-N7</f>
        <v>0</v>
      </c>
    </row>
    <row r="8" spans="1:15">
      <c r="A8" s="35"/>
      <c r="B8" s="35" t="str">
        <f>'3 FY22 Annual Budget'!B8</f>
        <v>Per Pupil Charter Payments - Categorical Enhancements</v>
      </c>
      <c r="C8" s="66">
        <f>'3 FY22 Annual Budget'!Y8</f>
        <v>1082051.5664062498</v>
      </c>
      <c r="D8" s="66" t="s">
        <v>224</v>
      </c>
      <c r="E8" s="69">
        <f t="shared" ref="E8:E15" si="1">VLOOKUP($D8,$M$6:$O$11,2,FALSE)</f>
        <v>0</v>
      </c>
      <c r="F8" s="69">
        <f t="shared" ref="F8:F15" si="2">VLOOKUP($D8,$M$6:$O$11,3,FALSE)</f>
        <v>1</v>
      </c>
      <c r="G8" s="66">
        <f t="shared" ref="G8:G58" si="3">C8*E8</f>
        <v>0</v>
      </c>
      <c r="H8" s="66">
        <f t="shared" ref="H8:H58" si="4">C8-G8</f>
        <v>1082051.5664062498</v>
      </c>
      <c r="I8" s="66">
        <f t="shared" ref="I8:I58" si="5">H8/I$1</f>
        <v>12022.795182291664</v>
      </c>
      <c r="J8" s="66">
        <f t="shared" ref="J8:K15" si="6">$I8*J$1+$G8</f>
        <v>1034086.3240268814</v>
      </c>
      <c r="K8" s="66">
        <f t="shared" si="6"/>
        <v>1070028.7712239581</v>
      </c>
      <c r="M8" s="66" t="s">
        <v>232</v>
      </c>
      <c r="N8" s="69">
        <v>0.7</v>
      </c>
      <c r="O8" s="69">
        <f t="shared" si="0"/>
        <v>0.30000000000000004</v>
      </c>
    </row>
    <row r="9" spans="1:15">
      <c r="A9" s="35"/>
      <c r="B9" s="35" t="str">
        <f>'3 FY22 Annual Budget'!B9</f>
        <v>Per Pupil Facilities Allowance</v>
      </c>
      <c r="C9" s="66">
        <f>'3 FY22 Annual Budget'!Y9</f>
        <v>306720</v>
      </c>
      <c r="D9" s="66" t="s">
        <v>224</v>
      </c>
      <c r="E9" s="69">
        <f t="shared" si="1"/>
        <v>0</v>
      </c>
      <c r="F9" s="69">
        <f t="shared" si="2"/>
        <v>1</v>
      </c>
      <c r="G9" s="66">
        <f t="shared" si="3"/>
        <v>0</v>
      </c>
      <c r="H9" s="66">
        <f t="shared" si="4"/>
        <v>306720</v>
      </c>
      <c r="I9" s="66">
        <f t="shared" si="5"/>
        <v>3408</v>
      </c>
      <c r="J9" s="66">
        <f t="shared" si="6"/>
        <v>293123.69867818628</v>
      </c>
      <c r="K9" s="66">
        <f t="shared" si="6"/>
        <v>303312</v>
      </c>
      <c r="M9" s="66" t="s">
        <v>233</v>
      </c>
      <c r="N9" s="69">
        <v>0.4</v>
      </c>
      <c r="O9" s="69">
        <f t="shared" si="0"/>
        <v>0.6</v>
      </c>
    </row>
    <row r="10" spans="1:15">
      <c r="A10" s="35"/>
      <c r="B10" s="35" t="str">
        <f>'3 FY22 Annual Budget'!B10</f>
        <v>Federal Funding</v>
      </c>
      <c r="C10" s="66">
        <f>'3 FY22 Annual Budget'!Y10</f>
        <v>658742.5</v>
      </c>
      <c r="D10" s="66" t="s">
        <v>224</v>
      </c>
      <c r="E10" s="69">
        <f t="shared" si="1"/>
        <v>0</v>
      </c>
      <c r="F10" s="69">
        <f t="shared" si="2"/>
        <v>1</v>
      </c>
      <c r="G10" s="75">
        <f>C16-C12-C15-C54/0.009</f>
        <v>524969.04166666558</v>
      </c>
      <c r="H10" s="66">
        <f t="shared" si="4"/>
        <v>133773.45833333442</v>
      </c>
      <c r="I10" s="66">
        <f t="shared" si="5"/>
        <v>1486.3717592592714</v>
      </c>
      <c r="J10" s="66">
        <f t="shared" si="6"/>
        <v>652812.58265401307</v>
      </c>
      <c r="K10" s="66">
        <f t="shared" si="6"/>
        <v>657256.12824074074</v>
      </c>
      <c r="M10" s="66" t="s">
        <v>234</v>
      </c>
      <c r="N10" s="69">
        <v>0.5</v>
      </c>
      <c r="O10" s="69">
        <f t="shared" si="0"/>
        <v>0.5</v>
      </c>
    </row>
    <row r="11" spans="1:15">
      <c r="A11" s="35"/>
      <c r="B11" s="35" t="str">
        <f>'3 FY22 Annual Budget'!B11</f>
        <v>Other Government Funding/Grants</v>
      </c>
      <c r="C11" s="66">
        <f>'3 FY22 Annual Budget'!Y11</f>
        <v>125071.23046875</v>
      </c>
      <c r="D11" s="66" t="s">
        <v>223</v>
      </c>
      <c r="E11" s="69">
        <f t="shared" si="1"/>
        <v>1</v>
      </c>
      <c r="F11" s="69">
        <f t="shared" si="2"/>
        <v>0</v>
      </c>
      <c r="G11" s="66">
        <f t="shared" si="3"/>
        <v>125071.23046875</v>
      </c>
      <c r="H11" s="66">
        <f t="shared" si="4"/>
        <v>0</v>
      </c>
      <c r="I11" s="66">
        <f t="shared" si="5"/>
        <v>0</v>
      </c>
      <c r="J11" s="66">
        <f t="shared" si="6"/>
        <v>125071.23046875</v>
      </c>
      <c r="K11" s="66">
        <f t="shared" si="6"/>
        <v>125071.23046875</v>
      </c>
      <c r="M11" s="66" t="s">
        <v>235</v>
      </c>
    </row>
    <row r="12" spans="1:15">
      <c r="A12" s="35"/>
      <c r="B12" s="35" t="str">
        <f>'3 FY22 Annual Budget'!B12</f>
        <v>Private Grants and Donations</v>
      </c>
      <c r="C12" s="66">
        <f>'3 FY22 Annual Budget'!Y12</f>
        <v>95000</v>
      </c>
      <c r="D12" s="66" t="s">
        <v>223</v>
      </c>
      <c r="E12" s="69">
        <f t="shared" si="1"/>
        <v>1</v>
      </c>
      <c r="F12" s="69">
        <f t="shared" si="2"/>
        <v>0</v>
      </c>
      <c r="G12" s="66">
        <f t="shared" si="3"/>
        <v>95000</v>
      </c>
      <c r="H12" s="66">
        <f t="shared" si="4"/>
        <v>0</v>
      </c>
      <c r="I12" s="66">
        <f t="shared" si="5"/>
        <v>0</v>
      </c>
      <c r="J12" s="66">
        <f t="shared" si="6"/>
        <v>95000</v>
      </c>
      <c r="K12" s="66">
        <f t="shared" si="6"/>
        <v>95000</v>
      </c>
    </row>
    <row r="13" spans="1:15">
      <c r="A13" s="35"/>
      <c r="B13" s="35" t="str">
        <f>'3 FY22 Annual Budget'!B13</f>
        <v>Activity Fees</v>
      </c>
      <c r="C13" s="66">
        <f>'3 FY22 Annual Budget'!Y13</f>
        <v>0</v>
      </c>
      <c r="D13" s="66" t="s">
        <v>224</v>
      </c>
      <c r="E13" s="69">
        <f t="shared" si="1"/>
        <v>0</v>
      </c>
      <c r="F13" s="69">
        <f t="shared" si="2"/>
        <v>1</v>
      </c>
      <c r="G13" s="66">
        <f t="shared" si="3"/>
        <v>0</v>
      </c>
      <c r="H13" s="66">
        <f t="shared" si="4"/>
        <v>0</v>
      </c>
      <c r="I13" s="66">
        <f t="shared" si="5"/>
        <v>0</v>
      </c>
      <c r="J13" s="66">
        <f t="shared" si="6"/>
        <v>0</v>
      </c>
      <c r="K13" s="66">
        <f t="shared" si="6"/>
        <v>0</v>
      </c>
    </row>
    <row r="14" spans="1:15">
      <c r="A14" s="35"/>
      <c r="B14" s="35" t="str">
        <f>'3 FY22 Annual Budget'!B14</f>
        <v>In-kind revenue</v>
      </c>
      <c r="C14" s="66">
        <f>'3 FY22 Annual Budget'!Y14</f>
        <v>0</v>
      </c>
      <c r="D14" s="66" t="s">
        <v>224</v>
      </c>
      <c r="E14" s="69">
        <f t="shared" si="1"/>
        <v>0</v>
      </c>
      <c r="F14" s="69">
        <f t="shared" si="2"/>
        <v>1</v>
      </c>
      <c r="G14" s="66">
        <f t="shared" si="3"/>
        <v>0</v>
      </c>
      <c r="H14" s="66">
        <f t="shared" si="4"/>
        <v>0</v>
      </c>
      <c r="I14" s="66">
        <f t="shared" si="5"/>
        <v>0</v>
      </c>
      <c r="J14" s="66">
        <f t="shared" si="6"/>
        <v>0</v>
      </c>
      <c r="K14" s="66">
        <f t="shared" si="6"/>
        <v>0</v>
      </c>
    </row>
    <row r="15" spans="1:15">
      <c r="A15" s="35"/>
      <c r="B15" s="35" t="str">
        <f>'3 FY22 Annual Budget'!B15</f>
        <v>Other Income</v>
      </c>
      <c r="C15" s="66">
        <f>'3 FY22 Annual Budget'!Y15</f>
        <v>0</v>
      </c>
      <c r="D15" s="66" t="s">
        <v>223</v>
      </c>
      <c r="E15" s="69">
        <f t="shared" si="1"/>
        <v>1</v>
      </c>
      <c r="F15" s="69">
        <f t="shared" si="2"/>
        <v>0</v>
      </c>
      <c r="G15" s="66">
        <f t="shared" si="3"/>
        <v>0</v>
      </c>
      <c r="H15" s="66">
        <f t="shared" si="4"/>
        <v>0</v>
      </c>
      <c r="I15" s="66">
        <f t="shared" si="5"/>
        <v>0</v>
      </c>
      <c r="J15" s="66">
        <f t="shared" si="6"/>
        <v>0</v>
      </c>
      <c r="K15" s="66">
        <f t="shared" si="6"/>
        <v>0</v>
      </c>
    </row>
    <row r="16" spans="1:15">
      <c r="A16" s="35"/>
      <c r="B16" s="43" t="str">
        <f>'3 FY22 Annual Budget'!B16</f>
        <v>TOTAL REVENUES</v>
      </c>
      <c r="C16" s="76">
        <f>SUM(C7:C15)</f>
        <v>3402743.78125</v>
      </c>
      <c r="G16" s="76">
        <f t="shared" ref="G16:K16" si="7">SUM(G7:G15)</f>
        <v>745040.27213541558</v>
      </c>
      <c r="H16" s="76">
        <f t="shared" si="7"/>
        <v>2657703.5091145844</v>
      </c>
      <c r="I16" s="76">
        <f t="shared" si="7"/>
        <v>29530.038990162047</v>
      </c>
      <c r="J16" s="76">
        <f>SUM(J7:J15)</f>
        <v>3284932.9513922678</v>
      </c>
      <c r="K16" s="76">
        <f t="shared" si="7"/>
        <v>3373213.7422598377</v>
      </c>
    </row>
    <row r="17" spans="1:11">
      <c r="A17" s="35"/>
      <c r="B17" s="34"/>
    </row>
    <row r="18" spans="1:11">
      <c r="A18" s="34" t="str">
        <f>'3 FY22 Annual Budget'!A18</f>
        <v>FUNCTIONAL EXPENSES</v>
      </c>
      <c r="B18" s="35"/>
    </row>
    <row r="19" spans="1:11">
      <c r="A19" s="48" t="str">
        <f>'3 FY22 Annual Budget'!A19</f>
        <v>Personnel Salaries and Benefits</v>
      </c>
      <c r="B19" s="35"/>
    </row>
    <row r="20" spans="1:11">
      <c r="A20" s="35"/>
      <c r="B20" s="35" t="str">
        <f>'3 FY22 Annual Budget'!B20</f>
        <v>Principal/Executive Salary</v>
      </c>
      <c r="C20" s="66">
        <f>'3 FY22 Annual Budget'!Y20</f>
        <v>194250</v>
      </c>
      <c r="D20" s="66" t="s">
        <v>223</v>
      </c>
      <c r="E20" s="69">
        <f t="shared" ref="E20:E26" si="8">VLOOKUP($D20,$M$6:$O$11,2,FALSE)</f>
        <v>1</v>
      </c>
      <c r="F20" s="69">
        <f t="shared" ref="F20:F26" si="9">VLOOKUP($D20,$M$6:$O$11,3,FALSE)</f>
        <v>0</v>
      </c>
      <c r="G20" s="66">
        <f t="shared" si="3"/>
        <v>194250</v>
      </c>
      <c r="H20" s="66">
        <f t="shared" si="4"/>
        <v>0</v>
      </c>
      <c r="I20" s="66">
        <f t="shared" si="5"/>
        <v>0</v>
      </c>
      <c r="J20" s="66">
        <f t="shared" ref="J20:K26" si="10">$I20*J$1+$G20</f>
        <v>194250</v>
      </c>
      <c r="K20" s="66">
        <f t="shared" si="10"/>
        <v>194250</v>
      </c>
    </row>
    <row r="21" spans="1:11">
      <c r="A21" s="35"/>
      <c r="B21" s="35" t="str">
        <f>'3 FY22 Annual Budget'!B21</f>
        <v>Teachers Salaries</v>
      </c>
      <c r="C21" s="66">
        <f>'3 FY22 Annual Budget'!Y21</f>
        <v>360161.8544921875</v>
      </c>
      <c r="D21" s="66" t="s">
        <v>232</v>
      </c>
      <c r="E21" s="69">
        <f t="shared" si="8"/>
        <v>0.7</v>
      </c>
      <c r="F21" s="69">
        <f t="shared" si="9"/>
        <v>0.30000000000000004</v>
      </c>
      <c r="G21" s="66">
        <f t="shared" si="3"/>
        <v>252113.29814453123</v>
      </c>
      <c r="H21" s="66">
        <f t="shared" si="4"/>
        <v>108048.55634765627</v>
      </c>
      <c r="I21" s="66">
        <f t="shared" si="5"/>
        <v>1200.5395149739586</v>
      </c>
      <c r="J21" s="66">
        <f t="shared" si="10"/>
        <v>355372.27204079961</v>
      </c>
      <c r="K21" s="66">
        <f t="shared" si="10"/>
        <v>358961.31497721357</v>
      </c>
    </row>
    <row r="22" spans="1:11">
      <c r="A22" s="35"/>
      <c r="B22" s="35" t="str">
        <f>'3 FY22 Annual Budget'!B22</f>
        <v>Special Education Salaries</v>
      </c>
      <c r="C22" s="66">
        <f>'3 FY22 Annual Budget'!Y22</f>
        <v>503820.46875</v>
      </c>
      <c r="D22" s="66" t="s">
        <v>232</v>
      </c>
      <c r="E22" s="69">
        <f t="shared" si="8"/>
        <v>0.7</v>
      </c>
      <c r="F22" s="69">
        <f t="shared" si="9"/>
        <v>0.30000000000000004</v>
      </c>
      <c r="G22" s="66">
        <f t="shared" si="3"/>
        <v>352674.328125</v>
      </c>
      <c r="H22" s="66">
        <f t="shared" si="4"/>
        <v>151146.140625</v>
      </c>
      <c r="I22" s="66">
        <f t="shared" si="5"/>
        <v>1679.4015625</v>
      </c>
      <c r="J22" s="66">
        <f t="shared" si="10"/>
        <v>497120.45417133957</v>
      </c>
      <c r="K22" s="66">
        <f t="shared" si="10"/>
        <v>502141.06718749995</v>
      </c>
    </row>
    <row r="23" spans="1:11">
      <c r="A23" s="35"/>
      <c r="B23" s="35" t="str">
        <f>'3 FY22 Annual Budget'!B23</f>
        <v>Other Education Professionals Salaries</v>
      </c>
      <c r="C23" s="66">
        <f>'3 FY22 Annual Budget'!Y23</f>
        <v>65000</v>
      </c>
      <c r="D23" s="66" t="s">
        <v>232</v>
      </c>
      <c r="E23" s="69">
        <f t="shared" si="8"/>
        <v>0.7</v>
      </c>
      <c r="F23" s="69">
        <f t="shared" si="9"/>
        <v>0.30000000000000004</v>
      </c>
      <c r="G23" s="66">
        <f t="shared" si="3"/>
        <v>45500</v>
      </c>
      <c r="H23" s="66">
        <f t="shared" si="4"/>
        <v>19500</v>
      </c>
      <c r="I23" s="66">
        <f t="shared" si="5"/>
        <v>216.66666666666666</v>
      </c>
      <c r="J23" s="66">
        <f t="shared" si="10"/>
        <v>64135.60290892225</v>
      </c>
      <c r="K23" s="66">
        <f t="shared" si="10"/>
        <v>64783.333333333328</v>
      </c>
    </row>
    <row r="24" spans="1:11">
      <c r="A24" s="35"/>
      <c r="B24" s="35" t="str">
        <f>'3 FY22 Annual Budget'!B24</f>
        <v>Business/Operations Salaries</v>
      </c>
      <c r="C24" s="66">
        <f>'3 FY22 Annual Budget'!Y24</f>
        <v>211750</v>
      </c>
      <c r="D24" s="66" t="s">
        <v>232</v>
      </c>
      <c r="E24" s="69">
        <f t="shared" si="8"/>
        <v>0.7</v>
      </c>
      <c r="F24" s="69">
        <f t="shared" si="9"/>
        <v>0.30000000000000004</v>
      </c>
      <c r="G24" s="66">
        <f t="shared" si="3"/>
        <v>148225</v>
      </c>
      <c r="H24" s="66">
        <f t="shared" si="4"/>
        <v>63525</v>
      </c>
      <c r="I24" s="66">
        <f t="shared" si="5"/>
        <v>705.83333333333337</v>
      </c>
      <c r="J24" s="66">
        <f t="shared" si="10"/>
        <v>208934.06024560443</v>
      </c>
      <c r="K24" s="66">
        <f t="shared" si="10"/>
        <v>211044.16666666669</v>
      </c>
    </row>
    <row r="25" spans="1:11">
      <c r="A25" s="35"/>
      <c r="B25" s="35" t="str">
        <f>'3 FY22 Annual Budget'!B25</f>
        <v>Administrative/Other Staff Salaries</v>
      </c>
      <c r="C25" s="66">
        <f>'3 FY22 Annual Budget'!Y25</f>
        <v>136500</v>
      </c>
      <c r="D25" s="66" t="s">
        <v>223</v>
      </c>
      <c r="E25" s="69">
        <f t="shared" si="8"/>
        <v>1</v>
      </c>
      <c r="F25" s="69">
        <f t="shared" si="9"/>
        <v>0</v>
      </c>
      <c r="G25" s="66">
        <f t="shared" si="3"/>
        <v>136500</v>
      </c>
      <c r="H25" s="66">
        <f t="shared" si="4"/>
        <v>0</v>
      </c>
      <c r="I25" s="66">
        <f t="shared" si="5"/>
        <v>0</v>
      </c>
      <c r="J25" s="66">
        <f t="shared" si="10"/>
        <v>136500</v>
      </c>
      <c r="K25" s="66">
        <f t="shared" si="10"/>
        <v>136500</v>
      </c>
    </row>
    <row r="26" spans="1:11">
      <c r="A26" s="35"/>
      <c r="B26" s="35" t="str">
        <f>'3 FY22 Annual Budget'!B26</f>
        <v>Employee Benefits and Payroll Taxes</v>
      </c>
      <c r="C26" s="66">
        <f>'3 FY22 Annual Budget'!Y26</f>
        <v>280361.64483642578</v>
      </c>
      <c r="D26" s="66" t="s">
        <v>232</v>
      </c>
      <c r="E26" s="69">
        <f t="shared" si="8"/>
        <v>0.7</v>
      </c>
      <c r="F26" s="69">
        <f t="shared" si="9"/>
        <v>0.30000000000000004</v>
      </c>
      <c r="G26" s="66">
        <f t="shared" si="3"/>
        <v>196253.15138549803</v>
      </c>
      <c r="H26" s="66">
        <f t="shared" si="4"/>
        <v>84108.493450927752</v>
      </c>
      <c r="I26" s="66">
        <f t="shared" si="5"/>
        <v>934.53881612141947</v>
      </c>
      <c r="J26" s="66">
        <f t="shared" si="10"/>
        <v>276633.27883263532</v>
      </c>
      <c r="K26" s="66">
        <f t="shared" si="10"/>
        <v>279427.10602030437</v>
      </c>
    </row>
    <row r="27" spans="1:11">
      <c r="A27" s="35"/>
      <c r="B27" s="43" t="str">
        <f>'3 FY22 Annual Budget'!B27</f>
        <v>Subtotal: Personnel Expense</v>
      </c>
      <c r="C27" s="76">
        <f>SUM(C19:C26)</f>
        <v>1751843.9680786133</v>
      </c>
      <c r="G27" s="76">
        <f t="shared" ref="G27:K27" si="11">SUM(G19:G26)</f>
        <v>1325515.7776550292</v>
      </c>
      <c r="H27" s="76">
        <f t="shared" si="11"/>
        <v>426328.19042358408</v>
      </c>
      <c r="I27" s="76">
        <f t="shared" si="11"/>
        <v>4736.9798935953777</v>
      </c>
      <c r="J27" s="76">
        <f>SUM(J19:J26)</f>
        <v>1732945.6681993015</v>
      </c>
      <c r="K27" s="76">
        <f t="shared" si="11"/>
        <v>1747106.9881850178</v>
      </c>
    </row>
    <row r="28" spans="1:11">
      <c r="A28" s="35"/>
      <c r="B28" s="35"/>
    </row>
    <row r="29" spans="1:11">
      <c r="A29" s="48" t="str">
        <f>'3 FY22 Annual Budget'!A29</f>
        <v>Direct Student Expense</v>
      </c>
      <c r="B29" s="35"/>
    </row>
    <row r="30" spans="1:11">
      <c r="A30" s="35"/>
      <c r="B30" s="35" t="str">
        <f>'3 FY22 Annual Budget'!B30</f>
        <v>Educational Supplies and Textbooks</v>
      </c>
      <c r="C30" s="66">
        <f>'3 FY22 Annual Budget'!Y30</f>
        <v>64999.999999999993</v>
      </c>
      <c r="D30" s="66" t="s">
        <v>224</v>
      </c>
      <c r="E30" s="69">
        <f t="shared" ref="E30:E34" si="12">VLOOKUP($D30,$M$6:$O$11,2,FALSE)</f>
        <v>0</v>
      </c>
      <c r="F30" s="69">
        <f t="shared" ref="F30:F34" si="13">VLOOKUP($D30,$M$6:$O$11,3,FALSE)</f>
        <v>1</v>
      </c>
      <c r="G30" s="66">
        <f t="shared" si="3"/>
        <v>0</v>
      </c>
      <c r="H30" s="66">
        <f t="shared" si="4"/>
        <v>64999.999999999993</v>
      </c>
      <c r="I30" s="66">
        <f t="shared" si="5"/>
        <v>722.22222222222217</v>
      </c>
      <c r="J30" s="66">
        <f>$I30*J$1+$G30</f>
        <v>62118.67636307417</v>
      </c>
      <c r="K30" s="66">
        <f t="shared" ref="K30:K34" si="14">$I30*K$1+$G30</f>
        <v>64277.777777777774</v>
      </c>
    </row>
    <row r="31" spans="1:11">
      <c r="A31" s="35"/>
      <c r="B31" s="35" t="str">
        <f>'3 FY22 Annual Budget'!B31</f>
        <v>Student Assessment Materials/Program Evaluation</v>
      </c>
      <c r="C31" s="66">
        <f>'3 FY22 Annual Budget'!Y31</f>
        <v>6863.39990234375</v>
      </c>
      <c r="D31" s="66" t="s">
        <v>224</v>
      </c>
      <c r="E31" s="69">
        <f t="shared" si="12"/>
        <v>0</v>
      </c>
      <c r="F31" s="69">
        <f t="shared" si="13"/>
        <v>1</v>
      </c>
      <c r="G31" s="66">
        <f t="shared" si="3"/>
        <v>0</v>
      </c>
      <c r="H31" s="66">
        <f t="shared" si="4"/>
        <v>6863.39990234375</v>
      </c>
      <c r="I31" s="66">
        <f t="shared" si="5"/>
        <v>76.259998914930549</v>
      </c>
      <c r="J31" s="66">
        <f>$I31*J$1+$G31</f>
        <v>6559.1587274468657</v>
      </c>
      <c r="K31" s="66">
        <f t="shared" si="14"/>
        <v>6787.1399034288188</v>
      </c>
    </row>
    <row r="32" spans="1:11">
      <c r="A32" s="35"/>
      <c r="B32" s="35" t="str">
        <f>'3 FY22 Annual Budget'!B32</f>
        <v>Contracted Student Services</v>
      </c>
      <c r="C32" s="66">
        <f>'3 FY22 Annual Budget'!Y32</f>
        <v>140863.6015625</v>
      </c>
      <c r="D32" s="66" t="s">
        <v>233</v>
      </c>
      <c r="E32" s="69">
        <f t="shared" si="12"/>
        <v>0.4</v>
      </c>
      <c r="F32" s="69">
        <f t="shared" si="13"/>
        <v>0.6</v>
      </c>
      <c r="G32" s="66">
        <f t="shared" si="3"/>
        <v>56345.440625000003</v>
      </c>
      <c r="H32" s="66">
        <f t="shared" si="4"/>
        <v>84518.160937499997</v>
      </c>
      <c r="I32" s="66">
        <f t="shared" si="5"/>
        <v>939.09067708333328</v>
      </c>
      <c r="J32" s="66">
        <f>$I32*J$1+$G32</f>
        <v>137117.07579544277</v>
      </c>
      <c r="K32" s="66">
        <f t="shared" si="14"/>
        <v>139924.51088541665</v>
      </c>
    </row>
    <row r="33" spans="1:11">
      <c r="A33" s="35"/>
      <c r="B33" s="35" t="str">
        <f>'3 FY22 Annual Budget'!B33</f>
        <v>Food Service</v>
      </c>
      <c r="C33" s="66">
        <f>'3 FY22 Annual Budget'!Y33</f>
        <v>94014.367187499985</v>
      </c>
      <c r="D33" s="66" t="s">
        <v>224</v>
      </c>
      <c r="E33" s="69">
        <f t="shared" si="12"/>
        <v>0</v>
      </c>
      <c r="F33" s="69">
        <f t="shared" si="13"/>
        <v>1</v>
      </c>
      <c r="G33" s="66">
        <f t="shared" si="3"/>
        <v>0</v>
      </c>
      <c r="H33" s="66">
        <f t="shared" si="4"/>
        <v>94014.367187499985</v>
      </c>
      <c r="I33" s="66">
        <f t="shared" si="5"/>
        <v>1044.6040798611109</v>
      </c>
      <c r="J33" s="66">
        <f>$I33*J$1+$G33</f>
        <v>89846.893058454327</v>
      </c>
      <c r="K33" s="66">
        <f t="shared" si="14"/>
        <v>92969.763107638864</v>
      </c>
    </row>
    <row r="34" spans="1:11">
      <c r="A34" s="35"/>
      <c r="B34" s="35" t="str">
        <f>'3 FY22 Annual Budget'!B34</f>
        <v>Other Direct Student Expense</v>
      </c>
      <c r="C34" s="66">
        <f>'3 FY22 Annual Budget'!Y34</f>
        <v>54499</v>
      </c>
      <c r="D34" s="66" t="s">
        <v>233</v>
      </c>
      <c r="E34" s="69">
        <f t="shared" si="12"/>
        <v>0.4</v>
      </c>
      <c r="F34" s="69">
        <f t="shared" si="13"/>
        <v>0.6</v>
      </c>
      <c r="G34" s="66">
        <f t="shared" si="3"/>
        <v>21799.600000000002</v>
      </c>
      <c r="H34" s="66">
        <f t="shared" si="4"/>
        <v>32699.399999999998</v>
      </c>
      <c r="I34" s="66">
        <f t="shared" si="5"/>
        <v>363.32666666666665</v>
      </c>
      <c r="J34" s="66">
        <f>$I34*J$1+$G34</f>
        <v>53049.499167180118</v>
      </c>
      <c r="K34" s="66">
        <f t="shared" si="14"/>
        <v>54135.67333333334</v>
      </c>
    </row>
    <row r="35" spans="1:11">
      <c r="A35" s="35"/>
      <c r="B35" s="43" t="str">
        <f>'3 FY22 Annual Budget'!B35</f>
        <v>Subtotal: Direct Student Expense</v>
      </c>
      <c r="C35" s="76">
        <f>SUM(C30:C34)</f>
        <v>361240.36865234375</v>
      </c>
      <c r="G35" s="76">
        <f t="shared" ref="G35:K35" si="15">SUM(G30:G34)</f>
        <v>78145.040625000009</v>
      </c>
      <c r="H35" s="76">
        <f t="shared" si="15"/>
        <v>283095.32802734378</v>
      </c>
      <c r="I35" s="76">
        <f t="shared" si="15"/>
        <v>3145.5036447482635</v>
      </c>
      <c r="J35" s="76">
        <f>SUM(J30:J34)</f>
        <v>348691.30311159824</v>
      </c>
      <c r="K35" s="76">
        <f t="shared" si="15"/>
        <v>358094.86500759545</v>
      </c>
    </row>
    <row r="36" spans="1:11">
      <c r="A36" s="34"/>
      <c r="B36" s="34"/>
    </row>
    <row r="37" spans="1:11">
      <c r="A37" s="48" t="str">
        <f>'3 FY22 Annual Budget'!A37</f>
        <v>Occupancy Expenses</v>
      </c>
      <c r="B37" s="35"/>
    </row>
    <row r="38" spans="1:11">
      <c r="A38" s="35"/>
      <c r="B38" s="35" t="str">
        <f>'3 FY22 Annual Budget'!B38</f>
        <v>Rent</v>
      </c>
      <c r="C38" s="66">
        <f>'3 FY22 Annual Budget'!Y38</f>
        <v>694345.6953125</v>
      </c>
      <c r="D38" s="77" t="s">
        <v>223</v>
      </c>
      <c r="E38" s="69">
        <f t="shared" ref="E38:E43" si="16">VLOOKUP($D38,$M$6:$O$11,2,FALSE)</f>
        <v>1</v>
      </c>
      <c r="F38" s="69">
        <f t="shared" ref="F38:F43" si="17">VLOOKUP($D38,$M$6:$O$11,3,FALSE)</f>
        <v>0</v>
      </c>
      <c r="G38" s="66">
        <f t="shared" si="3"/>
        <v>694345.6953125</v>
      </c>
      <c r="H38" s="66">
        <f t="shared" si="4"/>
        <v>0</v>
      </c>
      <c r="I38" s="66">
        <f t="shared" si="5"/>
        <v>0</v>
      </c>
      <c r="J38" s="66">
        <f t="shared" ref="J38:K43" si="18">$I38*J$1+$G38</f>
        <v>694345.6953125</v>
      </c>
      <c r="K38" s="66">
        <f t="shared" si="18"/>
        <v>694345.6953125</v>
      </c>
    </row>
    <row r="39" spans="1:11">
      <c r="A39" s="35"/>
      <c r="B39" s="35" t="str">
        <f>'3 FY22 Annual Budget'!B39</f>
        <v>Depreciation (facilities only)</v>
      </c>
      <c r="C39" s="66">
        <f>'3 FY22 Annual Budget'!Y39</f>
        <v>15283.639648437498</v>
      </c>
      <c r="D39" s="66" t="s">
        <v>223</v>
      </c>
      <c r="E39" s="69">
        <f t="shared" si="16"/>
        <v>1</v>
      </c>
      <c r="F39" s="69">
        <f t="shared" si="17"/>
        <v>0</v>
      </c>
      <c r="G39" s="66">
        <f t="shared" si="3"/>
        <v>15283.639648437498</v>
      </c>
      <c r="H39" s="66">
        <f t="shared" si="4"/>
        <v>0</v>
      </c>
      <c r="I39" s="66">
        <f t="shared" si="5"/>
        <v>0</v>
      </c>
      <c r="J39" s="66">
        <f t="shared" si="18"/>
        <v>15283.639648437498</v>
      </c>
      <c r="K39" s="66">
        <f t="shared" si="18"/>
        <v>15283.639648437498</v>
      </c>
    </row>
    <row r="40" spans="1:11">
      <c r="A40" s="35"/>
      <c r="B40" s="35" t="str">
        <f>'3 FY22 Annual Budget'!B40</f>
        <v>Interest (facilities only)</v>
      </c>
      <c r="C40" s="66">
        <f>'3 FY22 Annual Budget'!Y40</f>
        <v>4000</v>
      </c>
      <c r="D40" s="66" t="s">
        <v>223</v>
      </c>
      <c r="E40" s="69">
        <f t="shared" si="16"/>
        <v>1</v>
      </c>
      <c r="F40" s="69">
        <f t="shared" si="17"/>
        <v>0</v>
      </c>
      <c r="G40" s="66">
        <f t="shared" si="3"/>
        <v>4000</v>
      </c>
      <c r="H40" s="66">
        <f t="shared" si="4"/>
        <v>0</v>
      </c>
      <c r="I40" s="66">
        <f t="shared" si="5"/>
        <v>0</v>
      </c>
      <c r="J40" s="66">
        <f t="shared" si="18"/>
        <v>4000</v>
      </c>
      <c r="K40" s="66">
        <f t="shared" si="18"/>
        <v>4000</v>
      </c>
    </row>
    <row r="41" spans="1:11">
      <c r="A41" s="35"/>
      <c r="B41" s="35" t="str">
        <f>'3 FY22 Annual Budget'!B41</f>
        <v>Building Maintenance and Repairs</v>
      </c>
      <c r="C41" s="66">
        <f>'3 FY22 Annual Budget'!Y41</f>
        <v>35000</v>
      </c>
      <c r="D41" s="66" t="s">
        <v>223</v>
      </c>
      <c r="E41" s="69">
        <f t="shared" si="16"/>
        <v>1</v>
      </c>
      <c r="F41" s="69">
        <f t="shared" si="17"/>
        <v>0</v>
      </c>
      <c r="G41" s="66">
        <f t="shared" si="3"/>
        <v>35000</v>
      </c>
      <c r="H41" s="66">
        <f t="shared" si="4"/>
        <v>0</v>
      </c>
      <c r="I41" s="66">
        <f t="shared" si="5"/>
        <v>0</v>
      </c>
      <c r="J41" s="66">
        <f t="shared" si="18"/>
        <v>35000</v>
      </c>
      <c r="K41" s="66">
        <f t="shared" si="18"/>
        <v>35000</v>
      </c>
    </row>
    <row r="42" spans="1:11">
      <c r="A42" s="35"/>
      <c r="B42" s="35" t="str">
        <f>'3 FY22 Annual Budget'!B42</f>
        <v>Contracted Building Services</v>
      </c>
      <c r="C42" s="66">
        <f>'3 FY22 Annual Budget'!Y42</f>
        <v>102371.8359375</v>
      </c>
      <c r="D42" s="66" t="s">
        <v>224</v>
      </c>
      <c r="E42" s="69">
        <f t="shared" si="16"/>
        <v>0</v>
      </c>
      <c r="F42" s="69">
        <f t="shared" si="17"/>
        <v>1</v>
      </c>
      <c r="G42" s="66">
        <f t="shared" si="3"/>
        <v>0</v>
      </c>
      <c r="H42" s="66">
        <f t="shared" si="4"/>
        <v>102371.8359375</v>
      </c>
      <c r="I42" s="66">
        <f t="shared" si="5"/>
        <v>1137.46484375</v>
      </c>
      <c r="J42" s="66">
        <f t="shared" si="18"/>
        <v>97833.891466081361</v>
      </c>
      <c r="K42" s="66">
        <f t="shared" si="18"/>
        <v>101234.37109375</v>
      </c>
    </row>
    <row r="43" spans="1:11">
      <c r="A43" s="35"/>
      <c r="B43" s="35" t="str">
        <f>'3 FY22 Annual Budget'!B43</f>
        <v>Other Occupancy Expenses</v>
      </c>
      <c r="C43" s="66">
        <f>'3 FY22 Annual Budget'!Y43</f>
        <v>10711.2001953125</v>
      </c>
      <c r="D43" s="66" t="s">
        <v>223</v>
      </c>
      <c r="E43" s="69">
        <f t="shared" si="16"/>
        <v>1</v>
      </c>
      <c r="F43" s="69">
        <f t="shared" si="17"/>
        <v>0</v>
      </c>
      <c r="G43" s="66">
        <f t="shared" si="3"/>
        <v>10711.2001953125</v>
      </c>
      <c r="H43" s="66">
        <f t="shared" si="4"/>
        <v>0</v>
      </c>
      <c r="I43" s="66">
        <f t="shared" si="5"/>
        <v>0</v>
      </c>
      <c r="J43" s="66">
        <f t="shared" si="18"/>
        <v>10711.2001953125</v>
      </c>
      <c r="K43" s="66">
        <f t="shared" si="18"/>
        <v>10711.2001953125</v>
      </c>
    </row>
    <row r="44" spans="1:11">
      <c r="A44" s="35"/>
      <c r="B44" s="43" t="str">
        <f>'3 FY22 Annual Budget'!B44</f>
        <v>Subtotal: Occupancy Expenses</v>
      </c>
      <c r="C44" s="76">
        <f>SUM(C38:C43)</f>
        <v>861712.37109375</v>
      </c>
      <c r="G44" s="76">
        <f t="shared" ref="G44:K44" si="19">SUM(G38:G43)</f>
        <v>759340.53515625</v>
      </c>
      <c r="H44" s="76">
        <f t="shared" si="19"/>
        <v>102371.8359375</v>
      </c>
      <c r="I44" s="76">
        <f t="shared" si="19"/>
        <v>1137.46484375</v>
      </c>
      <c r="J44" s="76">
        <f>SUM(J38:J43)</f>
        <v>857174.42662233138</v>
      </c>
      <c r="K44" s="76">
        <f t="shared" si="19"/>
        <v>860574.90625</v>
      </c>
    </row>
    <row r="45" spans="1:11">
      <c r="A45" s="35"/>
      <c r="B45" s="34"/>
    </row>
    <row r="46" spans="1:11">
      <c r="A46" s="48" t="str">
        <f>'3 FY22 Annual Budget'!A46</f>
        <v>General and Administrative Expenses</v>
      </c>
      <c r="B46" s="35"/>
    </row>
    <row r="47" spans="1:11">
      <c r="A47" s="35"/>
      <c r="B47" s="35" t="str">
        <f>'3 FY22 Annual Budget'!B47</f>
        <v>Office Supplies and Materials</v>
      </c>
      <c r="C47" s="66">
        <f>'3 FY22 Annual Budget'!Y47</f>
        <v>30000</v>
      </c>
      <c r="D47" s="66" t="s">
        <v>224</v>
      </c>
      <c r="E47" s="69">
        <f t="shared" ref="E47:E58" si="20">VLOOKUP($D47,$M$6:$O$11,2,FALSE)</f>
        <v>0</v>
      </c>
      <c r="F47" s="69">
        <f t="shared" ref="F47:F58" si="21">VLOOKUP($D47,$M$6:$O$11,3,FALSE)</f>
        <v>1</v>
      </c>
      <c r="G47" s="66">
        <f t="shared" si="3"/>
        <v>0</v>
      </c>
      <c r="H47" s="66">
        <f t="shared" si="4"/>
        <v>30000</v>
      </c>
      <c r="I47" s="66">
        <f t="shared" si="5"/>
        <v>333.33333333333331</v>
      </c>
      <c r="J47" s="66">
        <f t="shared" ref="J47:K58" si="22">$I47*J$1+$G47</f>
        <v>28670.158321418847</v>
      </c>
      <c r="K47" s="66">
        <f t="shared" si="22"/>
        <v>29666.666666666664</v>
      </c>
    </row>
    <row r="48" spans="1:11">
      <c r="A48" s="35"/>
      <c r="B48" s="35" t="str">
        <f>'3 FY22 Annual Budget'!B48</f>
        <v>Office Equipment Rental and Maintenance</v>
      </c>
      <c r="C48" s="66">
        <f>'3 FY22 Annual Budget'!Y48</f>
        <v>10140.83984375</v>
      </c>
      <c r="D48" s="66" t="s">
        <v>224</v>
      </c>
      <c r="E48" s="69">
        <f t="shared" si="20"/>
        <v>0</v>
      </c>
      <c r="F48" s="69">
        <f t="shared" si="21"/>
        <v>1</v>
      </c>
      <c r="G48" s="66">
        <f t="shared" si="3"/>
        <v>0</v>
      </c>
      <c r="H48" s="66">
        <f t="shared" si="4"/>
        <v>10140.83984375</v>
      </c>
      <c r="I48" s="66">
        <f t="shared" si="5"/>
        <v>112.67599826388889</v>
      </c>
      <c r="J48" s="66">
        <f t="shared" si="22"/>
        <v>9691.3161277488289</v>
      </c>
      <c r="K48" s="66">
        <f t="shared" si="22"/>
        <v>10028.163845486111</v>
      </c>
    </row>
    <row r="49" spans="1:11">
      <c r="A49" s="35"/>
      <c r="B49" s="35" t="str">
        <f>'3 FY22 Annual Budget'!B49</f>
        <v>Telephone/Telecommunications</v>
      </c>
      <c r="C49" s="66">
        <f>'3 FY22 Annual Budget'!Y49</f>
        <v>23979.515625</v>
      </c>
      <c r="D49" s="66" t="s">
        <v>224</v>
      </c>
      <c r="E49" s="69">
        <f t="shared" si="20"/>
        <v>0</v>
      </c>
      <c r="F49" s="69">
        <f t="shared" si="21"/>
        <v>1</v>
      </c>
      <c r="G49" s="66">
        <f t="shared" si="3"/>
        <v>0</v>
      </c>
      <c r="H49" s="66">
        <f t="shared" si="4"/>
        <v>23979.515625</v>
      </c>
      <c r="I49" s="66">
        <f t="shared" si="5"/>
        <v>266.43906249999998</v>
      </c>
      <c r="J49" s="66">
        <f t="shared" si="22"/>
        <v>22916.550314656233</v>
      </c>
      <c r="K49" s="66">
        <f t="shared" si="22"/>
        <v>23713.076562499999</v>
      </c>
    </row>
    <row r="50" spans="1:11">
      <c r="A50" s="35"/>
      <c r="B50" s="35" t="str">
        <f>'3 FY22 Annual Budget'!B50</f>
        <v>Legal, Accounting and Payroll Services</v>
      </c>
      <c r="C50" s="66">
        <f>'3 FY22 Annual Budget'!Y50</f>
        <v>95669.39990234375</v>
      </c>
      <c r="D50" s="66" t="s">
        <v>234</v>
      </c>
      <c r="E50" s="69">
        <f t="shared" si="20"/>
        <v>0.5</v>
      </c>
      <c r="F50" s="69">
        <f t="shared" si="21"/>
        <v>0.5</v>
      </c>
      <c r="G50" s="66">
        <f t="shared" si="3"/>
        <v>47834.699951171875</v>
      </c>
      <c r="H50" s="66">
        <f t="shared" si="4"/>
        <v>47834.699951171875</v>
      </c>
      <c r="I50" s="66">
        <f t="shared" si="5"/>
        <v>531.49666612413193</v>
      </c>
      <c r="J50" s="66">
        <f t="shared" si="22"/>
        <v>93548.980646427342</v>
      </c>
      <c r="K50" s="66">
        <f t="shared" si="22"/>
        <v>95137.903236219616</v>
      </c>
    </row>
    <row r="51" spans="1:11">
      <c r="A51" s="35"/>
      <c r="B51" s="35" t="str">
        <f>'3 FY22 Annual Budget'!B51</f>
        <v>Insurance</v>
      </c>
      <c r="C51" s="66">
        <f>'3 FY22 Annual Budget'!Y51</f>
        <v>18382</v>
      </c>
      <c r="D51" s="66" t="s">
        <v>224</v>
      </c>
      <c r="E51" s="69">
        <f t="shared" si="20"/>
        <v>0</v>
      </c>
      <c r="F51" s="69">
        <f t="shared" si="21"/>
        <v>1</v>
      </c>
      <c r="G51" s="66">
        <f t="shared" si="3"/>
        <v>0</v>
      </c>
      <c r="H51" s="66">
        <f t="shared" si="4"/>
        <v>18382</v>
      </c>
      <c r="I51" s="66">
        <f t="shared" si="5"/>
        <v>204.24444444444444</v>
      </c>
      <c r="J51" s="66">
        <f t="shared" si="22"/>
        <v>17567.161675477375</v>
      </c>
      <c r="K51" s="66">
        <f t="shared" si="22"/>
        <v>18177.755555555555</v>
      </c>
    </row>
    <row r="52" spans="1:11">
      <c r="A52" s="35"/>
      <c r="B52" s="35" t="str">
        <f>'3 FY22 Annual Budget'!B52</f>
        <v>Transportation</v>
      </c>
      <c r="C52" s="66">
        <f>'3 FY22 Annual Budget'!Y52</f>
        <v>0</v>
      </c>
      <c r="D52" s="66" t="s">
        <v>224</v>
      </c>
      <c r="E52" s="69">
        <f t="shared" si="20"/>
        <v>0</v>
      </c>
      <c r="F52" s="69">
        <f t="shared" si="21"/>
        <v>1</v>
      </c>
      <c r="G52" s="66">
        <f t="shared" si="3"/>
        <v>0</v>
      </c>
      <c r="H52" s="66">
        <f t="shared" si="4"/>
        <v>0</v>
      </c>
      <c r="I52" s="66">
        <f t="shared" si="5"/>
        <v>0</v>
      </c>
      <c r="J52" s="66">
        <f t="shared" si="22"/>
        <v>0</v>
      </c>
      <c r="K52" s="66">
        <f t="shared" si="22"/>
        <v>0</v>
      </c>
    </row>
    <row r="53" spans="1:11">
      <c r="A53" s="35"/>
      <c r="B53" s="35" t="str">
        <f>'3 FY22 Annual Budget'!B53</f>
        <v>Professional Development</v>
      </c>
      <c r="C53" s="66">
        <f>'3 FY22 Annual Budget'!Y53</f>
        <v>24999.999999999996</v>
      </c>
      <c r="D53" s="66" t="s">
        <v>224</v>
      </c>
      <c r="E53" s="69">
        <f t="shared" si="20"/>
        <v>0</v>
      </c>
      <c r="F53" s="69">
        <f t="shared" si="21"/>
        <v>1</v>
      </c>
      <c r="G53" s="66">
        <f t="shared" si="3"/>
        <v>0</v>
      </c>
      <c r="H53" s="66">
        <f t="shared" si="4"/>
        <v>24999.999999999996</v>
      </c>
      <c r="I53" s="66">
        <f t="shared" si="5"/>
        <v>277.77777777777771</v>
      </c>
      <c r="J53" s="66">
        <f t="shared" si="22"/>
        <v>23891.798601182367</v>
      </c>
      <c r="K53" s="66">
        <f t="shared" si="22"/>
        <v>24722.222222222215</v>
      </c>
    </row>
    <row r="54" spans="1:11">
      <c r="A54" s="35"/>
      <c r="B54" s="35" t="str">
        <f>'3 FY22 Annual Budget'!B54</f>
        <v>PCSB Administrative Fee</v>
      </c>
      <c r="C54" s="66">
        <f>'3 FY22 Annual Budget'!Y54</f>
        <v>25044.972656250007</v>
      </c>
      <c r="D54" s="66" t="s">
        <v>235</v>
      </c>
      <c r="E54" s="69">
        <f t="shared" si="20"/>
        <v>0</v>
      </c>
      <c r="F54" s="69">
        <f t="shared" si="21"/>
        <v>0</v>
      </c>
      <c r="G54" s="75">
        <f>(G16-G10-G12-G15)*0.009</f>
        <v>1125.64107421875</v>
      </c>
      <c r="H54" s="66">
        <f t="shared" si="4"/>
        <v>23919.331582031256</v>
      </c>
      <c r="I54" s="66">
        <f t="shared" si="5"/>
        <v>265.77035091145842</v>
      </c>
      <c r="J54" s="66">
        <f t="shared" si="22"/>
        <v>23984.675187530422</v>
      </c>
      <c r="K54" s="66">
        <f t="shared" si="22"/>
        <v>24779.202305338549</v>
      </c>
    </row>
    <row r="55" spans="1:11">
      <c r="A55" s="35"/>
      <c r="B55" s="35" t="str">
        <f>'3 FY22 Annual Budget'!B55</f>
        <v>Management Fee</v>
      </c>
      <c r="C55" s="66">
        <f>'3 FY22 Annual Budget'!Y55</f>
        <v>0</v>
      </c>
      <c r="D55" s="66" t="s">
        <v>224</v>
      </c>
      <c r="E55" s="69">
        <f t="shared" si="20"/>
        <v>0</v>
      </c>
      <c r="F55" s="69">
        <f t="shared" si="21"/>
        <v>1</v>
      </c>
      <c r="G55" s="66">
        <f t="shared" si="3"/>
        <v>0</v>
      </c>
      <c r="H55" s="66">
        <f t="shared" si="4"/>
        <v>0</v>
      </c>
      <c r="I55" s="66">
        <f t="shared" si="5"/>
        <v>0</v>
      </c>
      <c r="J55" s="66">
        <f t="shared" si="22"/>
        <v>0</v>
      </c>
      <c r="K55" s="66">
        <f t="shared" si="22"/>
        <v>0</v>
      </c>
    </row>
    <row r="56" spans="1:11">
      <c r="A56" s="35"/>
      <c r="B56" s="35" t="str">
        <f>'3 FY22 Annual Budget'!B56</f>
        <v>Interest Expense (non-facility)</v>
      </c>
      <c r="C56" s="66">
        <f>'3 FY22 Annual Budget'!Y56</f>
        <v>0</v>
      </c>
      <c r="D56" s="66" t="s">
        <v>224</v>
      </c>
      <c r="E56" s="69">
        <f t="shared" si="20"/>
        <v>0</v>
      </c>
      <c r="F56" s="69">
        <f t="shared" si="21"/>
        <v>1</v>
      </c>
      <c r="G56" s="66">
        <f t="shared" si="3"/>
        <v>0</v>
      </c>
      <c r="H56" s="66">
        <f t="shared" si="4"/>
        <v>0</v>
      </c>
      <c r="I56" s="66">
        <f t="shared" si="5"/>
        <v>0</v>
      </c>
      <c r="J56" s="66">
        <f t="shared" si="22"/>
        <v>0</v>
      </c>
      <c r="K56" s="66">
        <f t="shared" si="22"/>
        <v>0</v>
      </c>
    </row>
    <row r="57" spans="1:11">
      <c r="A57" s="35"/>
      <c r="B57" s="35" t="str">
        <f>'3 FY22 Annual Budget'!B57</f>
        <v>Depreciation and Amortization (non-facility)</v>
      </c>
      <c r="C57" s="66">
        <f>'3 FY22 Annual Budget'!Y57</f>
        <v>38775.34375</v>
      </c>
      <c r="D57" s="66" t="s">
        <v>224</v>
      </c>
      <c r="E57" s="69">
        <f t="shared" si="20"/>
        <v>0</v>
      </c>
      <c r="F57" s="69">
        <f t="shared" si="21"/>
        <v>1</v>
      </c>
      <c r="G57" s="66">
        <f t="shared" si="3"/>
        <v>0</v>
      </c>
      <c r="H57" s="66">
        <f t="shared" si="4"/>
        <v>38775.34375</v>
      </c>
      <c r="I57" s="66">
        <f t="shared" si="5"/>
        <v>430.83715277777776</v>
      </c>
      <c r="J57" s="66">
        <f t="shared" si="22"/>
        <v>37056.508142664628</v>
      </c>
      <c r="K57" s="66">
        <f t="shared" si="22"/>
        <v>38344.506597222222</v>
      </c>
    </row>
    <row r="58" spans="1:11">
      <c r="A58" s="35"/>
      <c r="B58" s="35" t="str">
        <f>'3 FY22 Annual Budget'!B58</f>
        <v>Other General Expense</v>
      </c>
      <c r="C58" s="66">
        <f>'3 FY22 Annual Budget'!Y58</f>
        <v>92913.059753417954</v>
      </c>
      <c r="D58" s="66" t="s">
        <v>224</v>
      </c>
      <c r="E58" s="69">
        <f t="shared" si="20"/>
        <v>0</v>
      </c>
      <c r="F58" s="69">
        <f t="shared" si="21"/>
        <v>1</v>
      </c>
      <c r="G58" s="66">
        <f t="shared" si="3"/>
        <v>0</v>
      </c>
      <c r="H58" s="66">
        <f t="shared" si="4"/>
        <v>92913.059753417954</v>
      </c>
      <c r="I58" s="66">
        <f t="shared" si="5"/>
        <v>1032.3673305935329</v>
      </c>
      <c r="J58" s="66">
        <f t="shared" si="22"/>
        <v>88794.404441931416</v>
      </c>
      <c r="K58" s="66">
        <f t="shared" si="22"/>
        <v>91880.692422824432</v>
      </c>
    </row>
    <row r="59" spans="1:11">
      <c r="A59" s="35"/>
      <c r="B59" s="43" t="str">
        <f>'3 FY22 Annual Budget'!B59</f>
        <v>Subtotal: General Expenses</v>
      </c>
      <c r="C59" s="76">
        <f>SUM(C47:C58)</f>
        <v>359905.13153076172</v>
      </c>
      <c r="G59" s="76">
        <f t="shared" ref="G59:K59" si="23">SUM(G47:G58)</f>
        <v>48960.341025390626</v>
      </c>
      <c r="H59" s="76">
        <f t="shared" si="23"/>
        <v>310944.79050537111</v>
      </c>
      <c r="I59" s="76">
        <f t="shared" si="23"/>
        <v>3454.9421167263454</v>
      </c>
      <c r="J59" s="76">
        <f>SUM(J47:J58)</f>
        <v>346121.5534590375</v>
      </c>
      <c r="K59" s="76">
        <f t="shared" si="23"/>
        <v>356450.18941403535</v>
      </c>
    </row>
    <row r="60" spans="1:11">
      <c r="A60" s="35"/>
      <c r="B60" s="34"/>
    </row>
    <row r="61" spans="1:11">
      <c r="A61" s="35"/>
      <c r="B61" s="43" t="str">
        <f>'3 FY22 Annual Budget'!B61</f>
        <v>TOTAL EXPENSES</v>
      </c>
      <c r="C61" s="78">
        <f>C27+C35+C44+C59</f>
        <v>3334701.8393554688</v>
      </c>
      <c r="G61" s="78">
        <f t="shared" ref="G61:K61" si="24">G27+G35+G44+G59</f>
        <v>2211961.6944616698</v>
      </c>
      <c r="H61" s="78">
        <f t="shared" si="24"/>
        <v>1122740.144893799</v>
      </c>
      <c r="I61" s="78">
        <f t="shared" si="24"/>
        <v>12474.890498819987</v>
      </c>
      <c r="J61" s="78">
        <f t="shared" si="24"/>
        <v>3284932.9513922683</v>
      </c>
      <c r="K61" s="78">
        <f t="shared" si="24"/>
        <v>3322226.948856649</v>
      </c>
    </row>
    <row r="62" spans="1:11">
      <c r="A62" s="34" t="str">
        <f>'3 FY22 Annual Budget'!A62</f>
        <v>OPERATING INCOME (LOSS)</v>
      </c>
      <c r="B62" s="43"/>
      <c r="C62" s="78">
        <f>C16-C61</f>
        <v>68041.94189453125</v>
      </c>
      <c r="G62" s="78">
        <f t="shared" ref="G62:K62" si="25">G16-G61</f>
        <v>-1466921.4223262542</v>
      </c>
      <c r="H62" s="78">
        <f t="shared" si="25"/>
        <v>1534963.3642207854</v>
      </c>
      <c r="I62" s="78">
        <f t="shared" si="25"/>
        <v>17055.148491342061</v>
      </c>
      <c r="J62" s="78">
        <f>J16-J61</f>
        <v>0</v>
      </c>
      <c r="K62" s="78">
        <f t="shared" si="25"/>
        <v>50986.793403188698</v>
      </c>
    </row>
    <row r="63" spans="1:11">
      <c r="A63" s="34"/>
      <c r="B63" s="34"/>
    </row>
    <row r="64" spans="1:11" ht="16" thickBot="1">
      <c r="A64" s="34" t="str">
        <f>'3 FY22 Annual Budget'!A64</f>
        <v>CHANGE IN NET ASSETS</v>
      </c>
      <c r="B64" s="43"/>
      <c r="C64" s="79">
        <f>C62</f>
        <v>68041.94189453125</v>
      </c>
      <c r="G64" s="79">
        <f t="shared" ref="G64:K64" si="26">G62</f>
        <v>-1466921.4223262542</v>
      </c>
      <c r="H64" s="79">
        <f t="shared" si="26"/>
        <v>1534963.3642207854</v>
      </c>
      <c r="I64" s="79">
        <f t="shared" si="26"/>
        <v>17055.148491342061</v>
      </c>
      <c r="J64" s="79">
        <f t="shared" si="26"/>
        <v>0</v>
      </c>
      <c r="K64" s="79">
        <f t="shared" si="26"/>
        <v>50986.793403188698</v>
      </c>
    </row>
    <row r="65" spans="1:11" ht="16" thickTop="1">
      <c r="A65" s="80"/>
      <c r="B65" s="80"/>
    </row>
    <row r="66" spans="1:11">
      <c r="A66" s="80"/>
      <c r="B66" s="35" t="s">
        <v>236</v>
      </c>
      <c r="C66" s="78">
        <f>C61-C39-C57</f>
        <v>3280642.8559570312</v>
      </c>
      <c r="J66" s="78">
        <f t="shared" ref="J66:K66" si="27">J61-J39-J57</f>
        <v>3232592.8036011662</v>
      </c>
      <c r="K66" s="78">
        <f t="shared" si="27"/>
        <v>3268598.8026109892</v>
      </c>
    </row>
    <row r="67" spans="1:11">
      <c r="A67" s="80"/>
      <c r="B67" s="35" t="s">
        <v>237</v>
      </c>
      <c r="C67" s="66">
        <f>C16-C66</f>
        <v>122100.92529296875</v>
      </c>
      <c r="J67" s="66">
        <f>J16-J66</f>
        <v>52340.147791101597</v>
      </c>
      <c r="K67" s="66">
        <f>K16-K66</f>
        <v>104614.93964884849</v>
      </c>
    </row>
    <row r="68" spans="1:11">
      <c r="A68" s="80"/>
      <c r="B68" s="35" t="s">
        <v>238</v>
      </c>
      <c r="C68" s="81">
        <v>0</v>
      </c>
      <c r="J68" s="78">
        <f t="shared" ref="J68:K70" si="28">$C68</f>
        <v>0</v>
      </c>
      <c r="K68" s="78">
        <f t="shared" si="28"/>
        <v>0</v>
      </c>
    </row>
    <row r="69" spans="1:11">
      <c r="A69" s="80"/>
      <c r="B69" s="35" t="s">
        <v>239</v>
      </c>
      <c r="C69" s="82">
        <f>SUM(C67:C68)</f>
        <v>122100.92529296875</v>
      </c>
      <c r="J69" s="82">
        <f>SUM(J67:J68)</f>
        <v>52340.147791101597</v>
      </c>
      <c r="K69" s="77">
        <f>SUM(K67:K68)</f>
        <v>104614.93964884849</v>
      </c>
    </row>
    <row r="70" spans="1:11">
      <c r="A70" s="80"/>
      <c r="B70" s="35" t="s">
        <v>240</v>
      </c>
      <c r="C70" s="81">
        <v>311493</v>
      </c>
      <c r="J70" s="78">
        <f t="shared" si="28"/>
        <v>311493</v>
      </c>
      <c r="K70" s="78">
        <f t="shared" si="28"/>
        <v>311493</v>
      </c>
    </row>
    <row r="71" spans="1:11">
      <c r="A71" s="80"/>
      <c r="B71" s="35" t="s">
        <v>241</v>
      </c>
      <c r="C71" s="78">
        <f>C69+C70</f>
        <v>433593.92529296875</v>
      </c>
      <c r="J71" s="76">
        <f>J69+J70</f>
        <v>363833.1477911016</v>
      </c>
      <c r="K71" s="76">
        <f>K69+K70</f>
        <v>416107.93964884849</v>
      </c>
    </row>
    <row r="72" spans="1:11" ht="16" thickBot="1">
      <c r="A72" s="80"/>
      <c r="B72" s="34" t="s">
        <v>242</v>
      </c>
      <c r="C72" s="83">
        <f>C71/(C66/365)</f>
        <v>48.241088616080205</v>
      </c>
      <c r="J72" s="83">
        <f>J71/(J66/365)</f>
        <v>41.081295112645023</v>
      </c>
      <c r="K72" s="84">
        <f>K71/(K66/365)</f>
        <v>46.466209878834597</v>
      </c>
    </row>
    <row r="73" spans="1:11" ht="16" thickTop="1">
      <c r="A73" s="80"/>
      <c r="B73" s="35"/>
    </row>
    <row r="74" spans="1:11">
      <c r="A74" s="80"/>
      <c r="B74" s="35" t="s">
        <v>243</v>
      </c>
      <c r="C74" s="81">
        <f>499790-446740</f>
        <v>53050</v>
      </c>
      <c r="J74" s="66">
        <f>$C74</f>
        <v>53050</v>
      </c>
      <c r="K74" s="66">
        <f>$C74</f>
        <v>53050</v>
      </c>
    </row>
    <row r="75" spans="1:11" ht="16" thickBot="1">
      <c r="A75" s="80"/>
      <c r="B75" s="34" t="s">
        <v>244</v>
      </c>
      <c r="C75" s="79">
        <f>C69+C74</f>
        <v>175150.92529296875</v>
      </c>
      <c r="J75" s="83">
        <f>J69+J74</f>
        <v>105390.1477911016</v>
      </c>
      <c r="K75" s="84">
        <f>K69+K74</f>
        <v>157664.93964884849</v>
      </c>
    </row>
    <row r="76" spans="1:11" ht="16" thickTop="1"/>
    <row r="77" spans="1:11">
      <c r="C77" s="85">
        <f>C54/0.01</f>
        <v>2504497.2656250005</v>
      </c>
    </row>
  </sheetData>
  <mergeCells count="1">
    <mergeCell ref="C3:I3"/>
  </mergeCells>
  <conditionalFormatting sqref="C68 C70 C74 K1">
    <cfRule type="containsBlanks" dxfId="0" priority="1">
      <formula>LEN(TRIM(C1))=0</formula>
    </cfRule>
  </conditionalFormatting>
  <dataValidations count="2">
    <dataValidation type="list" allowBlank="1" showInputMessage="1" showErrorMessage="1" sqref="D44:D46 D35:D37 D27:D29 D16:D19" xr:uid="{0F4A0D29-75D1-6742-8E4F-F63E7B4CFB49}">
      <formula1>"Fixed,Hybrid,Variable"</formula1>
    </dataValidation>
    <dataValidation type="list" allowBlank="1" showInputMessage="1" showErrorMessage="1" sqref="D7:D15 D30:D34 D20:D26 D38:D43 D47:D58" xr:uid="{7B8F05A4-B8F0-A548-8454-541AE5F37991}">
      <formula1>Variability</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4842-553A-844C-A068-09A429FE112C}">
  <sheetPr>
    <tabColor rgb="FF92D050"/>
  </sheetPr>
  <dimension ref="A1:X60"/>
  <sheetViews>
    <sheetView workbookViewId="0">
      <pane xSplit="5" ySplit="1" topLeftCell="P2" activePane="bottomRight" state="frozen"/>
      <selection pane="topRight" activeCell="F1" sqref="F1"/>
      <selection pane="bottomLeft" activeCell="A2" sqref="A2"/>
      <selection pane="bottomRight" activeCell="A2" sqref="A2"/>
    </sheetView>
  </sheetViews>
  <sheetFormatPr baseColWidth="10" defaultRowHeight="16" outlineLevelCol="1"/>
  <cols>
    <col min="1" max="4" width="10.83203125" style="130"/>
    <col min="5" max="5" width="44" style="130" bestFit="1" customWidth="1"/>
    <col min="6" max="6" width="11.5" style="130" customWidth="1" outlineLevel="1"/>
    <col min="7" max="8" width="12.1640625" style="130" customWidth="1" outlineLevel="1"/>
    <col min="9" max="9" width="13" style="130" customWidth="1" outlineLevel="1"/>
    <col min="10" max="10" width="12.1640625" style="130" customWidth="1" outlineLevel="1"/>
    <col min="11" max="11" width="11.5" style="130" customWidth="1" outlineLevel="1"/>
    <col min="12" max="12" width="13" style="130" customWidth="1" outlineLevel="1"/>
    <col min="13" max="13" width="11.5" style="130" customWidth="1" outlineLevel="1"/>
    <col min="14" max="14" width="12.1640625" style="130" customWidth="1" outlineLevel="1"/>
    <col min="15" max="15" width="11.5" style="130" customWidth="1" outlineLevel="1"/>
    <col min="16" max="16" width="12.1640625" style="130" customWidth="1" outlineLevel="1"/>
    <col min="17" max="17" width="12.1640625" style="130" bestFit="1" customWidth="1"/>
    <col min="18" max="16384" width="10.83203125" style="130"/>
  </cols>
  <sheetData>
    <row r="1" spans="1:24">
      <c r="A1" s="130" t="s">
        <v>296</v>
      </c>
      <c r="B1" s="130" t="s">
        <v>204</v>
      </c>
      <c r="C1" s="130" t="s">
        <v>205</v>
      </c>
      <c r="D1" s="130" t="s">
        <v>297</v>
      </c>
      <c r="E1" s="130" t="s">
        <v>298</v>
      </c>
      <c r="F1" s="130" t="s">
        <v>79</v>
      </c>
      <c r="G1" s="130" t="s">
        <v>80</v>
      </c>
      <c r="H1" s="130" t="s">
        <v>81</v>
      </c>
      <c r="I1" s="130" t="s">
        <v>82</v>
      </c>
      <c r="J1" s="130" t="s">
        <v>83</v>
      </c>
      <c r="K1" s="130" t="s">
        <v>84</v>
      </c>
      <c r="L1" s="130" t="s">
        <v>85</v>
      </c>
      <c r="M1" s="130" t="s">
        <v>86</v>
      </c>
      <c r="N1" s="130" t="s">
        <v>87</v>
      </c>
      <c r="O1" s="130" t="s">
        <v>88</v>
      </c>
      <c r="P1" s="130" t="s">
        <v>89</v>
      </c>
      <c r="Q1" s="130" t="s">
        <v>90</v>
      </c>
      <c r="R1" s="130" t="s">
        <v>299</v>
      </c>
      <c r="U1" s="130" t="s">
        <v>72</v>
      </c>
      <c r="V1" s="130" t="s">
        <v>73</v>
      </c>
      <c r="W1" s="130" t="s">
        <v>74</v>
      </c>
      <c r="X1" s="130" t="s">
        <v>75</v>
      </c>
    </row>
    <row r="2" spans="1:24">
      <c r="A2" s="130" t="s">
        <v>300</v>
      </c>
      <c r="B2" s="130">
        <v>334</v>
      </c>
      <c r="C2" s="130" t="s">
        <v>195</v>
      </c>
      <c r="D2" s="130" t="s">
        <v>247</v>
      </c>
      <c r="E2" s="130" t="s">
        <v>301</v>
      </c>
      <c r="F2" s="131">
        <v>803791.4</v>
      </c>
      <c r="G2" s="131">
        <v>542713.06000000006</v>
      </c>
      <c r="H2" s="131">
        <v>275645.44</v>
      </c>
      <c r="I2" s="131">
        <v>608362.47</v>
      </c>
      <c r="J2" s="131">
        <v>479662.38</v>
      </c>
      <c r="K2" s="131">
        <v>546781.72</v>
      </c>
      <c r="L2" s="131">
        <v>518125.58</v>
      </c>
      <c r="M2" s="131">
        <v>523354.01</v>
      </c>
      <c r="N2" s="131">
        <v>348282.35</v>
      </c>
      <c r="O2" s="131">
        <v>649738.64</v>
      </c>
      <c r="P2" s="131">
        <v>487451.32</v>
      </c>
      <c r="Q2" s="131">
        <v>311496.31</v>
      </c>
      <c r="R2" s="132">
        <f>Q2</f>
        <v>311496.31</v>
      </c>
      <c r="T2" s="130" t="s">
        <v>302</v>
      </c>
      <c r="U2" s="132">
        <f>H7-H20</f>
        <v>-191886.53000000003</v>
      </c>
      <c r="V2" s="132">
        <f>K7-K20</f>
        <v>-27294.409999999916</v>
      </c>
      <c r="W2" s="132">
        <f>N7-N20</f>
        <v>95559.610000000044</v>
      </c>
      <c r="X2" s="132">
        <f>Q7-Q20</f>
        <v>53050.140000000014</v>
      </c>
    </row>
    <row r="3" spans="1:24">
      <c r="A3" s="130" t="s">
        <v>300</v>
      </c>
      <c r="B3" s="130">
        <v>334</v>
      </c>
      <c r="C3" s="130" t="s">
        <v>195</v>
      </c>
      <c r="D3" s="130" t="s">
        <v>247</v>
      </c>
      <c r="E3" s="130" t="s">
        <v>303</v>
      </c>
      <c r="F3" s="131">
        <v>0</v>
      </c>
      <c r="G3" s="131">
        <v>0</v>
      </c>
      <c r="H3" s="131">
        <v>0</v>
      </c>
      <c r="I3" s="131">
        <v>0</v>
      </c>
      <c r="J3" s="131">
        <v>0</v>
      </c>
      <c r="K3" s="131">
        <v>0</v>
      </c>
      <c r="L3" s="131">
        <v>0</v>
      </c>
      <c r="M3" s="131">
        <v>0</v>
      </c>
      <c r="N3" s="131">
        <v>0</v>
      </c>
      <c r="O3" s="131">
        <v>0</v>
      </c>
      <c r="P3" s="131">
        <v>0</v>
      </c>
      <c r="Q3" s="131">
        <v>0</v>
      </c>
      <c r="R3" s="132">
        <f t="shared" ref="R3:R27" si="0">Q3</f>
        <v>0</v>
      </c>
    </row>
    <row r="4" spans="1:24">
      <c r="A4" s="130" t="s">
        <v>300</v>
      </c>
      <c r="B4" s="130">
        <v>334</v>
      </c>
      <c r="C4" s="130" t="s">
        <v>195</v>
      </c>
      <c r="D4" s="130" t="s">
        <v>247</v>
      </c>
      <c r="E4" s="130" t="s">
        <v>304</v>
      </c>
      <c r="F4" s="131">
        <v>0</v>
      </c>
      <c r="G4" s="131">
        <v>77280.179999999993</v>
      </c>
      <c r="H4" s="131">
        <v>61126.54</v>
      </c>
      <c r="I4" s="131">
        <v>168052.58</v>
      </c>
      <c r="J4" s="131">
        <v>136172.23000000001</v>
      </c>
      <c r="K4" s="131">
        <v>6471.18</v>
      </c>
      <c r="L4" s="131">
        <v>184523.42</v>
      </c>
      <c r="M4" s="131">
        <v>1065.6500000000001</v>
      </c>
      <c r="N4" s="131">
        <v>23697.41</v>
      </c>
      <c r="O4" s="131">
        <v>3741.87</v>
      </c>
      <c r="P4" s="131">
        <v>18455.349999999999</v>
      </c>
      <c r="Q4" s="131">
        <v>127911.11</v>
      </c>
      <c r="R4" s="132">
        <f t="shared" si="0"/>
        <v>127911.11</v>
      </c>
    </row>
    <row r="5" spans="1:24">
      <c r="A5" s="130" t="s">
        <v>300</v>
      </c>
      <c r="B5" s="130">
        <v>334</v>
      </c>
      <c r="C5" s="130" t="s">
        <v>195</v>
      </c>
      <c r="D5" s="130" t="s">
        <v>247</v>
      </c>
      <c r="E5" s="130" t="s">
        <v>305</v>
      </c>
      <c r="F5" s="131">
        <v>0</v>
      </c>
      <c r="G5" s="131">
        <v>0</v>
      </c>
      <c r="H5" s="131">
        <v>0</v>
      </c>
      <c r="I5" s="131">
        <v>0</v>
      </c>
      <c r="J5" s="131">
        <v>0</v>
      </c>
      <c r="K5" s="131">
        <v>0</v>
      </c>
      <c r="L5" s="131">
        <v>0</v>
      </c>
      <c r="M5" s="131">
        <v>0</v>
      </c>
      <c r="N5" s="131">
        <v>0</v>
      </c>
      <c r="O5" s="131">
        <v>0</v>
      </c>
      <c r="P5" s="131">
        <v>0</v>
      </c>
      <c r="Q5" s="131">
        <v>0</v>
      </c>
      <c r="R5" s="132">
        <f t="shared" si="0"/>
        <v>0</v>
      </c>
    </row>
    <row r="6" spans="1:24">
      <c r="A6" s="130" t="s">
        <v>300</v>
      </c>
      <c r="B6" s="130">
        <v>334</v>
      </c>
      <c r="C6" s="130" t="s">
        <v>195</v>
      </c>
      <c r="D6" s="130" t="s">
        <v>247</v>
      </c>
      <c r="E6" s="130" t="s">
        <v>306</v>
      </c>
      <c r="F6" s="131">
        <v>68905.06</v>
      </c>
      <c r="G6" s="131">
        <v>66711.8</v>
      </c>
      <c r="H6" s="131">
        <v>64518.54</v>
      </c>
      <c r="I6" s="131">
        <v>83675.28</v>
      </c>
      <c r="J6" s="131">
        <v>81482.02</v>
      </c>
      <c r="K6" s="131">
        <v>76238.759999999995</v>
      </c>
      <c r="L6" s="131">
        <v>70995.5</v>
      </c>
      <c r="M6" s="131">
        <v>65752.3</v>
      </c>
      <c r="N6" s="131">
        <v>69027.14</v>
      </c>
      <c r="O6" s="131">
        <v>65977.14</v>
      </c>
      <c r="P6" s="131">
        <v>62927.14</v>
      </c>
      <c r="Q6" s="131">
        <v>60382.45</v>
      </c>
      <c r="R6" s="132">
        <f t="shared" si="0"/>
        <v>60382.45</v>
      </c>
    </row>
    <row r="7" spans="1:24" s="133" customFormat="1">
      <c r="A7" s="133" t="s">
        <v>300</v>
      </c>
      <c r="B7" s="133">
        <v>334</v>
      </c>
      <c r="C7" s="133" t="s">
        <v>195</v>
      </c>
      <c r="D7" s="133" t="s">
        <v>247</v>
      </c>
      <c r="E7" s="133" t="s">
        <v>250</v>
      </c>
      <c r="F7" s="134">
        <v>872696.46</v>
      </c>
      <c r="G7" s="134">
        <v>686705.04</v>
      </c>
      <c r="H7" s="134">
        <v>401290.52</v>
      </c>
      <c r="I7" s="134">
        <v>860090.33</v>
      </c>
      <c r="J7" s="134">
        <v>697316.63</v>
      </c>
      <c r="K7" s="134">
        <v>629491.66</v>
      </c>
      <c r="L7" s="134">
        <v>773644.5</v>
      </c>
      <c r="M7" s="134">
        <v>590171.96</v>
      </c>
      <c r="N7" s="134">
        <v>441006.9</v>
      </c>
      <c r="O7" s="134">
        <v>719457.65</v>
      </c>
      <c r="P7" s="134">
        <v>568833.81000000006</v>
      </c>
      <c r="Q7" s="134">
        <v>499789.87</v>
      </c>
      <c r="R7" s="132">
        <f t="shared" si="0"/>
        <v>499789.87</v>
      </c>
    </row>
    <row r="8" spans="1:24">
      <c r="A8" s="130" t="s">
        <v>300</v>
      </c>
      <c r="B8" s="130">
        <v>334</v>
      </c>
      <c r="C8" s="130" t="s">
        <v>195</v>
      </c>
      <c r="D8" s="130" t="s">
        <v>247</v>
      </c>
      <c r="E8" s="130" t="s">
        <v>307</v>
      </c>
      <c r="F8" s="131">
        <v>0</v>
      </c>
      <c r="G8" s="131">
        <v>0</v>
      </c>
      <c r="H8" s="131">
        <v>0</v>
      </c>
      <c r="I8" s="131">
        <v>0</v>
      </c>
      <c r="J8" s="131">
        <v>0</v>
      </c>
      <c r="K8" s="131">
        <v>0</v>
      </c>
      <c r="L8" s="131">
        <v>0</v>
      </c>
      <c r="M8" s="131">
        <v>0</v>
      </c>
      <c r="N8" s="131">
        <v>0</v>
      </c>
      <c r="O8" s="131">
        <v>0</v>
      </c>
      <c r="P8" s="131">
        <v>0</v>
      </c>
      <c r="Q8" s="131">
        <v>0</v>
      </c>
      <c r="R8" s="132">
        <f t="shared" si="0"/>
        <v>0</v>
      </c>
    </row>
    <row r="9" spans="1:24">
      <c r="A9" s="130" t="s">
        <v>300</v>
      </c>
      <c r="B9" s="130">
        <v>334</v>
      </c>
      <c r="C9" s="130" t="s">
        <v>195</v>
      </c>
      <c r="D9" s="130" t="s">
        <v>247</v>
      </c>
      <c r="E9" s="130" t="s">
        <v>308</v>
      </c>
      <c r="F9" s="131">
        <v>106325.8</v>
      </c>
      <c r="G9" s="131">
        <v>187527.28</v>
      </c>
      <c r="H9" s="131">
        <v>186473.76</v>
      </c>
      <c r="I9" s="131">
        <v>185420.24</v>
      </c>
      <c r="J9" s="131">
        <v>189338.31</v>
      </c>
      <c r="K9" s="131">
        <v>200556.81</v>
      </c>
      <c r="L9" s="131">
        <v>199404.18</v>
      </c>
      <c r="M9" s="131">
        <v>198589.29</v>
      </c>
      <c r="N9" s="131">
        <v>197434.7</v>
      </c>
      <c r="O9" s="131">
        <v>196280.11</v>
      </c>
      <c r="P9" s="131">
        <v>195125.52</v>
      </c>
      <c r="Q9" s="131">
        <v>195062.2</v>
      </c>
      <c r="R9" s="132">
        <f t="shared" si="0"/>
        <v>195062.2</v>
      </c>
    </row>
    <row r="10" spans="1:24">
      <c r="A10" s="130" t="s">
        <v>300</v>
      </c>
      <c r="B10" s="130">
        <v>334</v>
      </c>
      <c r="C10" s="130" t="s">
        <v>195</v>
      </c>
      <c r="D10" s="130" t="s">
        <v>247</v>
      </c>
      <c r="E10" s="130" t="s">
        <v>309</v>
      </c>
      <c r="F10" s="131">
        <v>0</v>
      </c>
      <c r="G10" s="131">
        <v>0</v>
      </c>
      <c r="H10" s="131">
        <v>0</v>
      </c>
      <c r="I10" s="131">
        <v>0</v>
      </c>
      <c r="J10" s="131">
        <v>0</v>
      </c>
      <c r="K10" s="131">
        <v>0</v>
      </c>
      <c r="L10" s="131">
        <v>0</v>
      </c>
      <c r="M10" s="131">
        <v>0</v>
      </c>
      <c r="N10" s="131">
        <v>0</v>
      </c>
      <c r="O10" s="131">
        <v>0</v>
      </c>
      <c r="P10" s="131">
        <v>0</v>
      </c>
      <c r="Q10" s="131">
        <v>0</v>
      </c>
      <c r="R10" s="132">
        <f t="shared" si="0"/>
        <v>0</v>
      </c>
    </row>
    <row r="11" spans="1:24">
      <c r="A11" s="130" t="s">
        <v>300</v>
      </c>
      <c r="B11" s="130">
        <v>334</v>
      </c>
      <c r="C11" s="130" t="s">
        <v>195</v>
      </c>
      <c r="D11" s="130" t="s">
        <v>247</v>
      </c>
      <c r="E11" s="130" t="s">
        <v>310</v>
      </c>
      <c r="F11" s="131">
        <v>17029.060000000001</v>
      </c>
      <c r="G11" s="131">
        <v>66591.789999999994</v>
      </c>
      <c r="H11" s="131">
        <v>66209.75</v>
      </c>
      <c r="I11" s="131">
        <v>70668.59</v>
      </c>
      <c r="J11" s="131">
        <v>68757.94</v>
      </c>
      <c r="K11" s="131">
        <v>67229.61</v>
      </c>
      <c r="L11" s="131">
        <v>65701.279999999999</v>
      </c>
      <c r="M11" s="131">
        <v>70904.800000000003</v>
      </c>
      <c r="N11" s="131">
        <v>69260.820000000007</v>
      </c>
      <c r="O11" s="131">
        <v>67616.84</v>
      </c>
      <c r="P11" s="131">
        <v>65972.86</v>
      </c>
      <c r="Q11" s="131">
        <v>84401.11</v>
      </c>
      <c r="R11" s="132">
        <f t="shared" si="0"/>
        <v>84401.11</v>
      </c>
    </row>
    <row r="12" spans="1:24">
      <c r="A12" s="130" t="s">
        <v>300</v>
      </c>
      <c r="B12" s="130">
        <v>334</v>
      </c>
      <c r="C12" s="130" t="s">
        <v>195</v>
      </c>
      <c r="D12" s="130" t="s">
        <v>247</v>
      </c>
      <c r="E12" s="130" t="s">
        <v>311</v>
      </c>
      <c r="F12" s="131">
        <v>0</v>
      </c>
      <c r="G12" s="131">
        <v>0</v>
      </c>
      <c r="H12" s="131">
        <v>0</v>
      </c>
      <c r="I12" s="131">
        <v>0</v>
      </c>
      <c r="J12" s="131">
        <v>0</v>
      </c>
      <c r="K12" s="131">
        <v>0</v>
      </c>
      <c r="L12" s="131">
        <v>0</v>
      </c>
      <c r="M12" s="131">
        <v>0</v>
      </c>
      <c r="N12" s="131">
        <v>0</v>
      </c>
      <c r="O12" s="131">
        <v>0</v>
      </c>
      <c r="P12" s="131">
        <v>0</v>
      </c>
      <c r="Q12" s="131">
        <v>0</v>
      </c>
      <c r="R12" s="132">
        <f t="shared" si="0"/>
        <v>0</v>
      </c>
    </row>
    <row r="13" spans="1:24" s="133" customFormat="1">
      <c r="A13" s="133" t="s">
        <v>300</v>
      </c>
      <c r="B13" s="133">
        <v>334</v>
      </c>
      <c r="C13" s="133" t="s">
        <v>195</v>
      </c>
      <c r="D13" s="133" t="s">
        <v>247</v>
      </c>
      <c r="E13" s="133" t="s">
        <v>251</v>
      </c>
      <c r="F13" s="134">
        <v>996051.32</v>
      </c>
      <c r="G13" s="134">
        <v>940824.11</v>
      </c>
      <c r="H13" s="134">
        <v>653974.03</v>
      </c>
      <c r="I13" s="134">
        <v>1116179.1599999999</v>
      </c>
      <c r="J13" s="134">
        <v>955412.88</v>
      </c>
      <c r="K13" s="134">
        <v>897278.08</v>
      </c>
      <c r="L13" s="134">
        <v>1038749.96</v>
      </c>
      <c r="M13" s="134">
        <v>859666.05</v>
      </c>
      <c r="N13" s="134">
        <v>707702.42</v>
      </c>
      <c r="O13" s="134">
        <v>983354.6</v>
      </c>
      <c r="P13" s="134">
        <v>829932.19</v>
      </c>
      <c r="Q13" s="134">
        <v>779253.18</v>
      </c>
      <c r="R13" s="132">
        <f t="shared" si="0"/>
        <v>779253.18</v>
      </c>
    </row>
    <row r="14" spans="1:24">
      <c r="A14" s="130" t="s">
        <v>300</v>
      </c>
      <c r="B14" s="130">
        <v>334</v>
      </c>
      <c r="C14" s="130" t="s">
        <v>195</v>
      </c>
      <c r="D14" s="130" t="s">
        <v>247</v>
      </c>
      <c r="E14" s="130" t="s">
        <v>312</v>
      </c>
      <c r="F14" s="131">
        <v>55205.32</v>
      </c>
      <c r="G14" s="131">
        <v>110750.73</v>
      </c>
      <c r="H14" s="131">
        <v>19208.66</v>
      </c>
      <c r="I14" s="131">
        <v>66130.539999999994</v>
      </c>
      <c r="J14" s="131">
        <v>-4510.88</v>
      </c>
      <c r="K14" s="131">
        <v>-6169.28</v>
      </c>
      <c r="L14" s="131">
        <v>26965.58</v>
      </c>
      <c r="M14" s="131">
        <v>20417.52</v>
      </c>
      <c r="N14" s="131">
        <v>2652.32</v>
      </c>
      <c r="O14" s="131">
        <v>29851.91</v>
      </c>
      <c r="P14" s="131">
        <v>28284.05</v>
      </c>
      <c r="Q14" s="131">
        <v>57366.97</v>
      </c>
      <c r="R14" s="132">
        <f t="shared" si="0"/>
        <v>57366.97</v>
      </c>
    </row>
    <row r="15" spans="1:24">
      <c r="A15" s="130" t="s">
        <v>300</v>
      </c>
      <c r="B15" s="130">
        <v>334</v>
      </c>
      <c r="C15" s="130" t="s">
        <v>195</v>
      </c>
      <c r="D15" s="130" t="s">
        <v>247</v>
      </c>
      <c r="E15" s="130" t="s">
        <v>313</v>
      </c>
      <c r="F15" s="131">
        <v>0</v>
      </c>
      <c r="G15" s="131">
        <v>0</v>
      </c>
      <c r="H15" s="131">
        <v>0</v>
      </c>
      <c r="I15" s="131">
        <v>0</v>
      </c>
      <c r="J15" s="131">
        <v>0</v>
      </c>
      <c r="K15" s="131">
        <v>0</v>
      </c>
      <c r="L15" s="131">
        <v>0</v>
      </c>
      <c r="M15" s="131">
        <v>0</v>
      </c>
      <c r="N15" s="131">
        <v>0</v>
      </c>
      <c r="O15" s="131">
        <v>0</v>
      </c>
      <c r="P15" s="131">
        <v>0</v>
      </c>
      <c r="Q15" s="135">
        <v>98629.78</v>
      </c>
      <c r="R15" s="132">
        <f t="shared" si="0"/>
        <v>98629.78</v>
      </c>
    </row>
    <row r="16" spans="1:24">
      <c r="A16" s="130" t="s">
        <v>300</v>
      </c>
      <c r="B16" s="130">
        <v>334</v>
      </c>
      <c r="C16" s="130" t="s">
        <v>195</v>
      </c>
      <c r="D16" s="130" t="s">
        <v>247</v>
      </c>
      <c r="E16" s="130" t="s">
        <v>314</v>
      </c>
      <c r="F16" s="131">
        <v>0</v>
      </c>
      <c r="G16" s="131">
        <v>0</v>
      </c>
      <c r="H16" s="131">
        <v>0</v>
      </c>
      <c r="I16" s="131">
        <v>0</v>
      </c>
      <c r="J16" s="131">
        <v>0</v>
      </c>
      <c r="K16" s="131">
        <v>0</v>
      </c>
      <c r="L16" s="131">
        <v>0</v>
      </c>
      <c r="M16" s="131">
        <v>0</v>
      </c>
      <c r="N16" s="131">
        <v>0</v>
      </c>
      <c r="O16" s="131">
        <v>0</v>
      </c>
      <c r="P16" s="131">
        <v>0</v>
      </c>
      <c r="Q16" s="131">
        <v>0</v>
      </c>
      <c r="R16" s="132">
        <f t="shared" si="0"/>
        <v>0</v>
      </c>
    </row>
    <row r="17" spans="1:18">
      <c r="A17" s="130" t="s">
        <v>300</v>
      </c>
      <c r="B17" s="130">
        <v>334</v>
      </c>
      <c r="C17" s="130" t="s">
        <v>195</v>
      </c>
      <c r="D17" s="130" t="s">
        <v>247</v>
      </c>
      <c r="E17" s="130" t="s">
        <v>315</v>
      </c>
      <c r="F17" s="131">
        <v>0</v>
      </c>
      <c r="G17" s="131">
        <v>0</v>
      </c>
      <c r="H17" s="131">
        <v>0</v>
      </c>
      <c r="I17" s="131">
        <v>0</v>
      </c>
      <c r="J17" s="131">
        <v>0</v>
      </c>
      <c r="K17" s="131">
        <v>0</v>
      </c>
      <c r="L17" s="131">
        <v>0</v>
      </c>
      <c r="M17" s="131">
        <v>0</v>
      </c>
      <c r="N17" s="131">
        <v>0</v>
      </c>
      <c r="O17" s="131">
        <v>0</v>
      </c>
      <c r="P17" s="131">
        <v>0</v>
      </c>
      <c r="Q17" s="131">
        <v>0</v>
      </c>
      <c r="R17" s="132">
        <f t="shared" si="0"/>
        <v>0</v>
      </c>
    </row>
    <row r="18" spans="1:18">
      <c r="A18" s="130" t="s">
        <v>300</v>
      </c>
      <c r="B18" s="130">
        <v>334</v>
      </c>
      <c r="C18" s="130" t="s">
        <v>195</v>
      </c>
      <c r="D18" s="130" t="s">
        <v>247</v>
      </c>
      <c r="E18" s="130" t="s">
        <v>316</v>
      </c>
      <c r="F18" s="131">
        <v>0</v>
      </c>
      <c r="G18" s="131">
        <v>0</v>
      </c>
      <c r="H18" s="131">
        <v>0</v>
      </c>
      <c r="I18" s="131">
        <v>0</v>
      </c>
      <c r="J18" s="131">
        <v>0</v>
      </c>
      <c r="K18" s="131">
        <v>0</v>
      </c>
      <c r="L18" s="131">
        <v>0</v>
      </c>
      <c r="M18" s="131">
        <v>0</v>
      </c>
      <c r="N18" s="131">
        <v>0</v>
      </c>
      <c r="O18" s="131">
        <v>0</v>
      </c>
      <c r="P18" s="131">
        <v>0</v>
      </c>
      <c r="Q18" s="131">
        <v>0</v>
      </c>
      <c r="R18" s="132">
        <f t="shared" si="0"/>
        <v>0</v>
      </c>
    </row>
    <row r="19" spans="1:18">
      <c r="A19" s="130" t="s">
        <v>300</v>
      </c>
      <c r="B19" s="130">
        <v>334</v>
      </c>
      <c r="C19" s="130" t="s">
        <v>195</v>
      </c>
      <c r="D19" s="130" t="s">
        <v>247</v>
      </c>
      <c r="E19" s="130" t="s">
        <v>317</v>
      </c>
      <c r="F19" s="131">
        <v>711078.41</v>
      </c>
      <c r="G19" s="131">
        <v>645523.4</v>
      </c>
      <c r="H19" s="131">
        <v>573968.39</v>
      </c>
      <c r="I19" s="131">
        <v>837289.9</v>
      </c>
      <c r="J19" s="131">
        <v>750374.76</v>
      </c>
      <c r="K19" s="131">
        <v>662955.35</v>
      </c>
      <c r="L19" s="131">
        <v>667197.49</v>
      </c>
      <c r="M19" s="131">
        <v>579709.82999999996</v>
      </c>
      <c r="N19" s="131">
        <v>342794.97</v>
      </c>
      <c r="O19" s="131">
        <v>466330.83</v>
      </c>
      <c r="P19" s="131">
        <v>378170.28</v>
      </c>
      <c r="Q19" s="131">
        <v>290742.98</v>
      </c>
      <c r="R19" s="132">
        <f t="shared" si="0"/>
        <v>290742.98</v>
      </c>
    </row>
    <row r="20" spans="1:18" s="133" customFormat="1">
      <c r="A20" s="133" t="s">
        <v>300</v>
      </c>
      <c r="B20" s="133">
        <v>334</v>
      </c>
      <c r="C20" s="133" t="s">
        <v>195</v>
      </c>
      <c r="D20" s="133" t="s">
        <v>247</v>
      </c>
      <c r="E20" s="133" t="s">
        <v>253</v>
      </c>
      <c r="F20" s="134">
        <v>766283.73</v>
      </c>
      <c r="G20" s="134">
        <v>756274.13</v>
      </c>
      <c r="H20" s="134">
        <v>593177.05000000005</v>
      </c>
      <c r="I20" s="134">
        <v>903420.44</v>
      </c>
      <c r="J20" s="134">
        <v>745863.88</v>
      </c>
      <c r="K20" s="134">
        <v>656786.06999999995</v>
      </c>
      <c r="L20" s="134">
        <v>694163.07</v>
      </c>
      <c r="M20" s="134">
        <v>600127.35</v>
      </c>
      <c r="N20" s="134">
        <v>345447.29</v>
      </c>
      <c r="O20" s="134">
        <v>496182.74</v>
      </c>
      <c r="P20" s="134">
        <v>406454.33</v>
      </c>
      <c r="Q20" s="134">
        <v>446739.73</v>
      </c>
      <c r="R20" s="132">
        <f t="shared" si="0"/>
        <v>446739.73</v>
      </c>
    </row>
    <row r="21" spans="1:18">
      <c r="A21" s="130" t="s">
        <v>300</v>
      </c>
      <c r="B21" s="130">
        <v>334</v>
      </c>
      <c r="C21" s="130" t="s">
        <v>195</v>
      </c>
      <c r="D21" s="130" t="s">
        <v>247</v>
      </c>
      <c r="E21" s="130" t="s">
        <v>254</v>
      </c>
      <c r="F21" s="131">
        <v>43099.5</v>
      </c>
      <c r="G21" s="131">
        <v>43099.5</v>
      </c>
      <c r="H21" s="131">
        <v>0</v>
      </c>
      <c r="I21" s="131">
        <v>0</v>
      </c>
      <c r="J21" s="131">
        <v>0</v>
      </c>
      <c r="K21" s="131">
        <v>0</v>
      </c>
      <c r="L21" s="131">
        <v>0</v>
      </c>
      <c r="M21" s="131">
        <v>0</v>
      </c>
      <c r="N21" s="131">
        <v>0</v>
      </c>
      <c r="O21" s="131">
        <v>0</v>
      </c>
      <c r="P21" s="131">
        <v>0</v>
      </c>
      <c r="Q21" s="131">
        <v>0</v>
      </c>
      <c r="R21" s="132">
        <f t="shared" si="0"/>
        <v>0</v>
      </c>
    </row>
    <row r="22" spans="1:18">
      <c r="A22" s="130" t="s">
        <v>300</v>
      </c>
      <c r="B22" s="130">
        <v>334</v>
      </c>
      <c r="C22" s="130" t="s">
        <v>195</v>
      </c>
      <c r="D22" s="130" t="s">
        <v>247</v>
      </c>
      <c r="E22" s="130" t="s">
        <v>318</v>
      </c>
      <c r="F22" s="131">
        <v>0</v>
      </c>
      <c r="G22" s="131">
        <v>0</v>
      </c>
      <c r="H22" s="131">
        <v>0</v>
      </c>
      <c r="I22" s="131">
        <v>0</v>
      </c>
      <c r="J22" s="131">
        <v>0</v>
      </c>
      <c r="K22" s="131">
        <v>0</v>
      </c>
      <c r="L22" s="131">
        <v>0</v>
      </c>
      <c r="M22" s="131">
        <v>0</v>
      </c>
      <c r="N22" s="131">
        <v>0</v>
      </c>
      <c r="O22" s="131">
        <v>0</v>
      </c>
      <c r="P22" s="131">
        <v>0</v>
      </c>
      <c r="Q22" s="131">
        <v>0</v>
      </c>
      <c r="R22" s="132">
        <f t="shared" si="0"/>
        <v>0</v>
      </c>
    </row>
    <row r="23" spans="1:18" s="133" customFormat="1">
      <c r="A23" s="133" t="s">
        <v>300</v>
      </c>
      <c r="B23" s="133">
        <v>334</v>
      </c>
      <c r="C23" s="133" t="s">
        <v>195</v>
      </c>
      <c r="D23" s="133" t="s">
        <v>247</v>
      </c>
      <c r="E23" s="133" t="s">
        <v>319</v>
      </c>
      <c r="F23" s="134">
        <v>43099.5</v>
      </c>
      <c r="G23" s="134">
        <v>43099.5</v>
      </c>
      <c r="H23" s="134">
        <v>0</v>
      </c>
      <c r="I23" s="134">
        <v>0</v>
      </c>
      <c r="J23" s="134">
        <v>0</v>
      </c>
      <c r="K23" s="134">
        <v>0</v>
      </c>
      <c r="L23" s="134">
        <v>0</v>
      </c>
      <c r="M23" s="134">
        <v>0</v>
      </c>
      <c r="N23" s="134">
        <v>0</v>
      </c>
      <c r="O23" s="134">
        <v>0</v>
      </c>
      <c r="P23" s="134">
        <v>0</v>
      </c>
      <c r="Q23" s="134">
        <v>0</v>
      </c>
      <c r="R23" s="132">
        <f t="shared" si="0"/>
        <v>0</v>
      </c>
    </row>
    <row r="24" spans="1:18" s="133" customFormat="1">
      <c r="A24" s="133" t="s">
        <v>300</v>
      </c>
      <c r="B24" s="133">
        <v>334</v>
      </c>
      <c r="C24" s="133" t="s">
        <v>195</v>
      </c>
      <c r="D24" s="133" t="s">
        <v>247</v>
      </c>
      <c r="E24" s="133" t="s">
        <v>255</v>
      </c>
      <c r="F24" s="134">
        <v>809383.23</v>
      </c>
      <c r="G24" s="134">
        <v>799373.63</v>
      </c>
      <c r="H24" s="134">
        <v>593177.05000000005</v>
      </c>
      <c r="I24" s="134">
        <v>903420.44</v>
      </c>
      <c r="J24" s="134">
        <v>745863.88</v>
      </c>
      <c r="K24" s="134">
        <v>656786.06999999995</v>
      </c>
      <c r="L24" s="134">
        <v>694163.07</v>
      </c>
      <c r="M24" s="134">
        <v>600127.35</v>
      </c>
      <c r="N24" s="134">
        <v>345447.29</v>
      </c>
      <c r="O24" s="134">
        <v>496182.74</v>
      </c>
      <c r="P24" s="134">
        <v>406454.33</v>
      </c>
      <c r="Q24" s="134">
        <v>446739.73</v>
      </c>
      <c r="R24" s="132">
        <f t="shared" si="0"/>
        <v>446739.73</v>
      </c>
    </row>
    <row r="25" spans="1:18">
      <c r="A25" s="130" t="s">
        <v>300</v>
      </c>
      <c r="B25" s="130">
        <v>334</v>
      </c>
      <c r="C25" s="130" t="s">
        <v>195</v>
      </c>
      <c r="D25" s="130" t="s">
        <v>247</v>
      </c>
      <c r="E25" s="130" t="s">
        <v>320</v>
      </c>
      <c r="F25" s="131">
        <v>186668.09</v>
      </c>
      <c r="G25" s="131">
        <v>141450.48000000001</v>
      </c>
      <c r="H25" s="131">
        <v>60796.98</v>
      </c>
      <c r="I25" s="131">
        <v>212758.72</v>
      </c>
      <c r="J25" s="131">
        <v>209549</v>
      </c>
      <c r="K25" s="131">
        <v>240492.01</v>
      </c>
      <c r="L25" s="131">
        <v>344586.89</v>
      </c>
      <c r="M25" s="131">
        <v>259538.7</v>
      </c>
      <c r="N25" s="131">
        <v>362255.13</v>
      </c>
      <c r="O25" s="131">
        <v>487171.86</v>
      </c>
      <c r="P25" s="131">
        <v>423477.86</v>
      </c>
      <c r="Q25" s="131">
        <v>332513.45</v>
      </c>
      <c r="R25" s="132">
        <f t="shared" si="0"/>
        <v>332513.45</v>
      </c>
    </row>
    <row r="26" spans="1:18">
      <c r="A26" s="130" t="s">
        <v>300</v>
      </c>
      <c r="B26" s="130">
        <v>334</v>
      </c>
      <c r="C26" s="130" t="s">
        <v>195</v>
      </c>
      <c r="D26" s="130" t="s">
        <v>247</v>
      </c>
      <c r="E26" s="130" t="s">
        <v>321</v>
      </c>
      <c r="F26" s="131">
        <v>0</v>
      </c>
      <c r="G26" s="131">
        <v>0</v>
      </c>
      <c r="H26" s="131">
        <v>0</v>
      </c>
      <c r="I26" s="131">
        <v>0</v>
      </c>
      <c r="J26" s="131">
        <v>0</v>
      </c>
      <c r="K26" s="131">
        <v>0</v>
      </c>
      <c r="L26" s="131">
        <v>0</v>
      </c>
      <c r="M26" s="131">
        <v>0</v>
      </c>
      <c r="N26" s="131">
        <v>0</v>
      </c>
      <c r="O26" s="131">
        <v>0</v>
      </c>
      <c r="P26" s="131">
        <v>0</v>
      </c>
      <c r="Q26" s="131">
        <v>0</v>
      </c>
      <c r="R26" s="132">
        <f t="shared" si="0"/>
        <v>0</v>
      </c>
    </row>
    <row r="27" spans="1:18">
      <c r="A27" s="130" t="s">
        <v>300</v>
      </c>
      <c r="B27" s="130">
        <v>334</v>
      </c>
      <c r="C27" s="130" t="s">
        <v>195</v>
      </c>
      <c r="D27" s="130" t="s">
        <v>247</v>
      </c>
      <c r="E27" s="130" t="s">
        <v>322</v>
      </c>
      <c r="F27" s="131">
        <v>0</v>
      </c>
      <c r="G27" s="131">
        <v>0</v>
      </c>
      <c r="H27" s="131">
        <v>0</v>
      </c>
      <c r="I27" s="131">
        <v>0</v>
      </c>
      <c r="J27" s="131">
        <v>0</v>
      </c>
      <c r="K27" s="131">
        <v>0</v>
      </c>
      <c r="L27" s="131">
        <v>0</v>
      </c>
      <c r="M27" s="131">
        <v>0</v>
      </c>
      <c r="N27" s="131">
        <v>0</v>
      </c>
      <c r="O27" s="131">
        <v>0</v>
      </c>
      <c r="P27" s="131">
        <v>0</v>
      </c>
      <c r="Q27" s="131">
        <v>0</v>
      </c>
      <c r="R27" s="132">
        <f t="shared" si="0"/>
        <v>0</v>
      </c>
    </row>
    <row r="28" spans="1:18">
      <c r="A28" s="130" t="s">
        <v>323</v>
      </c>
      <c r="B28" s="130">
        <v>334</v>
      </c>
      <c r="C28" s="130" t="s">
        <v>195</v>
      </c>
      <c r="D28" s="130" t="s">
        <v>247</v>
      </c>
      <c r="E28" s="130" t="s">
        <v>324</v>
      </c>
      <c r="F28" s="131">
        <v>46484.1</v>
      </c>
      <c r="G28" s="131">
        <v>46484.1</v>
      </c>
      <c r="H28" s="131">
        <v>46484.1</v>
      </c>
      <c r="I28" s="131">
        <v>62468.9</v>
      </c>
      <c r="J28" s="131">
        <v>50533.05</v>
      </c>
      <c r="K28" s="131">
        <v>50558.8</v>
      </c>
      <c r="L28" s="131">
        <v>50526.2</v>
      </c>
      <c r="M28" s="131">
        <v>50480.3</v>
      </c>
      <c r="N28" s="131">
        <v>50592.9</v>
      </c>
      <c r="O28" s="131">
        <v>55346.35</v>
      </c>
      <c r="P28" s="131">
        <v>50575.75</v>
      </c>
      <c r="Q28" s="131">
        <v>50612.07</v>
      </c>
      <c r="R28" s="132">
        <f>SUM(F28:Q28)</f>
        <v>611146.62</v>
      </c>
    </row>
    <row r="29" spans="1:18">
      <c r="A29" s="130" t="s">
        <v>323</v>
      </c>
      <c r="B29" s="130">
        <v>334</v>
      </c>
      <c r="C29" s="130" t="s">
        <v>195</v>
      </c>
      <c r="D29" s="130" t="s">
        <v>247</v>
      </c>
      <c r="E29" s="130" t="s">
        <v>325</v>
      </c>
      <c r="F29" s="131">
        <v>35926.22</v>
      </c>
      <c r="G29" s="131">
        <v>35926.22</v>
      </c>
      <c r="H29" s="131">
        <v>35926.22</v>
      </c>
      <c r="I29" s="131">
        <v>80069.899999999994</v>
      </c>
      <c r="J29" s="131">
        <v>46756.3</v>
      </c>
      <c r="K29" s="131">
        <v>46756.3</v>
      </c>
      <c r="L29" s="131">
        <v>46756.3</v>
      </c>
      <c r="M29" s="131">
        <v>46756.3</v>
      </c>
      <c r="N29" s="131">
        <v>46756.3</v>
      </c>
      <c r="O29" s="131">
        <v>56464.04</v>
      </c>
      <c r="P29" s="131">
        <v>47727.07</v>
      </c>
      <c r="Q29" s="131">
        <v>60581.02</v>
      </c>
      <c r="R29" s="132">
        <f t="shared" ref="R29:R58" si="1">SUM(F29:Q29)</f>
        <v>586402.18999999994</v>
      </c>
    </row>
    <row r="30" spans="1:18">
      <c r="A30" s="130" t="s">
        <v>323</v>
      </c>
      <c r="B30" s="130">
        <v>334</v>
      </c>
      <c r="C30" s="130" t="s">
        <v>195</v>
      </c>
      <c r="D30" s="130" t="s">
        <v>247</v>
      </c>
      <c r="E30" s="130" t="s">
        <v>326</v>
      </c>
      <c r="F30" s="131">
        <v>13348</v>
      </c>
      <c r="G30" s="131">
        <v>13348</v>
      </c>
      <c r="H30" s="131">
        <v>13348</v>
      </c>
      <c r="I30" s="131">
        <v>17892</v>
      </c>
      <c r="J30" s="131">
        <v>14484</v>
      </c>
      <c r="K30" s="131">
        <v>14484</v>
      </c>
      <c r="L30" s="131">
        <v>14484</v>
      </c>
      <c r="M30" s="131">
        <v>14484</v>
      </c>
      <c r="N30" s="131">
        <v>14484</v>
      </c>
      <c r="O30" s="131">
        <v>14484</v>
      </c>
      <c r="P30" s="131">
        <v>14484</v>
      </c>
      <c r="Q30" s="131">
        <v>14484</v>
      </c>
      <c r="R30" s="132">
        <f t="shared" si="1"/>
        <v>173808</v>
      </c>
    </row>
    <row r="31" spans="1:18">
      <c r="A31" s="130" t="s">
        <v>323</v>
      </c>
      <c r="B31" s="130">
        <v>334</v>
      </c>
      <c r="C31" s="130" t="s">
        <v>195</v>
      </c>
      <c r="D31" s="130" t="s">
        <v>247</v>
      </c>
      <c r="E31" s="130" t="s">
        <v>327</v>
      </c>
      <c r="F31" s="131">
        <v>15120.43</v>
      </c>
      <c r="G31" s="131">
        <v>73658.09</v>
      </c>
      <c r="H31" s="131">
        <v>0</v>
      </c>
      <c r="I31" s="131">
        <v>161052.57999999999</v>
      </c>
      <c r="J31" s="131">
        <v>5954.09</v>
      </c>
      <c r="K31" s="131">
        <v>142613.87</v>
      </c>
      <c r="L31" s="131">
        <v>182912.58</v>
      </c>
      <c r="M31" s="131">
        <v>920</v>
      </c>
      <c r="N31" s="131">
        <v>23185.99</v>
      </c>
      <c r="O31" s="131">
        <v>202164.81</v>
      </c>
      <c r="P31" s="131">
        <v>19279.900000000001</v>
      </c>
      <c r="Q31" s="131">
        <v>20409.82</v>
      </c>
      <c r="R31" s="132">
        <f t="shared" si="1"/>
        <v>847272.15999999992</v>
      </c>
    </row>
    <row r="32" spans="1:18">
      <c r="A32" s="130" t="s">
        <v>323</v>
      </c>
      <c r="B32" s="130">
        <v>334</v>
      </c>
      <c r="C32" s="130" t="s">
        <v>195</v>
      </c>
      <c r="D32" s="130" t="s">
        <v>247</v>
      </c>
      <c r="E32" s="130" t="s">
        <v>328</v>
      </c>
      <c r="F32" s="131">
        <v>66200</v>
      </c>
      <c r="G32" s="131">
        <v>100</v>
      </c>
      <c r="H32" s="131">
        <v>4000</v>
      </c>
      <c r="I32" s="131">
        <v>23.22</v>
      </c>
      <c r="J32" s="131">
        <v>85025</v>
      </c>
      <c r="K32" s="131">
        <v>7483.39</v>
      </c>
      <c r="L32" s="131">
        <v>4281.7</v>
      </c>
      <c r="M32" s="131">
        <v>2743</v>
      </c>
      <c r="N32" s="131">
        <v>175490</v>
      </c>
      <c r="O32" s="131">
        <v>0</v>
      </c>
      <c r="P32" s="131">
        <v>611.04999999999995</v>
      </c>
      <c r="Q32" s="131">
        <v>0</v>
      </c>
      <c r="R32" s="132">
        <f t="shared" si="1"/>
        <v>345957.36000000004</v>
      </c>
    </row>
    <row r="33" spans="1:18">
      <c r="A33" s="130" t="s">
        <v>323</v>
      </c>
      <c r="B33" s="130">
        <v>334</v>
      </c>
      <c r="C33" s="130" t="s">
        <v>195</v>
      </c>
      <c r="D33" s="130" t="s">
        <v>247</v>
      </c>
      <c r="E33" s="130" t="s">
        <v>329</v>
      </c>
      <c r="F33" s="131">
        <v>0</v>
      </c>
      <c r="G33" s="131">
        <v>0</v>
      </c>
      <c r="H33" s="131">
        <v>0</v>
      </c>
      <c r="I33" s="131">
        <v>0</v>
      </c>
      <c r="J33" s="131">
        <v>0</v>
      </c>
      <c r="K33" s="131">
        <v>0</v>
      </c>
      <c r="L33" s="131">
        <v>0</v>
      </c>
      <c r="M33" s="131">
        <v>0</v>
      </c>
      <c r="N33" s="131">
        <v>0</v>
      </c>
      <c r="O33" s="131">
        <v>0</v>
      </c>
      <c r="P33" s="131">
        <v>0</v>
      </c>
      <c r="Q33" s="131">
        <v>0</v>
      </c>
      <c r="R33" s="132">
        <f t="shared" si="1"/>
        <v>0</v>
      </c>
    </row>
    <row r="34" spans="1:18">
      <c r="A34" s="130" t="s">
        <v>323</v>
      </c>
      <c r="B34" s="130">
        <v>334</v>
      </c>
      <c r="C34" s="130" t="s">
        <v>195</v>
      </c>
      <c r="D34" s="130" t="s">
        <v>247</v>
      </c>
      <c r="E34" s="130" t="s">
        <v>330</v>
      </c>
      <c r="F34" s="131">
        <v>0</v>
      </c>
      <c r="G34" s="131">
        <v>0</v>
      </c>
      <c r="H34" s="131">
        <v>0</v>
      </c>
      <c r="I34" s="131">
        <v>0</v>
      </c>
      <c r="J34" s="131">
        <v>0</v>
      </c>
      <c r="K34" s="131">
        <v>0</v>
      </c>
      <c r="L34" s="131">
        <v>0</v>
      </c>
      <c r="M34" s="131">
        <v>0</v>
      </c>
      <c r="N34" s="131">
        <v>0</v>
      </c>
      <c r="O34" s="131">
        <v>0</v>
      </c>
      <c r="P34" s="131">
        <v>0</v>
      </c>
      <c r="Q34" s="131">
        <v>0</v>
      </c>
      <c r="R34" s="132">
        <f t="shared" si="1"/>
        <v>0</v>
      </c>
    </row>
    <row r="35" spans="1:18">
      <c r="A35" s="130" t="s">
        <v>323</v>
      </c>
      <c r="B35" s="130">
        <v>334</v>
      </c>
      <c r="C35" s="130" t="s">
        <v>195</v>
      </c>
      <c r="D35" s="130" t="s">
        <v>247</v>
      </c>
      <c r="E35" s="130" t="s">
        <v>331</v>
      </c>
      <c r="F35" s="131">
        <v>0</v>
      </c>
      <c r="G35" s="131">
        <v>0</v>
      </c>
      <c r="H35" s="131">
        <v>0</v>
      </c>
      <c r="I35" s="131">
        <v>0</v>
      </c>
      <c r="J35" s="131">
        <v>0</v>
      </c>
      <c r="K35" s="131">
        <v>0</v>
      </c>
      <c r="L35" s="131">
        <v>0</v>
      </c>
      <c r="M35" s="131">
        <v>0</v>
      </c>
      <c r="N35" s="131">
        <v>0</v>
      </c>
      <c r="O35" s="131">
        <v>0</v>
      </c>
      <c r="P35" s="131">
        <v>0</v>
      </c>
      <c r="Q35" s="131">
        <v>59103.29</v>
      </c>
      <c r="R35" s="132">
        <f t="shared" si="1"/>
        <v>59103.29</v>
      </c>
    </row>
    <row r="36" spans="1:18">
      <c r="A36" s="130" t="s">
        <v>323</v>
      </c>
      <c r="B36" s="130">
        <v>334</v>
      </c>
      <c r="C36" s="130" t="s">
        <v>195</v>
      </c>
      <c r="D36" s="130" t="s">
        <v>247</v>
      </c>
      <c r="E36" s="130" t="s">
        <v>6</v>
      </c>
      <c r="F36" s="131">
        <v>0</v>
      </c>
      <c r="G36" s="131">
        <v>0</v>
      </c>
      <c r="H36" s="131">
        <v>0</v>
      </c>
      <c r="I36" s="131">
        <v>0</v>
      </c>
      <c r="J36" s="131">
        <v>0</v>
      </c>
      <c r="K36" s="131">
        <v>0</v>
      </c>
      <c r="L36" s="131">
        <v>0</v>
      </c>
      <c r="M36" s="131">
        <v>0</v>
      </c>
      <c r="N36" s="131">
        <v>0</v>
      </c>
      <c r="O36" s="131">
        <v>0</v>
      </c>
      <c r="P36" s="131">
        <v>0</v>
      </c>
      <c r="Q36" s="131">
        <v>0</v>
      </c>
      <c r="R36" s="132">
        <f t="shared" si="1"/>
        <v>0</v>
      </c>
    </row>
    <row r="37" spans="1:18">
      <c r="A37" s="130" t="s">
        <v>323</v>
      </c>
      <c r="B37" s="130">
        <v>334</v>
      </c>
      <c r="C37" s="130" t="s">
        <v>195</v>
      </c>
      <c r="D37" s="130" t="s">
        <v>247</v>
      </c>
      <c r="E37" s="130" t="s">
        <v>257</v>
      </c>
      <c r="F37" s="131">
        <v>177078.75</v>
      </c>
      <c r="G37" s="131">
        <v>169516.41</v>
      </c>
      <c r="H37" s="131">
        <v>99758.32</v>
      </c>
      <c r="I37" s="131">
        <v>321506.59999999998</v>
      </c>
      <c r="J37" s="131">
        <v>202752.44</v>
      </c>
      <c r="K37" s="131">
        <v>261896.36</v>
      </c>
      <c r="L37" s="131">
        <v>298960.78000000003</v>
      </c>
      <c r="M37" s="131">
        <v>115383.6</v>
      </c>
      <c r="N37" s="131">
        <v>310509.19</v>
      </c>
      <c r="O37" s="131">
        <v>328459.2</v>
      </c>
      <c r="P37" s="131">
        <v>132677.76999999999</v>
      </c>
      <c r="Q37" s="131">
        <v>205190.2</v>
      </c>
      <c r="R37" s="132">
        <f t="shared" si="1"/>
        <v>2623689.62</v>
      </c>
    </row>
    <row r="38" spans="1:18">
      <c r="A38" s="130" t="s">
        <v>323</v>
      </c>
      <c r="B38" s="130">
        <v>334</v>
      </c>
      <c r="C38" s="130" t="s">
        <v>195</v>
      </c>
      <c r="D38" s="130" t="s">
        <v>247</v>
      </c>
      <c r="E38" s="130" t="s">
        <v>8</v>
      </c>
      <c r="F38" s="131">
        <v>50606.74</v>
      </c>
      <c r="G38" s="131">
        <v>82376.89</v>
      </c>
      <c r="H38" s="131">
        <v>115921.38</v>
      </c>
      <c r="I38" s="131">
        <v>106920.67</v>
      </c>
      <c r="J38" s="131">
        <v>91556.74</v>
      </c>
      <c r="K38" s="131">
        <v>94020.82</v>
      </c>
      <c r="L38" s="131">
        <v>101809.43</v>
      </c>
      <c r="M38" s="131">
        <v>100305.72</v>
      </c>
      <c r="N38" s="131">
        <v>98588.13</v>
      </c>
      <c r="O38" s="131">
        <v>101466.33</v>
      </c>
      <c r="P38" s="131">
        <v>98285.29</v>
      </c>
      <c r="Q38" s="135">
        <v>208961.76</v>
      </c>
      <c r="R38" s="132">
        <f t="shared" si="1"/>
        <v>1250819.8999999999</v>
      </c>
    </row>
    <row r="39" spans="1:18">
      <c r="A39" s="130" t="s">
        <v>323</v>
      </c>
      <c r="B39" s="130">
        <v>334</v>
      </c>
      <c r="C39" s="130" t="s">
        <v>195</v>
      </c>
      <c r="D39" s="130" t="s">
        <v>247</v>
      </c>
      <c r="E39" s="130" t="s">
        <v>332</v>
      </c>
      <c r="F39" s="131">
        <v>5511.79</v>
      </c>
      <c r="G39" s="131">
        <v>15849.01</v>
      </c>
      <c r="H39" s="131">
        <v>15164.07</v>
      </c>
      <c r="I39" s="131">
        <v>13920.24</v>
      </c>
      <c r="J39" s="131">
        <v>7425.15</v>
      </c>
      <c r="K39" s="131">
        <v>17880.689999999999</v>
      </c>
      <c r="L39" s="131">
        <v>11128.73</v>
      </c>
      <c r="M39" s="131">
        <v>13908.88</v>
      </c>
      <c r="N39" s="131">
        <v>17257.61</v>
      </c>
      <c r="O39" s="131">
        <v>15652.29</v>
      </c>
      <c r="P39" s="131">
        <v>15073.55</v>
      </c>
      <c r="Q39" s="131">
        <v>34874.21</v>
      </c>
      <c r="R39" s="132">
        <f t="shared" si="1"/>
        <v>183646.21999999997</v>
      </c>
    </row>
    <row r="40" spans="1:18">
      <c r="A40" s="130" t="s">
        <v>323</v>
      </c>
      <c r="B40" s="130">
        <v>334</v>
      </c>
      <c r="C40" s="130" t="s">
        <v>195</v>
      </c>
      <c r="D40" s="130" t="s">
        <v>247</v>
      </c>
      <c r="E40" s="130" t="s">
        <v>19</v>
      </c>
      <c r="F40" s="131">
        <v>50312.89</v>
      </c>
      <c r="G40" s="131">
        <v>56950.22</v>
      </c>
      <c r="H40" s="131">
        <v>56642.22</v>
      </c>
      <c r="I40" s="131">
        <v>56547.22</v>
      </c>
      <c r="J40" s="131">
        <v>56547.22</v>
      </c>
      <c r="K40" s="131">
        <v>56547.22</v>
      </c>
      <c r="L40" s="131">
        <v>56547.22</v>
      </c>
      <c r="M40" s="131">
        <v>56547.22</v>
      </c>
      <c r="N40" s="131">
        <v>56547.22</v>
      </c>
      <c r="O40" s="131">
        <v>55710.22</v>
      </c>
      <c r="P40" s="131">
        <v>56547.22</v>
      </c>
      <c r="Q40" s="131">
        <v>15461.74</v>
      </c>
      <c r="R40" s="132">
        <f t="shared" si="1"/>
        <v>630907.82999999984</v>
      </c>
    </row>
    <row r="41" spans="1:18">
      <c r="A41" s="130" t="s">
        <v>323</v>
      </c>
      <c r="B41" s="130">
        <v>334</v>
      </c>
      <c r="C41" s="130" t="s">
        <v>195</v>
      </c>
      <c r="D41" s="130" t="s">
        <v>247</v>
      </c>
      <c r="E41" s="130" t="s">
        <v>333</v>
      </c>
      <c r="F41" s="131">
        <v>448.69</v>
      </c>
      <c r="G41" s="131">
        <v>1053.52</v>
      </c>
      <c r="H41" s="131">
        <v>1053.52</v>
      </c>
      <c r="I41" s="131">
        <v>1053.52</v>
      </c>
      <c r="J41" s="131">
        <v>1081.93</v>
      </c>
      <c r="K41" s="131">
        <v>1152.6300000000001</v>
      </c>
      <c r="L41" s="131">
        <v>1152.6300000000001</v>
      </c>
      <c r="M41" s="131">
        <v>1154.5899999999999</v>
      </c>
      <c r="N41" s="131">
        <v>1154.5899999999999</v>
      </c>
      <c r="O41" s="131">
        <v>1154.5899999999999</v>
      </c>
      <c r="P41" s="131">
        <v>1154.5899999999999</v>
      </c>
      <c r="Q41" s="131">
        <v>1161.08</v>
      </c>
      <c r="R41" s="132">
        <f t="shared" si="1"/>
        <v>12775.880000000001</v>
      </c>
    </row>
    <row r="42" spans="1:18">
      <c r="A42" s="130" t="s">
        <v>323</v>
      </c>
      <c r="B42" s="130">
        <v>334</v>
      </c>
      <c r="C42" s="130" t="s">
        <v>195</v>
      </c>
      <c r="D42" s="130" t="s">
        <v>247</v>
      </c>
      <c r="E42" s="130" t="s">
        <v>334</v>
      </c>
      <c r="F42" s="131">
        <v>0</v>
      </c>
      <c r="G42" s="131">
        <v>0</v>
      </c>
      <c r="H42" s="131">
        <v>0</v>
      </c>
      <c r="I42" s="131">
        <v>0</v>
      </c>
      <c r="J42" s="131">
        <v>720.37</v>
      </c>
      <c r="K42" s="131">
        <v>1015.54</v>
      </c>
      <c r="L42" s="131">
        <v>1049.3900000000001</v>
      </c>
      <c r="M42" s="131">
        <v>1049.3900000000001</v>
      </c>
      <c r="N42" s="131">
        <v>2931.25</v>
      </c>
      <c r="O42" s="131">
        <v>0</v>
      </c>
      <c r="P42" s="131">
        <v>0</v>
      </c>
      <c r="Q42" s="131">
        <v>0</v>
      </c>
      <c r="R42" s="132">
        <f t="shared" si="1"/>
        <v>6765.9400000000005</v>
      </c>
    </row>
    <row r="43" spans="1:18">
      <c r="A43" s="130" t="s">
        <v>323</v>
      </c>
      <c r="B43" s="130">
        <v>334</v>
      </c>
      <c r="C43" s="130" t="s">
        <v>195</v>
      </c>
      <c r="D43" s="130" t="s">
        <v>247</v>
      </c>
      <c r="E43" s="130" t="s">
        <v>96</v>
      </c>
      <c r="F43" s="131">
        <v>6610.83</v>
      </c>
      <c r="G43" s="131">
        <v>7602.7</v>
      </c>
      <c r="H43" s="131">
        <v>9545.92</v>
      </c>
      <c r="I43" s="131">
        <v>8565.7800000000007</v>
      </c>
      <c r="J43" s="131">
        <v>8824.7000000000007</v>
      </c>
      <c r="K43" s="131">
        <v>5519.14</v>
      </c>
      <c r="L43" s="131">
        <v>6522.63</v>
      </c>
      <c r="M43" s="131">
        <v>6169.31</v>
      </c>
      <c r="N43" s="131">
        <v>9668.91</v>
      </c>
      <c r="O43" s="131">
        <v>11960.37</v>
      </c>
      <c r="P43" s="131">
        <v>6476.68</v>
      </c>
      <c r="Q43" s="131">
        <v>11867.29</v>
      </c>
      <c r="R43" s="132">
        <f t="shared" si="1"/>
        <v>99334.25999999998</v>
      </c>
    </row>
    <row r="44" spans="1:18">
      <c r="A44" s="130" t="s">
        <v>323</v>
      </c>
      <c r="B44" s="130">
        <v>334</v>
      </c>
      <c r="C44" s="130" t="s">
        <v>195</v>
      </c>
      <c r="D44" s="130" t="s">
        <v>247</v>
      </c>
      <c r="E44" s="130" t="s">
        <v>335</v>
      </c>
      <c r="F44" s="131">
        <v>57372.41</v>
      </c>
      <c r="G44" s="131">
        <v>65606.44</v>
      </c>
      <c r="H44" s="131">
        <v>67241.66</v>
      </c>
      <c r="I44" s="131">
        <v>66166.52</v>
      </c>
      <c r="J44" s="131">
        <v>67174.22</v>
      </c>
      <c r="K44" s="131">
        <v>64234.53</v>
      </c>
      <c r="L44" s="131">
        <v>65271.87</v>
      </c>
      <c r="M44" s="131">
        <v>64920.51</v>
      </c>
      <c r="N44" s="131">
        <v>70301.97</v>
      </c>
      <c r="O44" s="131">
        <v>68825.179999999993</v>
      </c>
      <c r="P44" s="131">
        <v>64178.49</v>
      </c>
      <c r="Q44" s="131">
        <v>28490.11</v>
      </c>
      <c r="R44" s="132">
        <f t="shared" si="1"/>
        <v>749783.91</v>
      </c>
    </row>
    <row r="45" spans="1:18">
      <c r="A45" s="130" t="s">
        <v>323</v>
      </c>
      <c r="B45" s="130">
        <v>334</v>
      </c>
      <c r="C45" s="130" t="s">
        <v>195</v>
      </c>
      <c r="D45" s="130" t="s">
        <v>247</v>
      </c>
      <c r="E45" s="130" t="s">
        <v>336</v>
      </c>
      <c r="F45" s="131">
        <v>486.54</v>
      </c>
      <c r="G45" s="131">
        <v>1438.33</v>
      </c>
      <c r="H45" s="131">
        <v>1468.51</v>
      </c>
      <c r="I45" s="131">
        <v>1539.92</v>
      </c>
      <c r="J45" s="131">
        <v>1528.33</v>
      </c>
      <c r="K45" s="131">
        <v>1528.33</v>
      </c>
      <c r="L45" s="131">
        <v>1528.33</v>
      </c>
      <c r="M45" s="131">
        <v>1643.98</v>
      </c>
      <c r="N45" s="131">
        <v>1643.98</v>
      </c>
      <c r="O45" s="131">
        <v>1643.98</v>
      </c>
      <c r="P45" s="131">
        <v>1643.98</v>
      </c>
      <c r="Q45" s="131">
        <v>1643.98</v>
      </c>
      <c r="R45" s="132">
        <f t="shared" si="1"/>
        <v>17738.189999999999</v>
      </c>
    </row>
    <row r="46" spans="1:18">
      <c r="A46" s="130" t="s">
        <v>323</v>
      </c>
      <c r="B46" s="130">
        <v>334</v>
      </c>
      <c r="C46" s="130" t="s">
        <v>195</v>
      </c>
      <c r="D46" s="130" t="s">
        <v>247</v>
      </c>
      <c r="E46" s="130" t="s">
        <v>337</v>
      </c>
      <c r="F46" s="131">
        <v>0</v>
      </c>
      <c r="G46" s="131">
        <v>0</v>
      </c>
      <c r="H46" s="131">
        <v>0</v>
      </c>
      <c r="I46" s="131">
        <v>0</v>
      </c>
      <c r="J46" s="131">
        <v>0</v>
      </c>
      <c r="K46" s="131">
        <v>0</v>
      </c>
      <c r="L46" s="131">
        <v>0</v>
      </c>
      <c r="M46" s="131">
        <v>0</v>
      </c>
      <c r="N46" s="131">
        <v>0</v>
      </c>
      <c r="O46" s="131">
        <v>0</v>
      </c>
      <c r="P46" s="131">
        <v>0</v>
      </c>
      <c r="Q46" s="131">
        <v>0</v>
      </c>
      <c r="R46" s="132">
        <f t="shared" si="1"/>
        <v>0</v>
      </c>
    </row>
    <row r="47" spans="1:18">
      <c r="A47" s="130" t="s">
        <v>323</v>
      </c>
      <c r="B47" s="130">
        <v>334</v>
      </c>
      <c r="C47" s="130" t="s">
        <v>195</v>
      </c>
      <c r="D47" s="130" t="s">
        <v>247</v>
      </c>
      <c r="E47" s="130" t="s">
        <v>338</v>
      </c>
      <c r="F47" s="131">
        <v>0</v>
      </c>
      <c r="G47" s="131">
        <v>0</v>
      </c>
      <c r="H47" s="131">
        <v>0</v>
      </c>
      <c r="I47" s="131">
        <v>0</v>
      </c>
      <c r="J47" s="131">
        <v>0</v>
      </c>
      <c r="K47" s="131">
        <v>0</v>
      </c>
      <c r="L47" s="131">
        <v>0</v>
      </c>
      <c r="M47" s="131">
        <v>0</v>
      </c>
      <c r="N47" s="131">
        <v>0</v>
      </c>
      <c r="O47" s="131">
        <v>0</v>
      </c>
      <c r="P47" s="131">
        <v>0</v>
      </c>
      <c r="Q47" s="131">
        <v>0</v>
      </c>
      <c r="R47" s="132">
        <f t="shared" si="1"/>
        <v>0</v>
      </c>
    </row>
    <row r="48" spans="1:18">
      <c r="A48" s="130" t="s">
        <v>323</v>
      </c>
      <c r="B48" s="130">
        <v>334</v>
      </c>
      <c r="C48" s="130" t="s">
        <v>195</v>
      </c>
      <c r="D48" s="130" t="s">
        <v>247</v>
      </c>
      <c r="E48" s="130" t="s">
        <v>339</v>
      </c>
      <c r="F48" s="131">
        <v>17477.96</v>
      </c>
      <c r="G48" s="131">
        <v>38816.51</v>
      </c>
      <c r="H48" s="131">
        <v>17752.64</v>
      </c>
      <c r="I48" s="131">
        <v>20602.259999999998</v>
      </c>
      <c r="J48" s="131">
        <v>42909.81</v>
      </c>
      <c r="K48" s="131">
        <v>12495.33</v>
      </c>
      <c r="L48" s="131">
        <v>14759.54</v>
      </c>
      <c r="M48" s="131">
        <v>17252.03</v>
      </c>
      <c r="N48" s="131">
        <v>20730.14</v>
      </c>
      <c r="O48" s="131">
        <v>13979.19</v>
      </c>
      <c r="P48" s="131">
        <v>12981.91</v>
      </c>
      <c r="Q48" s="131">
        <v>26639.24</v>
      </c>
      <c r="R48" s="132">
        <f t="shared" si="1"/>
        <v>256396.55999999997</v>
      </c>
    </row>
    <row r="49" spans="1:18">
      <c r="A49" s="130" t="s">
        <v>323</v>
      </c>
      <c r="B49" s="130">
        <v>334</v>
      </c>
      <c r="C49" s="130" t="s">
        <v>195</v>
      </c>
      <c r="D49" s="130" t="s">
        <v>247</v>
      </c>
      <c r="E49" s="130" t="s">
        <v>340</v>
      </c>
      <c r="F49" s="131">
        <v>17964.5</v>
      </c>
      <c r="G49" s="131">
        <v>40254.839999999997</v>
      </c>
      <c r="H49" s="131">
        <v>19221.150000000001</v>
      </c>
      <c r="I49" s="131">
        <v>22142.18</v>
      </c>
      <c r="J49" s="131">
        <v>44438.14</v>
      </c>
      <c r="K49" s="131">
        <v>14023.66</v>
      </c>
      <c r="L49" s="131">
        <v>16287.87</v>
      </c>
      <c r="M49" s="131">
        <v>18896.009999999998</v>
      </c>
      <c r="N49" s="131">
        <v>22374.12</v>
      </c>
      <c r="O49" s="131">
        <v>15623.17</v>
      </c>
      <c r="P49" s="131">
        <v>14625.89</v>
      </c>
      <c r="Q49" s="131">
        <v>28283.22</v>
      </c>
      <c r="R49" s="132">
        <f t="shared" si="1"/>
        <v>274134.75</v>
      </c>
    </row>
    <row r="50" spans="1:18">
      <c r="A50" s="130" t="s">
        <v>323</v>
      </c>
      <c r="B50" s="130">
        <v>334</v>
      </c>
      <c r="C50" s="130" t="s">
        <v>195</v>
      </c>
      <c r="D50" s="130" t="s">
        <v>247</v>
      </c>
      <c r="E50" s="130" t="s">
        <v>271</v>
      </c>
      <c r="F50" s="131">
        <v>131455.44</v>
      </c>
      <c r="G50" s="131">
        <v>204087.18</v>
      </c>
      <c r="H50" s="131">
        <v>217548.26</v>
      </c>
      <c r="I50" s="131">
        <v>209149.61</v>
      </c>
      <c r="J50" s="131">
        <v>210594.25</v>
      </c>
      <c r="K50" s="131">
        <v>190159.7</v>
      </c>
      <c r="L50" s="131">
        <v>194497.9</v>
      </c>
      <c r="M50" s="131">
        <v>198031.12</v>
      </c>
      <c r="N50" s="131">
        <v>208521.83</v>
      </c>
      <c r="O50" s="131">
        <v>201566.97</v>
      </c>
      <c r="P50" s="131">
        <v>192163.22</v>
      </c>
      <c r="Q50" s="131">
        <v>300609.3</v>
      </c>
      <c r="R50" s="132">
        <f t="shared" si="1"/>
        <v>2458384.7799999998</v>
      </c>
    </row>
    <row r="51" spans="1:18" s="136" customFormat="1">
      <c r="A51" s="136" t="s">
        <v>323</v>
      </c>
      <c r="B51" s="136">
        <v>334</v>
      </c>
      <c r="C51" s="136" t="s">
        <v>195</v>
      </c>
      <c r="D51" s="136" t="s">
        <v>247</v>
      </c>
      <c r="E51" s="136" t="s">
        <v>288</v>
      </c>
      <c r="F51" s="137">
        <v>45623.31</v>
      </c>
      <c r="G51" s="137">
        <v>-34570.769999999997</v>
      </c>
      <c r="H51" s="137">
        <v>-117789.94</v>
      </c>
      <c r="I51" s="137">
        <v>112356.99</v>
      </c>
      <c r="J51" s="137">
        <v>-7841.81</v>
      </c>
      <c r="K51" s="137">
        <v>71736.66</v>
      </c>
      <c r="L51" s="137">
        <v>104462.88</v>
      </c>
      <c r="M51" s="137">
        <v>-82647.520000000004</v>
      </c>
      <c r="N51" s="137">
        <v>101987.36</v>
      </c>
      <c r="O51" s="137">
        <v>126892.23</v>
      </c>
      <c r="P51" s="137">
        <v>-59485.45</v>
      </c>
      <c r="Q51" s="137">
        <v>-95419.1</v>
      </c>
      <c r="R51" s="132">
        <f t="shared" si="1"/>
        <v>165304.84</v>
      </c>
    </row>
    <row r="52" spans="1:18">
      <c r="A52" s="130" t="s">
        <v>323</v>
      </c>
      <c r="B52" s="130">
        <v>334</v>
      </c>
      <c r="C52" s="130" t="s">
        <v>195</v>
      </c>
      <c r="D52" s="130" t="s">
        <v>247</v>
      </c>
      <c r="E52" s="130" t="s">
        <v>341</v>
      </c>
      <c r="F52" s="131">
        <v>0</v>
      </c>
      <c r="G52" s="131">
        <v>0</v>
      </c>
      <c r="H52" s="131">
        <v>0</v>
      </c>
      <c r="I52" s="131">
        <v>0</v>
      </c>
      <c r="J52" s="131">
        <v>0</v>
      </c>
      <c r="K52" s="131">
        <v>0</v>
      </c>
      <c r="L52" s="131">
        <v>0</v>
      </c>
      <c r="M52" s="131">
        <v>0</v>
      </c>
      <c r="N52" s="131">
        <v>0</v>
      </c>
      <c r="O52" s="131">
        <v>0</v>
      </c>
      <c r="P52" s="131">
        <v>0</v>
      </c>
      <c r="Q52" s="131">
        <v>0</v>
      </c>
      <c r="R52" s="132">
        <f t="shared" si="1"/>
        <v>0</v>
      </c>
    </row>
    <row r="53" spans="1:18">
      <c r="A53" s="130" t="s">
        <v>323</v>
      </c>
      <c r="B53" s="130">
        <v>334</v>
      </c>
      <c r="C53" s="130" t="s">
        <v>195</v>
      </c>
      <c r="D53" s="130" t="s">
        <v>247</v>
      </c>
      <c r="E53" s="130" t="s">
        <v>342</v>
      </c>
      <c r="F53" s="131" t="s">
        <v>343</v>
      </c>
      <c r="G53" s="131" t="s">
        <v>343</v>
      </c>
      <c r="H53" s="131" t="s">
        <v>343</v>
      </c>
      <c r="I53" s="131" t="s">
        <v>343</v>
      </c>
      <c r="J53" s="131" t="s">
        <v>343</v>
      </c>
      <c r="K53" s="131" t="s">
        <v>343</v>
      </c>
      <c r="L53" s="131" t="s">
        <v>343</v>
      </c>
      <c r="M53" s="131" t="s">
        <v>343</v>
      </c>
      <c r="N53" s="131" t="s">
        <v>343</v>
      </c>
      <c r="O53" s="131" t="s">
        <v>343</v>
      </c>
      <c r="P53" s="131" t="s">
        <v>343</v>
      </c>
      <c r="Q53" s="131" t="s">
        <v>343</v>
      </c>
      <c r="R53" s="132">
        <f t="shared" si="1"/>
        <v>0</v>
      </c>
    </row>
    <row r="54" spans="1:18">
      <c r="A54" s="130" t="s">
        <v>323</v>
      </c>
      <c r="B54" s="130">
        <v>334</v>
      </c>
      <c r="C54" s="130" t="s">
        <v>195</v>
      </c>
      <c r="D54" s="130" t="s">
        <v>247</v>
      </c>
      <c r="E54" s="130" t="s">
        <v>344</v>
      </c>
      <c r="F54" s="131">
        <v>45623.31</v>
      </c>
      <c r="G54" s="131">
        <v>-34570.769999999997</v>
      </c>
      <c r="H54" s="131">
        <v>-117789.94</v>
      </c>
      <c r="I54" s="131">
        <v>112356.99</v>
      </c>
      <c r="J54" s="131">
        <v>-7841.81</v>
      </c>
      <c r="K54" s="131">
        <v>71736.66</v>
      </c>
      <c r="L54" s="131">
        <v>104462.88</v>
      </c>
      <c r="M54" s="131">
        <v>-82647.520000000004</v>
      </c>
      <c r="N54" s="131">
        <v>101987.36</v>
      </c>
      <c r="O54" s="131">
        <v>126892.23</v>
      </c>
      <c r="P54" s="131">
        <v>-59485.45</v>
      </c>
      <c r="Q54" s="131">
        <v>-95419.1</v>
      </c>
      <c r="R54" s="132">
        <f t="shared" si="1"/>
        <v>165304.84</v>
      </c>
    </row>
    <row r="55" spans="1:18">
      <c r="A55" s="130" t="s">
        <v>345</v>
      </c>
      <c r="B55" s="130">
        <v>334</v>
      </c>
      <c r="C55" s="130" t="s">
        <v>195</v>
      </c>
      <c r="D55" s="130" t="s">
        <v>247</v>
      </c>
      <c r="E55" s="130" t="s">
        <v>346</v>
      </c>
      <c r="F55" s="131">
        <v>730961.97</v>
      </c>
      <c r="G55" s="131">
        <v>-267078.34000000003</v>
      </c>
      <c r="H55" s="131">
        <v>-267067.62</v>
      </c>
      <c r="I55" s="131">
        <v>333495.65999999997</v>
      </c>
      <c r="J55" s="131">
        <v>-128700.09</v>
      </c>
      <c r="K55" s="131">
        <v>106451.16</v>
      </c>
      <c r="L55" s="131">
        <v>-28656.14</v>
      </c>
      <c r="M55" s="131">
        <v>5118.4799999999996</v>
      </c>
      <c r="N55" s="131">
        <v>-175670.52</v>
      </c>
      <c r="O55" s="131">
        <v>301456.28999999998</v>
      </c>
      <c r="P55" s="131">
        <v>-162927.26999999999</v>
      </c>
      <c r="Q55" s="131">
        <v>-177514.47</v>
      </c>
      <c r="R55" s="132">
        <f t="shared" si="1"/>
        <v>269869.10999999987</v>
      </c>
    </row>
    <row r="56" spans="1:18">
      <c r="A56" s="130" t="s">
        <v>345</v>
      </c>
      <c r="B56" s="130">
        <v>334</v>
      </c>
      <c r="C56" s="130" t="s">
        <v>195</v>
      </c>
      <c r="D56" s="130" t="s">
        <v>247</v>
      </c>
      <c r="E56" s="130" t="s">
        <v>261</v>
      </c>
      <c r="F56" s="131">
        <v>0</v>
      </c>
      <c r="G56" s="131">
        <v>0</v>
      </c>
      <c r="H56" s="131">
        <v>0</v>
      </c>
      <c r="I56" s="131">
        <v>0</v>
      </c>
      <c r="J56" s="131">
        <v>0</v>
      </c>
      <c r="K56" s="131">
        <v>0</v>
      </c>
      <c r="L56" s="131">
        <v>0</v>
      </c>
      <c r="M56" s="131">
        <v>0</v>
      </c>
      <c r="N56" s="131">
        <v>0</v>
      </c>
      <c r="O56" s="131">
        <v>0</v>
      </c>
      <c r="P56" s="131">
        <v>0</v>
      </c>
      <c r="Q56" s="131">
        <v>0</v>
      </c>
      <c r="R56" s="132">
        <f t="shared" si="1"/>
        <v>0</v>
      </c>
    </row>
    <row r="57" spans="1:18">
      <c r="A57" s="130" t="s">
        <v>345</v>
      </c>
      <c r="B57" s="130">
        <v>334</v>
      </c>
      <c r="C57" s="130" t="s">
        <v>195</v>
      </c>
      <c r="D57" s="130" t="s">
        <v>247</v>
      </c>
      <c r="E57" s="130" t="s">
        <v>260</v>
      </c>
      <c r="F57" s="131">
        <v>-97344.86</v>
      </c>
      <c r="G57" s="131">
        <v>-134993.38</v>
      </c>
      <c r="H57" s="131">
        <v>1435.56</v>
      </c>
      <c r="I57" s="131">
        <v>-3405.32</v>
      </c>
      <c r="J57" s="131">
        <v>-2389.7399999999998</v>
      </c>
      <c r="K57" s="131">
        <v>-9690.17</v>
      </c>
      <c r="L57" s="131">
        <v>2680.96</v>
      </c>
      <c r="M57" s="131">
        <v>-2001.43</v>
      </c>
      <c r="N57" s="131">
        <v>2798.57</v>
      </c>
      <c r="O57" s="131">
        <v>2798.57</v>
      </c>
      <c r="P57" s="131">
        <v>2798.57</v>
      </c>
      <c r="Q57" s="131">
        <v>-15623.19</v>
      </c>
      <c r="R57" s="132">
        <f t="shared" si="1"/>
        <v>-252935.86</v>
      </c>
    </row>
    <row r="58" spans="1:18">
      <c r="A58" s="130" t="s">
        <v>345</v>
      </c>
      <c r="B58" s="130">
        <v>334</v>
      </c>
      <c r="C58" s="130" t="s">
        <v>195</v>
      </c>
      <c r="D58" s="130" t="s">
        <v>247</v>
      </c>
      <c r="E58" s="130" t="s">
        <v>259</v>
      </c>
      <c r="F58" s="131">
        <v>828306.83</v>
      </c>
      <c r="G58" s="131">
        <v>-132084.96</v>
      </c>
      <c r="H58" s="131">
        <v>-268503.18</v>
      </c>
      <c r="I58" s="131">
        <v>336900.98</v>
      </c>
      <c r="J58" s="131">
        <v>-126310.35</v>
      </c>
      <c r="K58" s="131">
        <v>116141.33</v>
      </c>
      <c r="L58" s="131">
        <v>-31337.1</v>
      </c>
      <c r="M58" s="131">
        <v>7119.91</v>
      </c>
      <c r="N58" s="131">
        <v>-178469.09</v>
      </c>
      <c r="O58" s="131">
        <v>298657.71999999997</v>
      </c>
      <c r="P58" s="131">
        <v>-165725.84</v>
      </c>
      <c r="Q58" s="131">
        <v>-161891.28</v>
      </c>
      <c r="R58" s="132">
        <f t="shared" si="1"/>
        <v>522804.97</v>
      </c>
    </row>
    <row r="60" spans="1:18" s="138" customFormat="1">
      <c r="E60" s="138" t="s">
        <v>347</v>
      </c>
      <c r="F60" s="139">
        <f>F54-F31</f>
        <v>30502.879999999997</v>
      </c>
      <c r="G60" s="139">
        <f t="shared" ref="G60:Q60" si="2">G54-G31</f>
        <v>-108228.85999999999</v>
      </c>
      <c r="H60" s="139">
        <f t="shared" si="2"/>
        <v>-117789.94</v>
      </c>
      <c r="I60" s="139">
        <f t="shared" si="2"/>
        <v>-48695.589999999982</v>
      </c>
      <c r="J60" s="139">
        <f t="shared" si="2"/>
        <v>-13795.900000000001</v>
      </c>
      <c r="K60" s="139">
        <f t="shared" si="2"/>
        <v>-70877.209999999992</v>
      </c>
      <c r="L60" s="139">
        <f t="shared" si="2"/>
        <v>-78449.699999999983</v>
      </c>
      <c r="M60" s="139">
        <f t="shared" si="2"/>
        <v>-83567.520000000004</v>
      </c>
      <c r="N60" s="139">
        <f>N54-N31</f>
        <v>78801.37</v>
      </c>
      <c r="O60" s="139">
        <f t="shared" si="2"/>
        <v>-75272.58</v>
      </c>
      <c r="P60" s="139">
        <f t="shared" si="2"/>
        <v>-78765.350000000006</v>
      </c>
      <c r="Q60" s="139">
        <f t="shared" si="2"/>
        <v>-115828.92000000001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AC7F-A633-FA45-B00B-4F749C405D5D}">
  <sheetPr>
    <tabColor rgb="FF92D050"/>
  </sheetPr>
  <dimension ref="A1:F61"/>
  <sheetViews>
    <sheetView workbookViewId="0"/>
  </sheetViews>
  <sheetFormatPr baseColWidth="10" defaultRowHeight="15" outlineLevelRow="1"/>
  <cols>
    <col min="1" max="1" width="10.83203125" style="144"/>
    <col min="2" max="2" width="39.6640625" style="144" bestFit="1" customWidth="1"/>
    <col min="3" max="3" width="17.6640625" style="144" bestFit="1" customWidth="1"/>
    <col min="4" max="4" width="13" style="151" bestFit="1" customWidth="1"/>
    <col min="5" max="5" width="12.1640625" style="144" customWidth="1"/>
    <col min="6" max="16384" width="10.83203125" style="144"/>
  </cols>
  <sheetData>
    <row r="1" spans="1:6">
      <c r="A1" s="142"/>
      <c r="B1" s="142"/>
      <c r="C1" s="143"/>
      <c r="D1" s="157"/>
      <c r="E1" s="159"/>
      <c r="F1" s="159"/>
    </row>
    <row r="2" spans="1:6" ht="32">
      <c r="A2" s="142"/>
      <c r="B2" s="142"/>
      <c r="C2" s="179" t="s">
        <v>353</v>
      </c>
      <c r="D2" s="180" t="s">
        <v>348</v>
      </c>
      <c r="E2" s="181" t="s">
        <v>349</v>
      </c>
      <c r="F2" s="181" t="s">
        <v>354</v>
      </c>
    </row>
    <row r="3" spans="1:6">
      <c r="A3" s="145" t="s">
        <v>1</v>
      </c>
      <c r="B3" s="142"/>
      <c r="C3" s="142"/>
    </row>
    <row r="4" spans="1:6">
      <c r="A4" s="142"/>
      <c r="B4" s="142" t="s">
        <v>91</v>
      </c>
      <c r="C4" s="146">
        <v>557779.609375</v>
      </c>
      <c r="D4" s="151">
        <f>'CV FY21 Interim'!R28</f>
        <v>611146.62</v>
      </c>
      <c r="E4" s="147">
        <f>D4-C4</f>
        <v>53367.010624999995</v>
      </c>
      <c r="F4" s="182">
        <f t="shared" ref="F4:F12" si="0">E4/C4</f>
        <v>9.5677593314675832E-2</v>
      </c>
    </row>
    <row r="5" spans="1:6">
      <c r="A5" s="142"/>
      <c r="B5" s="142" t="s">
        <v>92</v>
      </c>
      <c r="C5" s="146">
        <v>431097.875</v>
      </c>
      <c r="D5" s="151">
        <f>'CV FY21 Interim'!R29</f>
        <v>586402.18999999994</v>
      </c>
      <c r="E5" s="147">
        <f t="shared" ref="E5:E12" si="1">D5-C5</f>
        <v>155304.31499999994</v>
      </c>
      <c r="F5" s="182">
        <f t="shared" si="0"/>
        <v>0.36025302838711498</v>
      </c>
    </row>
    <row r="6" spans="1:6">
      <c r="A6" s="142"/>
      <c r="B6" s="142" t="s">
        <v>2</v>
      </c>
      <c r="C6" s="146">
        <v>160193.390625</v>
      </c>
      <c r="D6" s="151">
        <f>'CV FY21 Interim'!R30</f>
        <v>173808</v>
      </c>
      <c r="E6" s="147">
        <f t="shared" si="1"/>
        <v>13614.609375</v>
      </c>
      <c r="F6" s="182">
        <f t="shared" si="0"/>
        <v>8.4988583623095401E-2</v>
      </c>
    </row>
    <row r="7" spans="1:6">
      <c r="A7" s="142"/>
      <c r="B7" s="142" t="s">
        <v>104</v>
      </c>
      <c r="C7" s="146">
        <v>745980.1904296875</v>
      </c>
      <c r="D7" s="151">
        <f>'CV FY21 Interim'!R31</f>
        <v>847272.15999999992</v>
      </c>
      <c r="E7" s="147">
        <f t="shared" si="1"/>
        <v>101291.96957031242</v>
      </c>
      <c r="F7" s="182">
        <f t="shared" si="0"/>
        <v>0.13578372572060907</v>
      </c>
    </row>
    <row r="8" spans="1:6">
      <c r="A8" s="142"/>
      <c r="B8" s="142" t="s">
        <v>3</v>
      </c>
      <c r="C8" s="146">
        <v>82053.755859375</v>
      </c>
      <c r="D8" s="151">
        <f>'CV FY21 Interim'!R35</f>
        <v>59103.29</v>
      </c>
      <c r="E8" s="147">
        <f t="shared" si="1"/>
        <v>-22950.465859374999</v>
      </c>
      <c r="F8" s="182">
        <f t="shared" si="0"/>
        <v>-0.2797003698247264</v>
      </c>
    </row>
    <row r="9" spans="1:6">
      <c r="A9" s="142"/>
      <c r="B9" s="142" t="s">
        <v>4</v>
      </c>
      <c r="C9" s="146">
        <v>296000</v>
      </c>
      <c r="D9" s="151">
        <f>'CV FY21 Interim'!R32</f>
        <v>345957.36000000004</v>
      </c>
      <c r="E9" s="147">
        <f t="shared" si="1"/>
        <v>49957.360000000044</v>
      </c>
      <c r="F9" s="182">
        <f t="shared" si="0"/>
        <v>0.16877486486486501</v>
      </c>
    </row>
    <row r="10" spans="1:6">
      <c r="A10" s="142"/>
      <c r="B10" s="142" t="s">
        <v>5</v>
      </c>
      <c r="C10" s="146">
        <v>0</v>
      </c>
      <c r="E10" s="147">
        <f t="shared" si="1"/>
        <v>0</v>
      </c>
      <c r="F10" s="182" t="s">
        <v>352</v>
      </c>
    </row>
    <row r="11" spans="1:6">
      <c r="A11" s="142"/>
      <c r="B11" s="142" t="s">
        <v>93</v>
      </c>
      <c r="C11" s="146">
        <v>0</v>
      </c>
      <c r="E11" s="147">
        <f t="shared" si="1"/>
        <v>0</v>
      </c>
      <c r="F11" s="182" t="s">
        <v>352</v>
      </c>
    </row>
    <row r="12" spans="1:6">
      <c r="A12" s="142"/>
      <c r="B12" s="142" t="s">
        <v>6</v>
      </c>
      <c r="C12" s="148">
        <v>108000</v>
      </c>
      <c r="D12" s="157"/>
      <c r="E12" s="158">
        <f t="shared" si="1"/>
        <v>-108000</v>
      </c>
      <c r="F12" s="183">
        <f t="shared" si="0"/>
        <v>-1</v>
      </c>
    </row>
    <row r="13" spans="1:6" s="156" customFormat="1">
      <c r="A13" s="145"/>
      <c r="B13" s="149" t="s">
        <v>7</v>
      </c>
      <c r="C13" s="152">
        <v>2381104.8212890625</v>
      </c>
      <c r="D13" s="153">
        <f>SUM(D4:D12)</f>
        <v>2623689.6199999996</v>
      </c>
      <c r="E13" s="154">
        <f>D13-C13</f>
        <v>242584.79871093715</v>
      </c>
      <c r="F13" s="155">
        <f>E13/C13</f>
        <v>0.1018790926556558</v>
      </c>
    </row>
    <row r="14" spans="1:6">
      <c r="A14" s="142"/>
      <c r="B14" s="145"/>
      <c r="C14" s="146"/>
    </row>
    <row r="15" spans="1:6">
      <c r="A15" s="145" t="s">
        <v>97</v>
      </c>
      <c r="B15" s="142"/>
      <c r="C15" s="146"/>
    </row>
    <row r="16" spans="1:6">
      <c r="A16" s="150" t="s">
        <v>8</v>
      </c>
      <c r="B16" s="142"/>
      <c r="C16" s="146"/>
    </row>
    <row r="17" spans="1:6" hidden="1" outlineLevel="1">
      <c r="A17" s="142"/>
      <c r="B17" s="142" t="s">
        <v>9</v>
      </c>
      <c r="C17" s="146">
        <v>185000</v>
      </c>
    </row>
    <row r="18" spans="1:6" hidden="1" outlineLevel="1">
      <c r="A18" s="142"/>
      <c r="B18" s="142" t="s">
        <v>10</v>
      </c>
      <c r="C18" s="146">
        <v>264438</v>
      </c>
    </row>
    <row r="19" spans="1:6" hidden="1" outlineLevel="1">
      <c r="A19" s="142"/>
      <c r="B19" s="142" t="s">
        <v>11</v>
      </c>
      <c r="C19" s="146">
        <v>140843</v>
      </c>
    </row>
    <row r="20" spans="1:6" hidden="1" outlineLevel="1">
      <c r="A20" s="142"/>
      <c r="B20" s="142" t="s">
        <v>12</v>
      </c>
      <c r="C20" s="146">
        <v>55000.000000000015</v>
      </c>
    </row>
    <row r="21" spans="1:6" hidden="1" outlineLevel="1">
      <c r="A21" s="142"/>
      <c r="B21" s="142" t="s">
        <v>13</v>
      </c>
      <c r="C21" s="146">
        <v>197500</v>
      </c>
    </row>
    <row r="22" spans="1:6" hidden="1" outlineLevel="1">
      <c r="A22" s="142"/>
      <c r="B22" s="142" t="s">
        <v>105</v>
      </c>
      <c r="C22" s="146">
        <v>114999.99999999999</v>
      </c>
    </row>
    <row r="23" spans="1:6" hidden="1" outlineLevel="1">
      <c r="A23" s="142"/>
      <c r="B23" s="142" t="s">
        <v>106</v>
      </c>
      <c r="C23" s="148">
        <v>161435.79730224609</v>
      </c>
      <c r="D23" s="157"/>
      <c r="E23" s="159"/>
      <c r="F23" s="159"/>
    </row>
    <row r="24" spans="1:6" collapsed="1">
      <c r="A24" s="142"/>
      <c r="B24" s="149" t="s">
        <v>14</v>
      </c>
      <c r="C24" s="152">
        <v>1119216.7973022461</v>
      </c>
      <c r="D24" s="153">
        <f>'CV FY21 Interim'!R38</f>
        <v>1250819.8999999999</v>
      </c>
      <c r="E24" s="154">
        <f>D24-C24</f>
        <v>131603.10269775381</v>
      </c>
      <c r="F24" s="155">
        <f>E24/C24</f>
        <v>0.11758499605703666</v>
      </c>
    </row>
    <row r="25" spans="1:6">
      <c r="A25" s="142"/>
      <c r="B25" s="142"/>
      <c r="C25" s="146"/>
    </row>
    <row r="26" spans="1:6">
      <c r="A26" s="150" t="s">
        <v>15</v>
      </c>
      <c r="B26" s="142"/>
      <c r="C26" s="146"/>
    </row>
    <row r="27" spans="1:6" hidden="1" outlineLevel="1">
      <c r="A27" s="142"/>
      <c r="B27" s="142" t="s">
        <v>107</v>
      </c>
      <c r="C27" s="146">
        <v>36985</v>
      </c>
    </row>
    <row r="28" spans="1:6" hidden="1" outlineLevel="1">
      <c r="A28" s="142"/>
      <c r="B28" s="142" t="s">
        <v>108</v>
      </c>
      <c r="C28" s="146">
        <v>3812.7155761718745</v>
      </c>
    </row>
    <row r="29" spans="1:6" hidden="1" outlineLevel="1">
      <c r="A29" s="142"/>
      <c r="B29" s="142" t="s">
        <v>16</v>
      </c>
      <c r="C29" s="146">
        <v>61991.525390624993</v>
      </c>
    </row>
    <row r="30" spans="1:6" hidden="1" outlineLevel="1">
      <c r="A30" s="142"/>
      <c r="B30" s="142" t="s">
        <v>29</v>
      </c>
      <c r="C30" s="146">
        <v>48438</v>
      </c>
    </row>
    <row r="31" spans="1:6" hidden="1" outlineLevel="1">
      <c r="A31" s="142"/>
      <c r="B31" s="142" t="s">
        <v>109</v>
      </c>
      <c r="C31" s="148">
        <v>33242.2578125</v>
      </c>
      <c r="D31" s="157"/>
      <c r="E31" s="159"/>
      <c r="F31" s="159"/>
    </row>
    <row r="32" spans="1:6" collapsed="1">
      <c r="A32" s="142"/>
      <c r="B32" s="149" t="s">
        <v>17</v>
      </c>
      <c r="C32" s="160">
        <v>184469.49877929688</v>
      </c>
      <c r="D32" s="153">
        <f>'CV FY21 Interim'!R39</f>
        <v>183646.21999999997</v>
      </c>
      <c r="E32" s="154">
        <f>D32-C32</f>
        <v>-823.27877929690294</v>
      </c>
      <c r="F32" s="155">
        <f>E32/C32</f>
        <v>-4.4629534136800073E-3</v>
      </c>
    </row>
    <row r="33" spans="1:6">
      <c r="A33" s="145"/>
      <c r="B33" s="145"/>
      <c r="C33" s="146"/>
    </row>
    <row r="34" spans="1:6">
      <c r="A34" s="150" t="s">
        <v>18</v>
      </c>
      <c r="B34" s="142"/>
      <c r="C34" s="146"/>
    </row>
    <row r="35" spans="1:6">
      <c r="A35" s="142"/>
      <c r="B35" s="142" t="s">
        <v>19</v>
      </c>
      <c r="C35" s="146">
        <v>267711.5</v>
      </c>
      <c r="D35" s="151">
        <f>'CV FY21 Interim'!R40</f>
        <v>630907.82999999984</v>
      </c>
      <c r="E35" s="147">
        <f>D35-C35</f>
        <v>363196.32999999984</v>
      </c>
      <c r="F35" s="141">
        <f t="shared" ref="F35:F38" si="2">E35/C35</f>
        <v>1.3566706323785114</v>
      </c>
    </row>
    <row r="36" spans="1:6">
      <c r="A36" s="142"/>
      <c r="B36" s="142" t="s">
        <v>94</v>
      </c>
      <c r="C36" s="146">
        <v>10000</v>
      </c>
      <c r="D36" s="151">
        <f>'CV FY21 Interim'!R41</f>
        <v>12775.880000000001</v>
      </c>
      <c r="E36" s="147">
        <f t="shared" ref="E36:E37" si="3">D36-C36</f>
        <v>2775.880000000001</v>
      </c>
      <c r="F36" s="141">
        <f t="shared" si="2"/>
        <v>0.27758800000000011</v>
      </c>
    </row>
    <row r="37" spans="1:6">
      <c r="A37" s="142"/>
      <c r="B37" s="142" t="s">
        <v>95</v>
      </c>
      <c r="C37" s="146">
        <v>0</v>
      </c>
      <c r="D37" s="151">
        <f>'CV FY21 Interim'!R42</f>
        <v>6765.9400000000005</v>
      </c>
      <c r="E37" s="147">
        <f t="shared" si="3"/>
        <v>6765.9400000000005</v>
      </c>
      <c r="F37" s="141" t="s">
        <v>352</v>
      </c>
    </row>
    <row r="38" spans="1:6">
      <c r="A38" s="142"/>
      <c r="B38" s="161" t="s">
        <v>20</v>
      </c>
      <c r="C38" s="162">
        <v>151558.1142578125</v>
      </c>
      <c r="D38" s="163">
        <f>'CV FY21 Interim'!R43</f>
        <v>99334.25999999998</v>
      </c>
      <c r="E38" s="164">
        <f>D38-SUM(C38:C40)</f>
        <v>-167630.85425781252</v>
      </c>
      <c r="F38" s="165">
        <f t="shared" si="2"/>
        <v>-1.1060500130838196</v>
      </c>
    </row>
    <row r="39" spans="1:6" hidden="1" outlineLevel="1">
      <c r="A39" s="142"/>
      <c r="B39" s="161" t="s">
        <v>21</v>
      </c>
      <c r="C39" s="162">
        <v>73056</v>
      </c>
      <c r="D39" s="163"/>
      <c r="E39" s="166"/>
      <c r="F39" s="166"/>
    </row>
    <row r="40" spans="1:6" hidden="1" outlineLevel="1">
      <c r="A40" s="142"/>
      <c r="B40" s="161" t="s">
        <v>96</v>
      </c>
      <c r="C40" s="167">
        <v>42351</v>
      </c>
      <c r="D40" s="168"/>
      <c r="E40" s="169"/>
      <c r="F40" s="169"/>
    </row>
    <row r="41" spans="1:6" collapsed="1">
      <c r="A41" s="142"/>
      <c r="B41" s="149" t="s">
        <v>22</v>
      </c>
      <c r="C41" s="160">
        <v>544676.6142578125</v>
      </c>
      <c r="D41" s="153">
        <f>'CV FY21 Interim'!R44</f>
        <v>749783.91</v>
      </c>
      <c r="E41" s="154">
        <f>D41-C41</f>
        <v>205107.29574218753</v>
      </c>
      <c r="F41" s="155">
        <f>E41/C41</f>
        <v>0.376567104908058</v>
      </c>
    </row>
    <row r="42" spans="1:6">
      <c r="A42" s="142"/>
      <c r="B42" s="145"/>
      <c r="C42" s="146"/>
    </row>
    <row r="43" spans="1:6">
      <c r="A43" s="150" t="s">
        <v>98</v>
      </c>
      <c r="B43" s="142"/>
      <c r="C43" s="146"/>
    </row>
    <row r="44" spans="1:6" hidden="1" outlineLevel="1">
      <c r="A44" s="142"/>
      <c r="B44" s="161" t="s">
        <v>23</v>
      </c>
      <c r="C44" s="162">
        <v>25175.35546875</v>
      </c>
      <c r="D44" s="163"/>
      <c r="E44" s="166"/>
      <c r="F44" s="166"/>
    </row>
    <row r="45" spans="1:6" hidden="1" outlineLevel="1">
      <c r="A45" s="142"/>
      <c r="B45" s="161" t="s">
        <v>24</v>
      </c>
      <c r="C45" s="162">
        <v>6359.2890624999991</v>
      </c>
      <c r="D45" s="163"/>
      <c r="E45" s="166"/>
      <c r="F45" s="166"/>
    </row>
    <row r="46" spans="1:6" hidden="1" outlineLevel="1">
      <c r="A46" s="142"/>
      <c r="B46" s="161" t="s">
        <v>25</v>
      </c>
      <c r="C46" s="162">
        <v>6878</v>
      </c>
      <c r="D46" s="163"/>
      <c r="E46" s="166"/>
      <c r="F46" s="166"/>
    </row>
    <row r="47" spans="1:6" hidden="1" outlineLevel="1">
      <c r="A47" s="142"/>
      <c r="B47" s="161" t="s">
        <v>26</v>
      </c>
      <c r="C47" s="162">
        <v>62504.183105468743</v>
      </c>
      <c r="D47" s="163"/>
      <c r="E47" s="166"/>
      <c r="F47" s="166"/>
    </row>
    <row r="48" spans="1:6" hidden="1" outlineLevel="1">
      <c r="A48" s="142"/>
      <c r="B48" s="161" t="s">
        <v>27</v>
      </c>
      <c r="C48" s="162">
        <v>6750</v>
      </c>
      <c r="D48" s="163"/>
      <c r="E48" s="166"/>
      <c r="F48" s="166"/>
    </row>
    <row r="49" spans="1:6" hidden="1" outlineLevel="1">
      <c r="A49" s="142"/>
      <c r="B49" s="161" t="s">
        <v>28</v>
      </c>
      <c r="C49" s="162">
        <v>0</v>
      </c>
      <c r="D49" s="163"/>
      <c r="E49" s="166"/>
      <c r="F49" s="166"/>
    </row>
    <row r="50" spans="1:6" hidden="1" outlineLevel="1">
      <c r="A50" s="142"/>
      <c r="B50" s="161" t="s">
        <v>99</v>
      </c>
      <c r="C50" s="162">
        <v>20000</v>
      </c>
      <c r="D50" s="163"/>
      <c r="E50" s="166"/>
      <c r="F50" s="166"/>
    </row>
    <row r="51" spans="1:6" hidden="1" outlineLevel="1">
      <c r="A51" s="142"/>
      <c r="B51" s="161" t="s">
        <v>100</v>
      </c>
      <c r="C51" s="162">
        <v>18765.943359375004</v>
      </c>
      <c r="D51" s="163"/>
      <c r="E51" s="166"/>
      <c r="F51" s="166"/>
    </row>
    <row r="52" spans="1:6" hidden="1" outlineLevel="1">
      <c r="A52" s="142"/>
      <c r="B52" s="161" t="s">
        <v>30</v>
      </c>
      <c r="C52" s="162">
        <v>0</v>
      </c>
      <c r="D52" s="163"/>
      <c r="E52" s="166"/>
      <c r="F52" s="166"/>
    </row>
    <row r="53" spans="1:6" collapsed="1">
      <c r="A53" s="142"/>
      <c r="B53" s="142" t="s">
        <v>101</v>
      </c>
      <c r="C53" s="146">
        <v>6000</v>
      </c>
      <c r="D53" s="151">
        <v>0</v>
      </c>
      <c r="E53" s="147">
        <f t="shared" ref="E53:E54" si="4">D53-C53</f>
        <v>-6000</v>
      </c>
      <c r="F53" s="141">
        <f t="shared" ref="F53:F55" si="5">E53/C53</f>
        <v>-1</v>
      </c>
    </row>
    <row r="54" spans="1:6">
      <c r="A54" s="142"/>
      <c r="B54" s="142" t="s">
        <v>102</v>
      </c>
      <c r="C54" s="146">
        <v>16740.5546875</v>
      </c>
      <c r="D54" s="151">
        <f>'CV FY21 Interim'!R45</f>
        <v>17738.189999999999</v>
      </c>
      <c r="E54" s="147">
        <f t="shared" si="4"/>
        <v>997.63531249999869</v>
      </c>
      <c r="F54" s="141">
        <f t="shared" si="5"/>
        <v>5.9593922132396407E-2</v>
      </c>
    </row>
    <row r="55" spans="1:6">
      <c r="A55" s="142"/>
      <c r="B55" s="161" t="s">
        <v>31</v>
      </c>
      <c r="C55" s="167">
        <v>88505.562255859375</v>
      </c>
      <c r="D55" s="168">
        <f>'CV FY21 Interim'!R48</f>
        <v>256396.55999999997</v>
      </c>
      <c r="E55" s="170">
        <f>D55-SUM(C44:C52)-C55</f>
        <v>21458.226748046844</v>
      </c>
      <c r="F55" s="171">
        <f t="shared" si="5"/>
        <v>0.24245060085617653</v>
      </c>
    </row>
    <row r="56" spans="1:6">
      <c r="A56" s="142"/>
      <c r="B56" s="149" t="s">
        <v>32</v>
      </c>
      <c r="C56" s="160">
        <v>257678.88793945312</v>
      </c>
      <c r="D56" s="153">
        <f>'CV FY21 Interim'!R49</f>
        <v>274134.75</v>
      </c>
      <c r="E56" s="154">
        <f>D56-C56</f>
        <v>16455.862060546875</v>
      </c>
      <c r="F56" s="155">
        <f>E56/C56</f>
        <v>6.3861894903914335E-2</v>
      </c>
    </row>
    <row r="57" spans="1:6">
      <c r="A57" s="142"/>
      <c r="B57" s="145"/>
      <c r="C57" s="148"/>
      <c r="D57" s="157"/>
      <c r="E57" s="159"/>
      <c r="F57" s="159"/>
    </row>
    <row r="58" spans="1:6">
      <c r="A58" s="142"/>
      <c r="B58" s="149" t="s">
        <v>103</v>
      </c>
      <c r="C58" s="172">
        <v>2106041.7982788086</v>
      </c>
      <c r="D58" s="173">
        <f>D56+D41+D32+D24</f>
        <v>2458384.7799999998</v>
      </c>
      <c r="E58" s="174">
        <f t="shared" ref="E58:E59" si="6">D58-C58</f>
        <v>352342.9817211912</v>
      </c>
      <c r="F58" s="175">
        <f t="shared" ref="F58:F59" si="7">E58/C58</f>
        <v>0.16730103932844462</v>
      </c>
    </row>
    <row r="59" spans="1:6">
      <c r="A59" s="145" t="s">
        <v>350</v>
      </c>
      <c r="B59" s="149"/>
      <c r="C59" s="160">
        <v>275063.02301025367</v>
      </c>
      <c r="D59" s="153">
        <f>D13-D58</f>
        <v>165304.83999999985</v>
      </c>
      <c r="E59" s="154">
        <f t="shared" si="6"/>
        <v>-109758.18301025382</v>
      </c>
      <c r="F59" s="155">
        <f t="shared" si="7"/>
        <v>-0.39902921813726416</v>
      </c>
    </row>
    <row r="60" spans="1:6">
      <c r="A60" s="145"/>
      <c r="B60" s="145"/>
      <c r="C60" s="172"/>
      <c r="D60" s="173"/>
      <c r="E60" s="176"/>
      <c r="F60" s="176"/>
    </row>
    <row r="61" spans="1:6">
      <c r="A61" s="145" t="s">
        <v>351</v>
      </c>
      <c r="B61" s="149"/>
      <c r="C61" s="177">
        <v>275063.02301025367</v>
      </c>
      <c r="D61" s="153">
        <f>D59</f>
        <v>165304.83999999985</v>
      </c>
      <c r="E61" s="154">
        <f>E59</f>
        <v>-109758.18301025382</v>
      </c>
      <c r="F61" s="178">
        <f>F59</f>
        <v>-0.39902921813726416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A171-6859-3A4C-A52F-1C87ACC2E29F}">
  <dimension ref="A1:B74"/>
  <sheetViews>
    <sheetView workbookViewId="0"/>
  </sheetViews>
  <sheetFormatPr baseColWidth="10" defaultColWidth="10.83203125" defaultRowHeight="15"/>
  <cols>
    <col min="1" max="1" width="65.33203125" style="62" bestFit="1" customWidth="1"/>
    <col min="2" max="2" width="9.83203125" style="62" bestFit="1" customWidth="1"/>
    <col min="3" max="16384" width="10.83203125" style="62"/>
  </cols>
  <sheetData>
    <row r="1" spans="1:2">
      <c r="A1" s="62" t="s">
        <v>205</v>
      </c>
      <c r="B1" s="62" t="s">
        <v>204</v>
      </c>
    </row>
    <row r="2" spans="1:2">
      <c r="A2" s="62" t="s">
        <v>203</v>
      </c>
      <c r="B2" s="62">
        <v>178</v>
      </c>
    </row>
    <row r="3" spans="1:2">
      <c r="A3" s="62" t="s">
        <v>202</v>
      </c>
      <c r="B3" s="62">
        <v>155</v>
      </c>
    </row>
    <row r="4" spans="1:2">
      <c r="A4" s="62" t="s">
        <v>201</v>
      </c>
      <c r="B4" s="62">
        <v>103</v>
      </c>
    </row>
    <row r="5" spans="1:2">
      <c r="A5" s="62" t="s">
        <v>200</v>
      </c>
      <c r="B5" s="62">
        <v>168</v>
      </c>
    </row>
    <row r="6" spans="1:2">
      <c r="A6" s="62" t="s">
        <v>199</v>
      </c>
      <c r="B6" s="62">
        <v>189</v>
      </c>
    </row>
    <row r="7" spans="1:2">
      <c r="A7" s="62" t="s">
        <v>198</v>
      </c>
      <c r="B7" s="62">
        <v>107</v>
      </c>
    </row>
    <row r="8" spans="1:2">
      <c r="A8" s="62" t="s">
        <v>197</v>
      </c>
      <c r="B8" s="62">
        <v>119</v>
      </c>
    </row>
    <row r="9" spans="1:2">
      <c r="A9" s="62" t="s">
        <v>196</v>
      </c>
      <c r="B9" s="62">
        <v>108</v>
      </c>
    </row>
    <row r="10" spans="1:2">
      <c r="A10" s="62" t="s">
        <v>195</v>
      </c>
      <c r="B10" s="62">
        <v>334</v>
      </c>
    </row>
    <row r="11" spans="1:2">
      <c r="A11" s="62" t="s">
        <v>194</v>
      </c>
      <c r="B11" s="62">
        <v>162</v>
      </c>
    </row>
    <row r="12" spans="1:2">
      <c r="A12" s="62" t="s">
        <v>193</v>
      </c>
      <c r="B12" s="62">
        <v>123</v>
      </c>
    </row>
    <row r="13" spans="1:2">
      <c r="A13" s="62" t="s">
        <v>192</v>
      </c>
      <c r="B13" s="62">
        <v>156</v>
      </c>
    </row>
    <row r="14" spans="1:2">
      <c r="A14" s="62" t="s">
        <v>191</v>
      </c>
      <c r="B14" s="62">
        <v>109</v>
      </c>
    </row>
    <row r="15" spans="1:2">
      <c r="A15" s="62" t="s">
        <v>190</v>
      </c>
      <c r="B15" s="62">
        <v>153</v>
      </c>
    </row>
    <row r="16" spans="1:2">
      <c r="A16" s="62" t="s">
        <v>189</v>
      </c>
      <c r="B16" s="62">
        <v>176</v>
      </c>
    </row>
    <row r="17" spans="1:2">
      <c r="A17" s="62" t="s">
        <v>188</v>
      </c>
      <c r="B17" s="62">
        <v>169</v>
      </c>
    </row>
    <row r="18" spans="1:2">
      <c r="A18" s="62" t="s">
        <v>187</v>
      </c>
      <c r="B18" s="62">
        <v>114</v>
      </c>
    </row>
    <row r="19" spans="1:2">
      <c r="A19" s="62" t="s">
        <v>186</v>
      </c>
      <c r="B19" s="62">
        <v>115</v>
      </c>
    </row>
    <row r="20" spans="1:2">
      <c r="A20" s="62" t="s">
        <v>185</v>
      </c>
      <c r="B20" s="62">
        <v>170</v>
      </c>
    </row>
    <row r="21" spans="1:2">
      <c r="A21" s="62" t="s">
        <v>184</v>
      </c>
      <c r="B21" s="62">
        <v>179</v>
      </c>
    </row>
    <row r="22" spans="1:2">
      <c r="A22" s="62" t="s">
        <v>183</v>
      </c>
      <c r="B22" s="62">
        <v>317</v>
      </c>
    </row>
    <row r="23" spans="1:2">
      <c r="A23" s="62" t="s">
        <v>182</v>
      </c>
      <c r="B23" s="62">
        <v>181</v>
      </c>
    </row>
    <row r="24" spans="1:2">
      <c r="A24" s="62" t="s">
        <v>181</v>
      </c>
      <c r="B24" s="62">
        <v>116</v>
      </c>
    </row>
    <row r="25" spans="1:2">
      <c r="A25" s="62" t="s">
        <v>180</v>
      </c>
      <c r="B25" s="62">
        <v>117</v>
      </c>
    </row>
    <row r="26" spans="1:2">
      <c r="A26" s="62" t="s">
        <v>179</v>
      </c>
      <c r="B26" s="62">
        <v>118</v>
      </c>
    </row>
    <row r="27" spans="1:2">
      <c r="A27" s="62" t="s">
        <v>178</v>
      </c>
      <c r="B27" s="62">
        <v>144</v>
      </c>
    </row>
    <row r="28" spans="1:2">
      <c r="A28" s="62" t="s">
        <v>177</v>
      </c>
      <c r="B28" s="62">
        <v>120</v>
      </c>
    </row>
    <row r="29" spans="1:2">
      <c r="A29" s="62" t="s">
        <v>176</v>
      </c>
      <c r="B29" s="62">
        <v>340</v>
      </c>
    </row>
    <row r="30" spans="1:2">
      <c r="A30" s="62" t="s">
        <v>175</v>
      </c>
      <c r="B30" s="62">
        <v>333</v>
      </c>
    </row>
    <row r="31" spans="1:2">
      <c r="A31" s="62" t="s">
        <v>174</v>
      </c>
      <c r="B31" s="62">
        <v>190</v>
      </c>
    </row>
    <row r="32" spans="1:2">
      <c r="A32" s="62" t="s">
        <v>173</v>
      </c>
      <c r="B32" s="62">
        <v>180</v>
      </c>
    </row>
    <row r="33" spans="1:2">
      <c r="A33" s="62" t="s">
        <v>172</v>
      </c>
      <c r="B33" s="62">
        <v>121</v>
      </c>
    </row>
    <row r="34" spans="1:2">
      <c r="A34" s="62" t="s">
        <v>171</v>
      </c>
      <c r="B34" s="62">
        <v>124</v>
      </c>
    </row>
    <row r="35" spans="1:2">
      <c r="A35" s="62" t="s">
        <v>170</v>
      </c>
      <c r="B35" s="62">
        <v>345</v>
      </c>
    </row>
    <row r="36" spans="1:2">
      <c r="A36" s="62" t="s">
        <v>169</v>
      </c>
      <c r="B36" s="62">
        <v>126</v>
      </c>
    </row>
    <row r="37" spans="1:2">
      <c r="A37" s="62" t="s">
        <v>168</v>
      </c>
      <c r="B37" s="62">
        <v>127</v>
      </c>
    </row>
    <row r="38" spans="1:2">
      <c r="A38" s="62" t="s">
        <v>167</v>
      </c>
      <c r="B38" s="62">
        <v>173</v>
      </c>
    </row>
    <row r="39" spans="1:2">
      <c r="A39" s="62" t="s">
        <v>166</v>
      </c>
      <c r="B39" s="62">
        <v>165</v>
      </c>
    </row>
    <row r="40" spans="1:2">
      <c r="A40" s="62" t="s">
        <v>165</v>
      </c>
      <c r="B40" s="62">
        <v>186</v>
      </c>
    </row>
    <row r="41" spans="1:2">
      <c r="A41" s="62" t="s">
        <v>164</v>
      </c>
      <c r="B41" s="62">
        <v>129</v>
      </c>
    </row>
    <row r="42" spans="1:2">
      <c r="A42" s="62" t="s">
        <v>163</v>
      </c>
      <c r="B42" s="62">
        <v>130</v>
      </c>
    </row>
    <row r="43" spans="1:2">
      <c r="A43" s="62" t="s">
        <v>162</v>
      </c>
      <c r="B43" s="62">
        <v>172</v>
      </c>
    </row>
    <row r="44" spans="1:2">
      <c r="A44" s="62" t="s">
        <v>161</v>
      </c>
      <c r="B44" s="62">
        <v>885</v>
      </c>
    </row>
    <row r="45" spans="1:2">
      <c r="A45" s="62" t="s">
        <v>160</v>
      </c>
      <c r="B45" s="62">
        <v>177</v>
      </c>
    </row>
    <row r="46" spans="1:2">
      <c r="A46" s="62" t="s">
        <v>159</v>
      </c>
      <c r="B46" s="62">
        <v>132</v>
      </c>
    </row>
    <row r="47" spans="1:2">
      <c r="A47" s="62" t="s">
        <v>158</v>
      </c>
      <c r="B47" s="62">
        <v>133</v>
      </c>
    </row>
    <row r="48" spans="1:2">
      <c r="A48" s="62" t="s">
        <v>157</v>
      </c>
      <c r="B48" s="62">
        <v>135</v>
      </c>
    </row>
    <row r="49" spans="1:2">
      <c r="A49" s="62" t="s">
        <v>156</v>
      </c>
      <c r="B49" s="62">
        <v>184</v>
      </c>
    </row>
    <row r="50" spans="1:2">
      <c r="A50" s="62" t="s">
        <v>155</v>
      </c>
      <c r="B50" s="62">
        <v>171</v>
      </c>
    </row>
    <row r="51" spans="1:2">
      <c r="A51" s="62" t="s">
        <v>154</v>
      </c>
      <c r="B51" s="62">
        <v>163</v>
      </c>
    </row>
    <row r="52" spans="1:2">
      <c r="A52" s="62" t="s">
        <v>153</v>
      </c>
      <c r="B52" s="62">
        <v>138</v>
      </c>
    </row>
    <row r="53" spans="1:2">
      <c r="A53" s="62" t="s">
        <v>152</v>
      </c>
      <c r="B53" s="62">
        <v>125</v>
      </c>
    </row>
    <row r="54" spans="1:2">
      <c r="A54" s="62" t="s">
        <v>151</v>
      </c>
      <c r="B54" s="62">
        <v>167</v>
      </c>
    </row>
    <row r="55" spans="1:2">
      <c r="A55" s="62" t="s">
        <v>150</v>
      </c>
      <c r="B55" s="62">
        <v>191</v>
      </c>
    </row>
    <row r="56" spans="1:2">
      <c r="A56" s="62" t="s">
        <v>149</v>
      </c>
      <c r="B56" s="62">
        <v>140</v>
      </c>
    </row>
    <row r="57" spans="1:2">
      <c r="A57" s="62" t="s">
        <v>148</v>
      </c>
      <c r="B57" s="62">
        <v>142</v>
      </c>
    </row>
    <row r="58" spans="1:2">
      <c r="A58" s="62" t="s">
        <v>147</v>
      </c>
      <c r="B58" s="62">
        <v>174</v>
      </c>
    </row>
    <row r="59" spans="1:2">
      <c r="A59" s="62" t="s">
        <v>146</v>
      </c>
      <c r="B59" s="62">
        <v>166</v>
      </c>
    </row>
    <row r="60" spans="1:2">
      <c r="A60" s="62" t="s">
        <v>145</v>
      </c>
      <c r="B60" s="62">
        <v>350</v>
      </c>
    </row>
    <row r="61" spans="1:2">
      <c r="A61" s="62" t="s">
        <v>144</v>
      </c>
      <c r="B61" s="62">
        <v>175</v>
      </c>
    </row>
    <row r="62" spans="1:2">
      <c r="A62" s="62" t="s">
        <v>143</v>
      </c>
      <c r="B62" s="62">
        <v>143</v>
      </c>
    </row>
    <row r="63" spans="1:2">
      <c r="A63" s="62" t="s">
        <v>142</v>
      </c>
      <c r="B63" s="62">
        <v>314</v>
      </c>
    </row>
    <row r="64" spans="1:2">
      <c r="A64" s="62" t="s">
        <v>141</v>
      </c>
      <c r="B64" s="62">
        <v>188</v>
      </c>
    </row>
    <row r="65" spans="1:2">
      <c r="A65" s="62" t="s">
        <v>140</v>
      </c>
      <c r="B65" s="62">
        <v>303</v>
      </c>
    </row>
    <row r="66" spans="1:2">
      <c r="A66" s="62" t="s">
        <v>139</v>
      </c>
      <c r="B66" s="62">
        <v>145</v>
      </c>
    </row>
    <row r="67" spans="1:2">
      <c r="A67" s="62" t="s">
        <v>138</v>
      </c>
      <c r="B67" s="62">
        <v>323</v>
      </c>
    </row>
    <row r="68" spans="1:2">
      <c r="A68" s="62" t="s">
        <v>137</v>
      </c>
      <c r="B68" s="62">
        <v>146</v>
      </c>
    </row>
    <row r="69" spans="1:2">
      <c r="A69" s="62" t="s">
        <v>136</v>
      </c>
      <c r="B69" s="62">
        <v>149</v>
      </c>
    </row>
    <row r="70" spans="1:2">
      <c r="A70" s="62" t="s">
        <v>135</v>
      </c>
      <c r="B70" s="62">
        <v>185</v>
      </c>
    </row>
    <row r="71" spans="1:2">
      <c r="A71" s="62" t="s">
        <v>134</v>
      </c>
      <c r="B71" s="62">
        <v>151</v>
      </c>
    </row>
    <row r="72" spans="1:2">
      <c r="A72" s="62" t="s">
        <v>133</v>
      </c>
      <c r="B72" s="62">
        <v>194</v>
      </c>
    </row>
    <row r="73" spans="1:2">
      <c r="A73" s="62" t="s">
        <v>132</v>
      </c>
      <c r="B73" s="62">
        <v>160</v>
      </c>
    </row>
    <row r="74" spans="1:2">
      <c r="A74" s="62" t="s">
        <v>131</v>
      </c>
      <c r="B74" s="62">
        <v>131</v>
      </c>
    </row>
  </sheetData>
  <sheetProtection algorithmName="SHA-512" hashValue="pw7xRfAHRy3smT+rbZz4IvdS9dgtXSYk2swtgRZeyyJM+FKkVhtzDURzzOFs/WGVgzlg1Uw3TXJIcNfL8i8VVg==" saltValue="BxBkDPkHou0oFjWoWcETw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CV</vt:lpstr>
      <vt:lpstr>1 Instructions - Read First</vt:lpstr>
      <vt:lpstr>2 Enrollments</vt:lpstr>
      <vt:lpstr>3 FY22 Annual Budget</vt:lpstr>
      <vt:lpstr>FY22 Pro Forma Estimate</vt:lpstr>
      <vt:lpstr>CV FY21 Interim</vt:lpstr>
      <vt:lpstr>CV FY21 Annual BudgetvsActuals</vt:lpstr>
      <vt:lpstr>LEA List</vt:lpstr>
      <vt:lpstr>LEA_Name</vt:lpstr>
      <vt:lpstr>'1 Instructions - Read First'!Print_Area</vt:lpstr>
      <vt:lpstr>'3 FY22 Annual Budget'!Print_Area</vt:lpstr>
      <vt:lpstr>Variability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Kupferberg</dc:creator>
  <cp:lastModifiedBy>Mike Bayuk</cp:lastModifiedBy>
  <cp:lastPrinted>2016-11-10T20:34:43Z</cp:lastPrinted>
  <dcterms:created xsi:type="dcterms:W3CDTF">2015-03-09T19:17:40Z</dcterms:created>
  <dcterms:modified xsi:type="dcterms:W3CDTF">2022-11-13T12:56:10Z</dcterms:modified>
</cp:coreProperties>
</file>