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F:\Public\Compliance\PCSB Compliance Uploads_Epicenter_AOIS\EPICENTER UPLOADS - PCSB\SY 18-19\"/>
    </mc:Choice>
  </mc:AlternateContent>
  <bookViews>
    <workbookView xWindow="15000" yWindow="3195" windowWidth="8040" windowHeight="6000" activeTab="2"/>
  </bookViews>
  <sheets>
    <sheet name="Cover Sheet" sheetId="6" r:id="rId1"/>
    <sheet name="Enrollment" sheetId="4" r:id="rId2"/>
    <sheet name="Annual Budget" sheetId="5" r:id="rId3"/>
    <sheet name="Statement of Activites" sheetId="1" r:id="rId4"/>
    <sheet name="Statement of Financial Position" sheetId="2" r:id="rId5"/>
    <sheet name="References" sheetId="7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" localSheetId="2">#REF!</definedName>
    <definedName name="a">#REF!</definedName>
    <definedName name="eRateDiscount">[1]Pop!$C$115:$H$115</definedName>
    <definedName name="ERateDiscountTable">[1]Pop!$C$126:$D$131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>'[1]Exp-Per'!$C$8</definedName>
    <definedName name="Inflation">'[2]V. Other Expenses'!$G$173:$Q$173</definedName>
    <definedName name="_xlnm.Print_Area" localSheetId="2">'Annual Budget'!$A:$Z</definedName>
    <definedName name="_xlnm.Print_Area" localSheetId="0">'Cover Sheet'!$A$1:$A$11</definedName>
    <definedName name="_xlnm.Print_Area" localSheetId="3">'Statement of Activites'!$A$1:$Y$64</definedName>
    <definedName name="_xlnm.Print_Area" localSheetId="4">'Statement of Financial Position'!$A$1:$K$46</definedName>
    <definedName name="Scenario" localSheetId="2">[3]Inputs!#REF!</definedName>
    <definedName name="Scenario">[3]Inputs!#REF!</definedName>
  </definedNames>
  <calcPr calcId="162913"/>
</workbook>
</file>

<file path=xl/calcChain.xml><?xml version="1.0" encoding="utf-8"?>
<calcChain xmlns="http://schemas.openxmlformats.org/spreadsheetml/2006/main">
  <c r="X39" i="5" l="1"/>
  <c r="J60" i="5" l="1"/>
  <c r="I47" i="5"/>
  <c r="V58" i="5"/>
  <c r="U58" i="5"/>
  <c r="V55" i="5"/>
  <c r="U55" i="5"/>
  <c r="V54" i="5"/>
  <c r="U54" i="5"/>
  <c r="V53" i="5"/>
  <c r="U53" i="5"/>
  <c r="V52" i="5"/>
  <c r="U52" i="5"/>
  <c r="V51" i="5"/>
  <c r="U51" i="5"/>
  <c r="V50" i="5"/>
  <c r="U50" i="5"/>
  <c r="V49" i="5"/>
  <c r="U49" i="5"/>
  <c r="V48" i="5"/>
  <c r="U48" i="5"/>
  <c r="V47" i="5"/>
  <c r="U47" i="5"/>
  <c r="S58" i="5"/>
  <c r="R58" i="5"/>
  <c r="Q58" i="5"/>
  <c r="S55" i="5"/>
  <c r="R55" i="5"/>
  <c r="Q55" i="5"/>
  <c r="S54" i="5"/>
  <c r="R54" i="5"/>
  <c r="Q54" i="5"/>
  <c r="S53" i="5"/>
  <c r="R53" i="5"/>
  <c r="Q53" i="5"/>
  <c r="S52" i="5"/>
  <c r="R52" i="5"/>
  <c r="Q52" i="5"/>
  <c r="S51" i="5"/>
  <c r="R51" i="5"/>
  <c r="Q51" i="5"/>
  <c r="S50" i="5"/>
  <c r="R50" i="5"/>
  <c r="Q50" i="5"/>
  <c r="S49" i="5"/>
  <c r="R49" i="5"/>
  <c r="Q49" i="5"/>
  <c r="S48" i="5"/>
  <c r="R48" i="5"/>
  <c r="Q48" i="5"/>
  <c r="S47" i="5"/>
  <c r="R47" i="5"/>
  <c r="Q47" i="5"/>
  <c r="O58" i="5"/>
  <c r="N58" i="5"/>
  <c r="M58" i="5"/>
  <c r="O55" i="5"/>
  <c r="N55" i="5"/>
  <c r="M55" i="5"/>
  <c r="O54" i="5"/>
  <c r="N54" i="5"/>
  <c r="M54" i="5"/>
  <c r="O53" i="5"/>
  <c r="N53" i="5"/>
  <c r="M53" i="5"/>
  <c r="O52" i="5"/>
  <c r="N52" i="5"/>
  <c r="M52" i="5"/>
  <c r="O51" i="5"/>
  <c r="N51" i="5"/>
  <c r="M51" i="5"/>
  <c r="O50" i="5"/>
  <c r="N50" i="5"/>
  <c r="M50" i="5"/>
  <c r="O49" i="5"/>
  <c r="N49" i="5"/>
  <c r="M49" i="5"/>
  <c r="O48" i="5"/>
  <c r="N48" i="5"/>
  <c r="M48" i="5"/>
  <c r="O47" i="5"/>
  <c r="N47" i="5"/>
  <c r="M47" i="5"/>
  <c r="J47" i="5"/>
  <c r="K47" i="5"/>
  <c r="J48" i="5"/>
  <c r="K48" i="5"/>
  <c r="J49" i="5"/>
  <c r="K49" i="5"/>
  <c r="J50" i="5"/>
  <c r="K50" i="5"/>
  <c r="J51" i="5"/>
  <c r="K51" i="5"/>
  <c r="J52" i="5"/>
  <c r="K52" i="5"/>
  <c r="J53" i="5"/>
  <c r="K53" i="5"/>
  <c r="J54" i="5"/>
  <c r="K54" i="5"/>
  <c r="J55" i="5"/>
  <c r="K55" i="5"/>
  <c r="J58" i="5"/>
  <c r="K58" i="5"/>
  <c r="I48" i="5"/>
  <c r="I49" i="5"/>
  <c r="I50" i="5"/>
  <c r="I51" i="5"/>
  <c r="I52" i="5"/>
  <c r="I53" i="5"/>
  <c r="I54" i="5"/>
  <c r="I55" i="5"/>
  <c r="I58" i="5"/>
  <c r="V8" i="5"/>
  <c r="W8" i="5"/>
  <c r="U8" i="5"/>
  <c r="R8" i="5"/>
  <c r="S8" i="5"/>
  <c r="Q8" i="5"/>
  <c r="N8" i="5"/>
  <c r="O8" i="5"/>
  <c r="M8" i="5"/>
  <c r="J8" i="5"/>
  <c r="K8" i="5"/>
  <c r="I8" i="5"/>
  <c r="U2" i="5"/>
  <c r="W15" i="5"/>
  <c r="V15" i="5"/>
  <c r="U15" i="5"/>
  <c r="W14" i="5"/>
  <c r="V14" i="5"/>
  <c r="U14" i="5"/>
  <c r="W13" i="5"/>
  <c r="V13" i="5"/>
  <c r="U13" i="5"/>
  <c r="W12" i="5"/>
  <c r="V12" i="5"/>
  <c r="U12" i="5"/>
  <c r="W11" i="5"/>
  <c r="V11" i="5"/>
  <c r="U11" i="5"/>
  <c r="W10" i="5"/>
  <c r="V10" i="5"/>
  <c r="U10" i="5"/>
  <c r="W9" i="5"/>
  <c r="V9" i="5"/>
  <c r="U9" i="5"/>
  <c r="W7" i="5"/>
  <c r="V7" i="5"/>
  <c r="U7" i="5"/>
  <c r="S15" i="5"/>
  <c r="R15" i="5"/>
  <c r="Q15" i="5"/>
  <c r="S14" i="5"/>
  <c r="R14" i="5"/>
  <c r="Q14" i="5"/>
  <c r="S13" i="5"/>
  <c r="R13" i="5"/>
  <c r="Q13" i="5"/>
  <c r="S12" i="5"/>
  <c r="R12" i="5"/>
  <c r="Q12" i="5"/>
  <c r="S11" i="5"/>
  <c r="R11" i="5"/>
  <c r="Q11" i="5"/>
  <c r="S10" i="5"/>
  <c r="R10" i="5"/>
  <c r="Q10" i="5"/>
  <c r="S9" i="5"/>
  <c r="R9" i="5"/>
  <c r="Q9" i="5"/>
  <c r="S7" i="5"/>
  <c r="R7" i="5"/>
  <c r="Q7" i="5"/>
  <c r="O15" i="5"/>
  <c r="N15" i="5"/>
  <c r="M15" i="5"/>
  <c r="O14" i="5"/>
  <c r="N14" i="5"/>
  <c r="M14" i="5"/>
  <c r="O13" i="5"/>
  <c r="N13" i="5"/>
  <c r="M13" i="5"/>
  <c r="O12" i="5"/>
  <c r="N12" i="5"/>
  <c r="M12" i="5"/>
  <c r="O11" i="5"/>
  <c r="N11" i="5"/>
  <c r="M11" i="5"/>
  <c r="O10" i="5"/>
  <c r="N10" i="5"/>
  <c r="M10" i="5"/>
  <c r="O9" i="5"/>
  <c r="N9" i="5"/>
  <c r="M9" i="5"/>
  <c r="O7" i="5"/>
  <c r="N7" i="5"/>
  <c r="M7" i="5"/>
  <c r="J7" i="5"/>
  <c r="K7" i="5"/>
  <c r="J9" i="5"/>
  <c r="K9" i="5"/>
  <c r="J10" i="5"/>
  <c r="K10" i="5"/>
  <c r="J11" i="5"/>
  <c r="K11" i="5"/>
  <c r="J12" i="5"/>
  <c r="K12" i="5"/>
  <c r="J13" i="5"/>
  <c r="K13" i="5"/>
  <c r="J14" i="5"/>
  <c r="K14" i="5"/>
  <c r="J15" i="5"/>
  <c r="K15" i="5"/>
  <c r="I9" i="5"/>
  <c r="I10" i="5"/>
  <c r="I11" i="5"/>
  <c r="I12" i="5"/>
  <c r="I13" i="5"/>
  <c r="I14" i="5"/>
  <c r="I15" i="5"/>
  <c r="I7" i="5"/>
  <c r="T8" i="5" l="1"/>
  <c r="X8" i="5"/>
  <c r="T12" i="5"/>
  <c r="P10" i="5"/>
  <c r="L9" i="5"/>
  <c r="L13" i="5"/>
  <c r="L7" i="5"/>
  <c r="L15" i="5"/>
  <c r="L11" i="5"/>
  <c r="T9" i="5"/>
  <c r="T13" i="5"/>
  <c r="X11" i="5"/>
  <c r="X15" i="5"/>
  <c r="P13" i="5"/>
  <c r="T11" i="5"/>
  <c r="T15" i="5"/>
  <c r="T10" i="5"/>
  <c r="T14" i="5"/>
  <c r="P11" i="5"/>
  <c r="P15" i="5"/>
  <c r="L12" i="5"/>
  <c r="L8" i="5"/>
  <c r="P14" i="5"/>
  <c r="X10" i="5"/>
  <c r="X14" i="5"/>
  <c r="P9" i="5"/>
  <c r="X9" i="5"/>
  <c r="X13" i="5"/>
  <c r="L14" i="5"/>
  <c r="L10" i="5"/>
  <c r="P8" i="5"/>
  <c r="P12" i="5"/>
  <c r="X12" i="5"/>
  <c r="U20" i="5"/>
  <c r="W26" i="5"/>
  <c r="V26" i="5"/>
  <c r="U26" i="5"/>
  <c r="W25" i="5"/>
  <c r="V25" i="5"/>
  <c r="U25" i="5"/>
  <c r="W24" i="5"/>
  <c r="V24" i="5"/>
  <c r="U24" i="5"/>
  <c r="W23" i="5"/>
  <c r="V23" i="5"/>
  <c r="U23" i="5"/>
  <c r="W22" i="5"/>
  <c r="V22" i="5"/>
  <c r="U22" i="5"/>
  <c r="W21" i="5"/>
  <c r="V21" i="5"/>
  <c r="U21" i="5"/>
  <c r="W20" i="5"/>
  <c r="V20" i="5"/>
  <c r="S26" i="5"/>
  <c r="R26" i="5"/>
  <c r="Q26" i="5"/>
  <c r="S25" i="5"/>
  <c r="R25" i="5"/>
  <c r="Q25" i="5"/>
  <c r="S24" i="5"/>
  <c r="R24" i="5"/>
  <c r="Q24" i="5"/>
  <c r="S23" i="5"/>
  <c r="R23" i="5"/>
  <c r="Q23" i="5"/>
  <c r="S22" i="5"/>
  <c r="R22" i="5"/>
  <c r="Q22" i="5"/>
  <c r="S21" i="5"/>
  <c r="R21" i="5"/>
  <c r="Q21" i="5"/>
  <c r="S20" i="5"/>
  <c r="R20" i="5"/>
  <c r="Q20" i="5"/>
  <c r="O26" i="5"/>
  <c r="N26" i="5"/>
  <c r="M26" i="5"/>
  <c r="O25" i="5"/>
  <c r="N25" i="5"/>
  <c r="M25" i="5"/>
  <c r="O24" i="5"/>
  <c r="N24" i="5"/>
  <c r="M24" i="5"/>
  <c r="O23" i="5"/>
  <c r="N23" i="5"/>
  <c r="M23" i="5"/>
  <c r="O22" i="5"/>
  <c r="N22" i="5"/>
  <c r="M22" i="5"/>
  <c r="O21" i="5"/>
  <c r="N21" i="5"/>
  <c r="M21" i="5"/>
  <c r="O20" i="5"/>
  <c r="N20" i="5"/>
  <c r="M20" i="5"/>
  <c r="J20" i="5"/>
  <c r="K20" i="5"/>
  <c r="J21" i="5"/>
  <c r="K21" i="5"/>
  <c r="J22" i="5"/>
  <c r="K22" i="5"/>
  <c r="J23" i="5"/>
  <c r="K23" i="5"/>
  <c r="J24" i="5"/>
  <c r="K24" i="5"/>
  <c r="J25" i="5"/>
  <c r="K25" i="5"/>
  <c r="J26" i="5"/>
  <c r="K26" i="5"/>
  <c r="I21" i="5"/>
  <c r="I22" i="5"/>
  <c r="I23" i="5"/>
  <c r="I24" i="5"/>
  <c r="I25" i="5"/>
  <c r="I26" i="5"/>
  <c r="I20" i="5"/>
  <c r="W43" i="5"/>
  <c r="V43" i="5"/>
  <c r="U43" i="5"/>
  <c r="W42" i="5"/>
  <c r="V42" i="5"/>
  <c r="U42" i="5"/>
  <c r="W41" i="5"/>
  <c r="V41" i="5"/>
  <c r="U41" i="5"/>
  <c r="S43" i="5"/>
  <c r="R43" i="5"/>
  <c r="Q43" i="5"/>
  <c r="S42" i="5"/>
  <c r="R42" i="5"/>
  <c r="Q42" i="5"/>
  <c r="S41" i="5"/>
  <c r="R41" i="5"/>
  <c r="Q41" i="5"/>
  <c r="O43" i="5"/>
  <c r="N43" i="5"/>
  <c r="M43" i="5"/>
  <c r="O42" i="5"/>
  <c r="N42" i="5"/>
  <c r="M42" i="5"/>
  <c r="O41" i="5"/>
  <c r="N41" i="5"/>
  <c r="M41" i="5"/>
  <c r="J41" i="5"/>
  <c r="K41" i="5"/>
  <c r="J42" i="5"/>
  <c r="K42" i="5"/>
  <c r="J43" i="5"/>
  <c r="K43" i="5"/>
  <c r="I41" i="5"/>
  <c r="I42" i="5"/>
  <c r="I43" i="5"/>
  <c r="V30" i="5"/>
  <c r="W30" i="5"/>
  <c r="V31" i="5"/>
  <c r="W31" i="5"/>
  <c r="V32" i="5"/>
  <c r="W32" i="5"/>
  <c r="V33" i="5"/>
  <c r="W33" i="5"/>
  <c r="V34" i="5"/>
  <c r="W34" i="5"/>
  <c r="U31" i="5"/>
  <c r="U32" i="5"/>
  <c r="U33" i="5"/>
  <c r="U34" i="5"/>
  <c r="U30" i="5"/>
  <c r="S30" i="5"/>
  <c r="S34" i="5"/>
  <c r="R34" i="5"/>
  <c r="Q34" i="5"/>
  <c r="S33" i="5"/>
  <c r="R33" i="5"/>
  <c r="Q33" i="5"/>
  <c r="S32" i="5"/>
  <c r="R32" i="5"/>
  <c r="Q32" i="5"/>
  <c r="S31" i="5"/>
  <c r="R31" i="5"/>
  <c r="Q31" i="5"/>
  <c r="R30" i="5"/>
  <c r="Q30" i="5"/>
  <c r="O34" i="5"/>
  <c r="N34" i="5"/>
  <c r="M34" i="5"/>
  <c r="O33" i="5"/>
  <c r="N33" i="5"/>
  <c r="M33" i="5"/>
  <c r="O32" i="5"/>
  <c r="N32" i="5"/>
  <c r="M32" i="5"/>
  <c r="O31" i="5"/>
  <c r="N31" i="5"/>
  <c r="M31" i="5"/>
  <c r="O30" i="5"/>
  <c r="N30" i="5"/>
  <c r="M30" i="5"/>
  <c r="J30" i="5"/>
  <c r="K30" i="5"/>
  <c r="J31" i="5"/>
  <c r="K31" i="5"/>
  <c r="J32" i="5"/>
  <c r="K32" i="5"/>
  <c r="J33" i="5"/>
  <c r="K33" i="5"/>
  <c r="J34" i="5"/>
  <c r="K34" i="5"/>
  <c r="I30" i="5"/>
  <c r="I31" i="5"/>
  <c r="I32" i="5"/>
  <c r="I33" i="5"/>
  <c r="I34" i="5"/>
  <c r="G30" i="5"/>
  <c r="G31" i="5"/>
  <c r="G32" i="5"/>
  <c r="G33" i="5"/>
  <c r="G34" i="5"/>
  <c r="G38" i="5"/>
  <c r="G39" i="5"/>
  <c r="G40" i="5"/>
  <c r="G41" i="5"/>
  <c r="G42" i="5"/>
  <c r="G43" i="5"/>
  <c r="G47" i="5"/>
  <c r="G48" i="5"/>
  <c r="G49" i="5"/>
  <c r="G50" i="5"/>
  <c r="G51" i="5"/>
  <c r="G52" i="5"/>
  <c r="G53" i="5"/>
  <c r="G54" i="5"/>
  <c r="G55" i="5"/>
  <c r="G56" i="5"/>
  <c r="G57" i="5"/>
  <c r="G58" i="5"/>
  <c r="U27" i="5" l="1"/>
  <c r="W27" i="5"/>
  <c r="V27" i="5"/>
  <c r="D58" i="5"/>
  <c r="D47" i="5"/>
  <c r="D41" i="5"/>
  <c r="D30" i="5"/>
  <c r="D35" i="5" s="1"/>
  <c r="D25" i="5"/>
  <c r="D27" i="5" s="1"/>
  <c r="D15" i="5"/>
  <c r="D12" i="5"/>
  <c r="D11" i="5"/>
  <c r="D10" i="5"/>
  <c r="D8" i="5"/>
  <c r="L30" i="5"/>
  <c r="P30" i="5"/>
  <c r="T21" i="5"/>
  <c r="T22" i="5"/>
  <c r="T23" i="5"/>
  <c r="T24" i="5"/>
  <c r="T25" i="5"/>
  <c r="T26" i="5"/>
  <c r="T20" i="5"/>
  <c r="P26" i="5"/>
  <c r="U35" i="5"/>
  <c r="M44" i="5"/>
  <c r="A1" i="2"/>
  <c r="I57" i="1"/>
  <c r="M57" i="1"/>
  <c r="Q57" i="1"/>
  <c r="U57" i="1"/>
  <c r="W57" i="1"/>
  <c r="I56" i="1"/>
  <c r="M56" i="1"/>
  <c r="Q56" i="1"/>
  <c r="W56" i="1"/>
  <c r="U56" i="1"/>
  <c r="I55" i="1"/>
  <c r="M55" i="1"/>
  <c r="W55" i="1"/>
  <c r="Q55" i="1"/>
  <c r="U55" i="1"/>
  <c r="I54" i="1"/>
  <c r="M54" i="1"/>
  <c r="W54" i="1"/>
  <c r="Q54" i="1"/>
  <c r="U54" i="1"/>
  <c r="I53" i="1"/>
  <c r="M53" i="1"/>
  <c r="Q53" i="1"/>
  <c r="U53" i="1"/>
  <c r="W53" i="1"/>
  <c r="I52" i="1"/>
  <c r="M52" i="1"/>
  <c r="Q52" i="1"/>
  <c r="W52" i="1"/>
  <c r="U52" i="1"/>
  <c r="I40" i="1"/>
  <c r="M40" i="1"/>
  <c r="W40" i="1"/>
  <c r="Q40" i="1"/>
  <c r="U40" i="1"/>
  <c r="I39" i="1"/>
  <c r="M39" i="1"/>
  <c r="W39" i="1"/>
  <c r="Q39" i="1"/>
  <c r="U39" i="1"/>
  <c r="I14" i="1"/>
  <c r="M14" i="1"/>
  <c r="Q14" i="1"/>
  <c r="U14" i="1"/>
  <c r="W14" i="1"/>
  <c r="I8" i="1"/>
  <c r="M8" i="1"/>
  <c r="Q8" i="1"/>
  <c r="W8" i="1"/>
  <c r="U8" i="1"/>
  <c r="T56" i="5"/>
  <c r="T55" i="5"/>
  <c r="T54" i="5"/>
  <c r="T53" i="5"/>
  <c r="T52" i="5"/>
  <c r="T51" i="5"/>
  <c r="P56" i="5"/>
  <c r="P55" i="5"/>
  <c r="P54" i="5"/>
  <c r="P53" i="5"/>
  <c r="P52" i="5"/>
  <c r="P51" i="5"/>
  <c r="L56" i="5"/>
  <c r="L55" i="5"/>
  <c r="L54" i="5"/>
  <c r="L53" i="5"/>
  <c r="L52" i="5"/>
  <c r="L51" i="5"/>
  <c r="Q44" i="5"/>
  <c r="R44" i="5"/>
  <c r="S44" i="5"/>
  <c r="N44" i="5"/>
  <c r="O44" i="5"/>
  <c r="J44" i="5"/>
  <c r="K44" i="5"/>
  <c r="M35" i="5"/>
  <c r="N35" i="5"/>
  <c r="O35" i="5"/>
  <c r="I35" i="5"/>
  <c r="J35" i="5"/>
  <c r="K35" i="5"/>
  <c r="Q35" i="5"/>
  <c r="R35" i="5"/>
  <c r="S35" i="5"/>
  <c r="Q27" i="5"/>
  <c r="R27" i="5"/>
  <c r="S27" i="5"/>
  <c r="M27" i="5"/>
  <c r="N27" i="5"/>
  <c r="O27" i="5"/>
  <c r="I27" i="5"/>
  <c r="J27" i="5"/>
  <c r="K27" i="5"/>
  <c r="I59" i="5"/>
  <c r="J59" i="5"/>
  <c r="K59" i="5"/>
  <c r="M59" i="5"/>
  <c r="N59" i="5"/>
  <c r="O59" i="5"/>
  <c r="Q59" i="5"/>
  <c r="R59" i="5"/>
  <c r="S59" i="5"/>
  <c r="V59" i="5"/>
  <c r="V44" i="5"/>
  <c r="W44" i="5"/>
  <c r="V35" i="5"/>
  <c r="W35" i="5"/>
  <c r="D44" i="5"/>
  <c r="L40" i="5"/>
  <c r="P40" i="5"/>
  <c r="T40" i="5"/>
  <c r="L39" i="5"/>
  <c r="P39" i="5"/>
  <c r="T39" i="5"/>
  <c r="J42" i="2"/>
  <c r="I42" i="2"/>
  <c r="H42" i="2"/>
  <c r="G42" i="2"/>
  <c r="F16" i="1"/>
  <c r="F62" i="1"/>
  <c r="F64" i="1"/>
  <c r="F70" i="1"/>
  <c r="F59" i="1"/>
  <c r="F61" i="1"/>
  <c r="F44" i="1"/>
  <c r="F35" i="1"/>
  <c r="F27" i="1"/>
  <c r="I27" i="1"/>
  <c r="G16" i="1"/>
  <c r="G59" i="1"/>
  <c r="G44" i="1"/>
  <c r="G35" i="1"/>
  <c r="G61" i="1"/>
  <c r="G62" i="1"/>
  <c r="G64" i="1"/>
  <c r="G70" i="1"/>
  <c r="G27" i="1"/>
  <c r="H16" i="1"/>
  <c r="H59" i="1"/>
  <c r="I59" i="1"/>
  <c r="H44" i="1"/>
  <c r="I44" i="1"/>
  <c r="H35" i="1"/>
  <c r="H27" i="1"/>
  <c r="J16" i="1"/>
  <c r="J59" i="1"/>
  <c r="M59" i="1"/>
  <c r="J44" i="1"/>
  <c r="J35" i="1"/>
  <c r="J27" i="1"/>
  <c r="K16" i="1"/>
  <c r="K62" i="1"/>
  <c r="K64" i="1"/>
  <c r="K70" i="1"/>
  <c r="K59" i="1"/>
  <c r="K61" i="1"/>
  <c r="K44" i="1"/>
  <c r="K35" i="1"/>
  <c r="K27" i="1"/>
  <c r="L16" i="1"/>
  <c r="L59" i="1"/>
  <c r="L61" i="1"/>
  <c r="L62" i="1"/>
  <c r="L64" i="1"/>
  <c r="L70" i="1"/>
  <c r="L44" i="1"/>
  <c r="M44" i="1"/>
  <c r="L35" i="1"/>
  <c r="M35" i="1"/>
  <c r="L27" i="1"/>
  <c r="N16" i="1"/>
  <c r="N59" i="1"/>
  <c r="N61" i="1"/>
  <c r="N62" i="1"/>
  <c r="N64" i="1"/>
  <c r="N70" i="1"/>
  <c r="N44" i="1"/>
  <c r="N35" i="1"/>
  <c r="N27" i="1"/>
  <c r="O16" i="1"/>
  <c r="O59" i="1"/>
  <c r="O61" i="1"/>
  <c r="O62" i="1"/>
  <c r="O64" i="1"/>
  <c r="O70" i="1"/>
  <c r="O44" i="1"/>
  <c r="O35" i="1"/>
  <c r="O27" i="1"/>
  <c r="Q27" i="1"/>
  <c r="P16" i="1"/>
  <c r="P59" i="1"/>
  <c r="P44" i="1"/>
  <c r="P35" i="1"/>
  <c r="Q35" i="1"/>
  <c r="P27" i="1"/>
  <c r="R16" i="1"/>
  <c r="R59" i="1"/>
  <c r="R44" i="1"/>
  <c r="R61" i="1"/>
  <c r="R62" i="1"/>
  <c r="R64" i="1"/>
  <c r="R70" i="1"/>
  <c r="R35" i="1"/>
  <c r="U35" i="1"/>
  <c r="R27" i="1"/>
  <c r="S16" i="1"/>
  <c r="S59" i="1"/>
  <c r="S61" i="1"/>
  <c r="S62" i="1"/>
  <c r="S64" i="1"/>
  <c r="S70" i="1"/>
  <c r="S44" i="1"/>
  <c r="U44" i="1"/>
  <c r="S35" i="1"/>
  <c r="S27" i="1"/>
  <c r="T16" i="1"/>
  <c r="U16" i="1"/>
  <c r="T59" i="1"/>
  <c r="T61" i="1"/>
  <c r="T44" i="1"/>
  <c r="T35" i="1"/>
  <c r="T27" i="1"/>
  <c r="D70" i="1"/>
  <c r="U69" i="1"/>
  <c r="Q69" i="1"/>
  <c r="M69" i="1"/>
  <c r="I69" i="1"/>
  <c r="U68" i="1"/>
  <c r="Q68" i="1"/>
  <c r="M68" i="1"/>
  <c r="I68" i="1"/>
  <c r="U67" i="1"/>
  <c r="Q67" i="1"/>
  <c r="M67" i="1"/>
  <c r="I67" i="1"/>
  <c r="A2" i="2"/>
  <c r="A2" i="1"/>
  <c r="A2" i="5"/>
  <c r="A2" i="4"/>
  <c r="J34" i="2"/>
  <c r="I34" i="2"/>
  <c r="H34" i="2"/>
  <c r="H29" i="2"/>
  <c r="H36" i="2"/>
  <c r="H44" i="2"/>
  <c r="G34" i="2"/>
  <c r="J29" i="2"/>
  <c r="I29" i="2"/>
  <c r="G29" i="2"/>
  <c r="G36" i="2"/>
  <c r="G44" i="2"/>
  <c r="A1" i="4"/>
  <c r="A1" i="5"/>
  <c r="A1" i="1"/>
  <c r="D58" i="4"/>
  <c r="D42" i="4"/>
  <c r="D31" i="4"/>
  <c r="D26" i="4"/>
  <c r="D34" i="4"/>
  <c r="D24" i="4"/>
  <c r="B58" i="4"/>
  <c r="B42" i="4"/>
  <c r="B24" i="4"/>
  <c r="I5" i="5"/>
  <c r="J5" i="5" s="1"/>
  <c r="K5" i="5" s="1"/>
  <c r="L5" i="5" s="1"/>
  <c r="M5" i="5" s="1"/>
  <c r="N5" i="5" s="1"/>
  <c r="O5" i="5" s="1"/>
  <c r="P5" i="5" s="1"/>
  <c r="Q5" i="5" s="1"/>
  <c r="R5" i="5" s="1"/>
  <c r="S5" i="5" s="1"/>
  <c r="T5" i="5" s="1"/>
  <c r="U5" i="5" s="1"/>
  <c r="V5" i="5" s="1"/>
  <c r="W5" i="5" s="1"/>
  <c r="X5" i="5" s="1"/>
  <c r="F27" i="5"/>
  <c r="T33" i="5"/>
  <c r="P33" i="5"/>
  <c r="L33" i="5"/>
  <c r="T58" i="5"/>
  <c r="P58" i="5"/>
  <c r="L58" i="5"/>
  <c r="T57" i="5"/>
  <c r="P57" i="5"/>
  <c r="L57" i="5"/>
  <c r="T50" i="5"/>
  <c r="P50" i="5"/>
  <c r="L50" i="5"/>
  <c r="T49" i="5"/>
  <c r="P49" i="5"/>
  <c r="L49" i="5"/>
  <c r="T48" i="5"/>
  <c r="P48" i="5"/>
  <c r="L48" i="5"/>
  <c r="T47" i="5"/>
  <c r="P47" i="5"/>
  <c r="L47" i="5"/>
  <c r="T43" i="5"/>
  <c r="P43" i="5"/>
  <c r="L43" i="5"/>
  <c r="T42" i="5"/>
  <c r="P42" i="5"/>
  <c r="L42" i="5"/>
  <c r="T41" i="5"/>
  <c r="P41" i="5"/>
  <c r="L41" i="5"/>
  <c r="T38" i="5"/>
  <c r="P38" i="5"/>
  <c r="T34" i="5"/>
  <c r="P34" i="5"/>
  <c r="L34" i="5"/>
  <c r="T32" i="5"/>
  <c r="P32" i="5"/>
  <c r="L32" i="5"/>
  <c r="T31" i="5"/>
  <c r="P31" i="5"/>
  <c r="L31" i="5"/>
  <c r="T30" i="5"/>
  <c r="X26" i="5"/>
  <c r="L26" i="5"/>
  <c r="X25" i="5"/>
  <c r="P25" i="5"/>
  <c r="L25" i="5"/>
  <c r="X24" i="5"/>
  <c r="P24" i="5"/>
  <c r="L24" i="5"/>
  <c r="X23" i="5"/>
  <c r="P23" i="5"/>
  <c r="L23" i="5"/>
  <c r="X22" i="5"/>
  <c r="P22" i="5"/>
  <c r="L22" i="5"/>
  <c r="X21" i="5"/>
  <c r="P21" i="5"/>
  <c r="L21" i="5"/>
  <c r="X20" i="5"/>
  <c r="P20" i="5"/>
  <c r="L20" i="5"/>
  <c r="J36" i="2"/>
  <c r="I36" i="2"/>
  <c r="I44" i="2"/>
  <c r="J13" i="2"/>
  <c r="J19" i="2"/>
  <c r="I13" i="2"/>
  <c r="I19" i="2"/>
  <c r="H13" i="2"/>
  <c r="H19" i="2"/>
  <c r="G13" i="2"/>
  <c r="G19" i="2"/>
  <c r="B31" i="4"/>
  <c r="C31" i="4"/>
  <c r="C26" i="4"/>
  <c r="C34" i="4"/>
  <c r="B26" i="4"/>
  <c r="B34" i="4"/>
  <c r="B44" i="4"/>
  <c r="C58" i="4"/>
  <c r="C42" i="4"/>
  <c r="J44" i="2"/>
  <c r="C24" i="4"/>
  <c r="U33" i="1"/>
  <c r="Q33" i="1"/>
  <c r="M33" i="1"/>
  <c r="I33" i="1"/>
  <c r="U58" i="1"/>
  <c r="U51" i="1"/>
  <c r="U50" i="1"/>
  <c r="U49" i="1"/>
  <c r="U48" i="1"/>
  <c r="U47" i="1"/>
  <c r="Q58" i="1"/>
  <c r="Q51" i="1"/>
  <c r="Q50" i="1"/>
  <c r="Q49" i="1"/>
  <c r="Q48" i="1"/>
  <c r="Q47" i="1"/>
  <c r="M58" i="1"/>
  <c r="M51" i="1"/>
  <c r="W51" i="1"/>
  <c r="M50" i="1"/>
  <c r="W50" i="1"/>
  <c r="M49" i="1"/>
  <c r="M48" i="1"/>
  <c r="M47" i="1"/>
  <c r="W47" i="1"/>
  <c r="I58" i="1"/>
  <c r="I51" i="1"/>
  <c r="I50" i="1"/>
  <c r="I49" i="1"/>
  <c r="W49" i="1"/>
  <c r="I48" i="1"/>
  <c r="W48" i="1"/>
  <c r="I47" i="1"/>
  <c r="U43" i="1"/>
  <c r="U42" i="1"/>
  <c r="U41" i="1"/>
  <c r="U38" i="1"/>
  <c r="Q43" i="1"/>
  <c r="Q42" i="1"/>
  <c r="Q41" i="1"/>
  <c r="Q38" i="1"/>
  <c r="M43" i="1"/>
  <c r="M42" i="1"/>
  <c r="M41" i="1"/>
  <c r="M38" i="1"/>
  <c r="I38" i="1"/>
  <c r="I43" i="1"/>
  <c r="I42" i="1"/>
  <c r="W42" i="1"/>
  <c r="I41" i="1"/>
  <c r="U34" i="1"/>
  <c r="U32" i="1"/>
  <c r="U31" i="1"/>
  <c r="U30" i="1"/>
  <c r="Q34" i="1"/>
  <c r="Q32" i="1"/>
  <c r="Q31" i="1"/>
  <c r="Q30" i="1"/>
  <c r="M34" i="1"/>
  <c r="M32" i="1"/>
  <c r="M31" i="1"/>
  <c r="M30" i="1"/>
  <c r="I34" i="1"/>
  <c r="I32" i="1"/>
  <c r="I31" i="1"/>
  <c r="W31" i="1"/>
  <c r="W35" i="1"/>
  <c r="I30" i="1"/>
  <c r="U15" i="1"/>
  <c r="U13" i="1"/>
  <c r="W13" i="1"/>
  <c r="U12" i="1"/>
  <c r="U11" i="1"/>
  <c r="U10" i="1"/>
  <c r="U9" i="1"/>
  <c r="U7" i="1"/>
  <c r="Q15" i="1"/>
  <c r="Q13" i="1"/>
  <c r="Q12" i="1"/>
  <c r="Q11" i="1"/>
  <c r="Q10" i="1"/>
  <c r="Q9" i="1"/>
  <c r="Q7" i="1"/>
  <c r="W7" i="1"/>
  <c r="M15" i="1"/>
  <c r="W15" i="1"/>
  <c r="M13" i="1"/>
  <c r="M12" i="1"/>
  <c r="M11" i="1"/>
  <c r="M10" i="1"/>
  <c r="M9" i="1"/>
  <c r="M7" i="1"/>
  <c r="U26" i="1"/>
  <c r="U25" i="1"/>
  <c r="U24" i="1"/>
  <c r="U23" i="1"/>
  <c r="U22" i="1"/>
  <c r="U21" i="1"/>
  <c r="W21" i="1"/>
  <c r="U20" i="1"/>
  <c r="Q26" i="1"/>
  <c r="Q25" i="1"/>
  <c r="Q24" i="1"/>
  <c r="Q23" i="1"/>
  <c r="Q22" i="1"/>
  <c r="Q21" i="1"/>
  <c r="Q20" i="1"/>
  <c r="M26" i="1"/>
  <c r="M25" i="1"/>
  <c r="M24" i="1"/>
  <c r="M23" i="1"/>
  <c r="M22" i="1"/>
  <c r="M21" i="1"/>
  <c r="M20" i="1"/>
  <c r="W20" i="1"/>
  <c r="I26" i="1"/>
  <c r="W26" i="1"/>
  <c r="I25" i="1"/>
  <c r="I24" i="1"/>
  <c r="I23" i="1"/>
  <c r="W23" i="1"/>
  <c r="I22" i="1"/>
  <c r="W22" i="1"/>
  <c r="I21" i="1"/>
  <c r="I20" i="1"/>
  <c r="I10" i="1"/>
  <c r="W10" i="1"/>
  <c r="I11" i="1"/>
  <c r="I15" i="1"/>
  <c r="I13" i="1"/>
  <c r="I12" i="1"/>
  <c r="W12" i="1"/>
  <c r="I9" i="1"/>
  <c r="W9" i="1"/>
  <c r="I7" i="1"/>
  <c r="C37" i="4"/>
  <c r="C44" i="4"/>
  <c r="U27" i="1"/>
  <c r="M16" i="1"/>
  <c r="Q16" i="1"/>
  <c r="Q44" i="1"/>
  <c r="W41" i="1"/>
  <c r="I35" i="1"/>
  <c r="W33" i="1"/>
  <c r="M27" i="1"/>
  <c r="W24" i="1"/>
  <c r="W30" i="1"/>
  <c r="W32" i="1"/>
  <c r="W38" i="1"/>
  <c r="W44" i="1"/>
  <c r="W25" i="1"/>
  <c r="W34" i="1"/>
  <c r="W43" i="1"/>
  <c r="W58" i="1"/>
  <c r="W11" i="1"/>
  <c r="C53" i="4"/>
  <c r="C47" i="4"/>
  <c r="C50" i="4"/>
  <c r="I61" i="1"/>
  <c r="D44" i="4"/>
  <c r="D37" i="4"/>
  <c r="B53" i="4"/>
  <c r="B47" i="4"/>
  <c r="B50" i="4"/>
  <c r="M61" i="1"/>
  <c r="M62" i="1"/>
  <c r="M64" i="1"/>
  <c r="W27" i="1"/>
  <c r="W16" i="1"/>
  <c r="W59" i="1"/>
  <c r="X31" i="5"/>
  <c r="H61" i="1"/>
  <c r="H62" i="1"/>
  <c r="H64" i="1"/>
  <c r="H70" i="1"/>
  <c r="I70" i="1"/>
  <c r="J61" i="1"/>
  <c r="J62" i="1"/>
  <c r="J64" i="1"/>
  <c r="J70" i="1"/>
  <c r="M70" i="1"/>
  <c r="P61" i="1"/>
  <c r="P62" i="1"/>
  <c r="P64" i="1"/>
  <c r="P70" i="1"/>
  <c r="Q70" i="1"/>
  <c r="I16" i="1"/>
  <c r="U59" i="1"/>
  <c r="U61" i="1"/>
  <c r="U62" i="1"/>
  <c r="U64" i="1"/>
  <c r="X34" i="5"/>
  <c r="Q59" i="1"/>
  <c r="Q61" i="1"/>
  <c r="Q62" i="1"/>
  <c r="Q64" i="1"/>
  <c r="B37" i="4"/>
  <c r="X32" i="5"/>
  <c r="T62" i="1"/>
  <c r="T64" i="1"/>
  <c r="T70" i="1"/>
  <c r="U70" i="1"/>
  <c r="X33" i="5"/>
  <c r="X42" i="5"/>
  <c r="X43" i="5"/>
  <c r="X40" i="5"/>
  <c r="X41" i="5"/>
  <c r="X38" i="5"/>
  <c r="W61" i="1"/>
  <c r="D47" i="4"/>
  <c r="D50" i="4"/>
  <c r="D53" i="4"/>
  <c r="I62" i="1"/>
  <c r="I64" i="1"/>
  <c r="W62" i="1"/>
  <c r="W64" i="1"/>
  <c r="X30" i="5"/>
  <c r="U59" i="5"/>
  <c r="U44" i="5"/>
  <c r="Q16" i="5" l="1"/>
  <c r="K16" i="5"/>
  <c r="X41" i="1"/>
  <c r="Y41" i="1" s="1"/>
  <c r="X35" i="5"/>
  <c r="X26" i="1"/>
  <c r="Y26" i="1" s="1"/>
  <c r="X44" i="5"/>
  <c r="X61" i="5" s="1"/>
  <c r="X62" i="5" s="1"/>
  <c r="Z62" i="5" s="1"/>
  <c r="O61" i="5"/>
  <c r="Z39" i="5"/>
  <c r="N61" i="5"/>
  <c r="X27" i="5"/>
  <c r="R61" i="5"/>
  <c r="D59" i="5"/>
  <c r="D61" i="5" s="1"/>
  <c r="X32" i="1"/>
  <c r="Y32" i="1" s="1"/>
  <c r="X42" i="1"/>
  <c r="Y42" i="1" s="1"/>
  <c r="X39" i="1"/>
  <c r="Y39" i="1" s="1"/>
  <c r="S61" i="5"/>
  <c r="P44" i="5"/>
  <c r="Z26" i="5"/>
  <c r="Z22" i="5"/>
  <c r="D16" i="5"/>
  <c r="AA7" i="1"/>
  <c r="X21" i="1"/>
  <c r="Y21" i="1" s="1"/>
  <c r="Z25" i="5"/>
  <c r="Z33" i="5"/>
  <c r="Z42" i="5"/>
  <c r="T35" i="5"/>
  <c r="U61" i="5"/>
  <c r="V61" i="5"/>
  <c r="I16" i="5"/>
  <c r="U16" i="5"/>
  <c r="Z21" i="5"/>
  <c r="X22" i="1"/>
  <c r="Y22" i="1" s="1"/>
  <c r="X23" i="1"/>
  <c r="Y23" i="1" s="1"/>
  <c r="X25" i="1"/>
  <c r="Y25" i="1" s="1"/>
  <c r="Z43" i="5"/>
  <c r="X40" i="1"/>
  <c r="Y40" i="1" s="1"/>
  <c r="T27" i="5"/>
  <c r="T44" i="5"/>
  <c r="M16" i="5"/>
  <c r="Z32" i="5"/>
  <c r="Z34" i="5"/>
  <c r="O16" i="5"/>
  <c r="X24" i="1"/>
  <c r="Y24" i="1" s="1"/>
  <c r="Z24" i="5"/>
  <c r="X7" i="5"/>
  <c r="V16" i="5"/>
  <c r="Z31" i="5"/>
  <c r="X33" i="1"/>
  <c r="Y33" i="1" s="1"/>
  <c r="N16" i="5"/>
  <c r="J16" i="5"/>
  <c r="X43" i="1"/>
  <c r="Y43" i="1" s="1"/>
  <c r="Z40" i="5"/>
  <c r="Z20" i="5"/>
  <c r="X20" i="1"/>
  <c r="Z41" i="5"/>
  <c r="M61" i="5"/>
  <c r="P59" i="5"/>
  <c r="S16" i="5"/>
  <c r="P7" i="5"/>
  <c r="X31" i="1"/>
  <c r="Y31" i="1" s="1"/>
  <c r="T59" i="5"/>
  <c r="X34" i="1"/>
  <c r="Y34" i="1" s="1"/>
  <c r="Q61" i="5"/>
  <c r="Q62" i="5" s="1"/>
  <c r="Q64" i="5" s="1"/>
  <c r="Z23" i="5"/>
  <c r="L59" i="5"/>
  <c r="K61" i="5"/>
  <c r="L27" i="5"/>
  <c r="P27" i="5"/>
  <c r="J61" i="5"/>
  <c r="L35" i="5"/>
  <c r="P35" i="5"/>
  <c r="Z30" i="5"/>
  <c r="X30" i="1"/>
  <c r="W16" i="5"/>
  <c r="T7" i="5"/>
  <c r="R16" i="5"/>
  <c r="K62" i="5" l="1"/>
  <c r="K64" i="5" s="1"/>
  <c r="Z10" i="5"/>
  <c r="O62" i="5"/>
  <c r="O64" i="5" s="1"/>
  <c r="X9" i="1"/>
  <c r="Y9" i="1" s="1"/>
  <c r="M62" i="5"/>
  <c r="M64" i="5" s="1"/>
  <c r="V62" i="5"/>
  <c r="V64" i="5" s="1"/>
  <c r="X8" i="1"/>
  <c r="Y8" i="1" s="1"/>
  <c r="Z11" i="5"/>
  <c r="S62" i="5"/>
  <c r="S64" i="5" s="1"/>
  <c r="L16" i="5"/>
  <c r="U62" i="5"/>
  <c r="U64" i="5" s="1"/>
  <c r="X11" i="1"/>
  <c r="Y11" i="1" s="1"/>
  <c r="X15" i="1"/>
  <c r="Y15" i="1" s="1"/>
  <c r="Z9" i="5"/>
  <c r="Z35" i="5"/>
  <c r="D62" i="5"/>
  <c r="D64" i="5" s="1"/>
  <c r="Z15" i="5"/>
  <c r="T61" i="5"/>
  <c r="Z8" i="5"/>
  <c r="X10" i="1"/>
  <c r="Y10" i="1" s="1"/>
  <c r="X12" i="1"/>
  <c r="Y12" i="1" s="1"/>
  <c r="Z12" i="5"/>
  <c r="Z13" i="5"/>
  <c r="X13" i="1"/>
  <c r="Y13" i="1" s="1"/>
  <c r="Z14" i="5"/>
  <c r="X14" i="1"/>
  <c r="Y14" i="1" s="1"/>
  <c r="Y30" i="1"/>
  <c r="X35" i="1"/>
  <c r="Y35" i="1" s="1"/>
  <c r="Z27" i="5"/>
  <c r="J62" i="5"/>
  <c r="J64" i="5" s="1"/>
  <c r="X16" i="5"/>
  <c r="Y20" i="1"/>
  <c r="X27" i="1"/>
  <c r="Y27" i="1" s="1"/>
  <c r="N62" i="5"/>
  <c r="N64" i="5" s="1"/>
  <c r="P16" i="5"/>
  <c r="P61" i="5"/>
  <c r="R62" i="5"/>
  <c r="R64" i="5" s="1"/>
  <c r="T16" i="5"/>
  <c r="Z7" i="5"/>
  <c r="X7" i="1"/>
  <c r="T62" i="5" l="1"/>
  <c r="T64" i="5" s="1"/>
  <c r="P62" i="5"/>
  <c r="P64" i="5" s="1"/>
  <c r="Y7" i="1"/>
  <c r="X16" i="1"/>
  <c r="Z16" i="5"/>
  <c r="Y16" i="1" l="1"/>
  <c r="I44" i="5"/>
  <c r="L44" i="5" s="1"/>
  <c r="L38" i="5"/>
  <c r="Z38" i="5" s="1"/>
  <c r="X38" i="1"/>
  <c r="X44" i="1" s="1"/>
  <c r="I61" i="5" l="1"/>
  <c r="I62" i="5" s="1"/>
  <c r="I64" i="5" s="1"/>
  <c r="Y44" i="1"/>
  <c r="L61" i="5"/>
  <c r="Z44" i="5"/>
  <c r="Y38" i="1"/>
  <c r="L62" i="5" l="1"/>
  <c r="L64" i="5" l="1"/>
  <c r="W54" i="5" l="1"/>
  <c r="X54" i="5" s="1"/>
  <c r="W50" i="5"/>
  <c r="X50" i="5" s="1"/>
  <c r="W51" i="5"/>
  <c r="X51" i="5" s="1"/>
  <c r="W58" i="5"/>
  <c r="X58" i="5" s="1"/>
  <c r="W49" i="5"/>
  <c r="X49" i="5" s="1"/>
  <c r="W52" i="5"/>
  <c r="X52" i="5" s="1"/>
  <c r="W55" i="5"/>
  <c r="X55" i="5" s="1"/>
  <c r="W53" i="5"/>
  <c r="X53" i="5" s="1"/>
  <c r="W48" i="5"/>
  <c r="X48" i="5" s="1"/>
  <c r="X57" i="5"/>
  <c r="X56" i="5"/>
  <c r="W47" i="5"/>
  <c r="X47" i="5" s="1"/>
  <c r="W59" i="5" l="1"/>
  <c r="W61" i="5" s="1"/>
  <c r="W62" i="5" s="1"/>
  <c r="W64" i="5" s="1"/>
  <c r="Z48" i="5"/>
  <c r="X48" i="1"/>
  <c r="Y48" i="1" s="1"/>
  <c r="X49" i="1"/>
  <c r="Y49" i="1" s="1"/>
  <c r="Z49" i="5"/>
  <c r="X54" i="1"/>
  <c r="Y54" i="1" s="1"/>
  <c r="Z54" i="5"/>
  <c r="X53" i="1"/>
  <c r="Y53" i="1" s="1"/>
  <c r="Z53" i="5"/>
  <c r="Z58" i="5"/>
  <c r="X58" i="1"/>
  <c r="Y58" i="1" s="1"/>
  <c r="Z56" i="5"/>
  <c r="X56" i="1"/>
  <c r="Y56" i="1" s="1"/>
  <c r="Z55" i="5"/>
  <c r="X55" i="1"/>
  <c r="Y55" i="1" s="1"/>
  <c r="Z51" i="5"/>
  <c r="X51" i="1"/>
  <c r="Y51" i="1" s="1"/>
  <c r="Z47" i="5"/>
  <c r="X47" i="1"/>
  <c r="Z57" i="5"/>
  <c r="X57" i="1"/>
  <c r="Y57" i="1" s="1"/>
  <c r="X52" i="1"/>
  <c r="Y52" i="1" s="1"/>
  <c r="Z52" i="5"/>
  <c r="X50" i="1"/>
  <c r="Y50" i="1" s="1"/>
  <c r="Z50" i="5"/>
  <c r="X59" i="5"/>
  <c r="Y47" i="1" l="1"/>
  <c r="X59" i="1"/>
  <c r="Z59" i="5"/>
  <c r="Z61" i="5" l="1"/>
  <c r="Y59" i="1"/>
  <c r="X61" i="1"/>
  <c r="X64" i="5" l="1"/>
  <c r="Z64" i="5" s="1"/>
  <c r="X62" i="1"/>
  <c r="Y61" i="1"/>
  <c r="Y62" i="1" l="1"/>
  <c r="X64" i="1"/>
  <c r="Y64" i="1" s="1"/>
</calcChain>
</file>

<file path=xl/comments1.xml><?xml version="1.0" encoding="utf-8"?>
<comments xmlns="http://schemas.openxmlformats.org/spreadsheetml/2006/main">
  <authors>
    <author>Whitney Jones</author>
  </authors>
  <commentList>
    <comment ref="C4" authorId="0" shapeId="0">
      <text>
        <r>
          <rPr>
            <sz val="9"/>
            <color indexed="81"/>
            <rFont val="Tahoma"/>
            <family val="2"/>
          </rPr>
          <t>These should be the enrollment numbers used to forecast revenues and expenses, regardless of the official projection (on which Quarter 1 UPSFF payments are based).</t>
        </r>
      </text>
    </comment>
  </commentList>
</comments>
</file>

<file path=xl/sharedStrings.xml><?xml version="1.0" encoding="utf-8"?>
<sst xmlns="http://schemas.openxmlformats.org/spreadsheetml/2006/main" count="282" uniqueCount="188">
  <si>
    <t>Year to Date</t>
  </si>
  <si>
    <t>Actual</t>
  </si>
  <si>
    <t>Budget</t>
  </si>
  <si>
    <t>Variance</t>
  </si>
  <si>
    <t>REVENUE</t>
  </si>
  <si>
    <t>Per Pupil Facilities Allowance</t>
  </si>
  <si>
    <t>Other Government Funding/Grants</t>
  </si>
  <si>
    <t>Private Grants and Donations</t>
  </si>
  <si>
    <t>Activity Fees</t>
  </si>
  <si>
    <t>Other Income</t>
  </si>
  <si>
    <t>TOTAL REVENUES</t>
  </si>
  <si>
    <t>Personnel Salaries and Benefits</t>
  </si>
  <si>
    <t>Principal/Executive Salary</t>
  </si>
  <si>
    <t>Teachers Salaries</t>
  </si>
  <si>
    <t>Special Education Salaries</t>
  </si>
  <si>
    <t>Other Education Professionals Salaries</t>
  </si>
  <si>
    <t>Business/Operations Salaries</t>
  </si>
  <si>
    <t>Subtotal: Personnel Expense</t>
  </si>
  <si>
    <t>Direct Student Expense</t>
  </si>
  <si>
    <t>Contracted Student Services</t>
  </si>
  <si>
    <t>Subtotal: Direct Student Expense</t>
  </si>
  <si>
    <t>Occupancy Expenses</t>
  </si>
  <si>
    <t>Rent</t>
  </si>
  <si>
    <t>Building Maintenance and Repairs</t>
  </si>
  <si>
    <t>Contracted Building Services</t>
  </si>
  <si>
    <t>Subtotal: Occupancy Expenses</t>
  </si>
  <si>
    <t>Office Supplies and Materials</t>
  </si>
  <si>
    <t>Office Equipment Rental and Maintenance</t>
  </si>
  <si>
    <t>Telephone/Telecommunications</t>
  </si>
  <si>
    <t>Legal, Accounting and Payroll Services</t>
  </si>
  <si>
    <t>Insurance</t>
  </si>
  <si>
    <t>Transportation</t>
  </si>
  <si>
    <t>Food Service</t>
  </si>
  <si>
    <t>Management Fee</t>
  </si>
  <si>
    <t>Other General Expense</t>
  </si>
  <si>
    <t>Subtotal: General Expenses</t>
  </si>
  <si>
    <t>NET INCOME</t>
  </si>
  <si>
    <t>Actuals</t>
  </si>
  <si>
    <t>General Education</t>
  </si>
  <si>
    <t>Pre-Kindergarten 3</t>
  </si>
  <si>
    <t>Pre-Kindergarten 4</t>
  </si>
  <si>
    <t>Kindergarten</t>
  </si>
  <si>
    <t>Grades 1</t>
  </si>
  <si>
    <t>Grades 2</t>
  </si>
  <si>
    <t>Grades 3</t>
  </si>
  <si>
    <t>Grades 4</t>
  </si>
  <si>
    <t>Grades 5</t>
  </si>
  <si>
    <t>Grades 6</t>
  </si>
  <si>
    <t>Grades 7</t>
  </si>
  <si>
    <t>Grades 8</t>
  </si>
  <si>
    <t>Grades 9</t>
  </si>
  <si>
    <t>Grades 10</t>
  </si>
  <si>
    <t>Grades 11</t>
  </si>
  <si>
    <t>Grades 12</t>
  </si>
  <si>
    <t>Alternative</t>
  </si>
  <si>
    <t>Special Ed Schools</t>
  </si>
  <si>
    <t>Adult</t>
  </si>
  <si>
    <t>Subtotal General Education</t>
  </si>
  <si>
    <t>Special Education</t>
  </si>
  <si>
    <t>Level 1</t>
  </si>
  <si>
    <t>Level 2</t>
  </si>
  <si>
    <t>Level 3</t>
  </si>
  <si>
    <t>Level 4</t>
  </si>
  <si>
    <t>Subtotal  for Special Ed</t>
  </si>
  <si>
    <t>English Language Learners</t>
  </si>
  <si>
    <t>Subtotal - ELL</t>
  </si>
  <si>
    <t>Special Education-Residential</t>
  </si>
  <si>
    <t>Level 1 Residential</t>
  </si>
  <si>
    <t>Level 2 Residential</t>
  </si>
  <si>
    <t>Level 3 Residential</t>
  </si>
  <si>
    <t>Level 4 Residential</t>
  </si>
  <si>
    <t>Subtotal  for Special Ed Residential</t>
  </si>
  <si>
    <t>English as a Second Language Residential</t>
  </si>
  <si>
    <t>LEP/NEP Residential</t>
  </si>
  <si>
    <t>Residential</t>
  </si>
  <si>
    <t>Special Education Add-ons (ESY)</t>
  </si>
  <si>
    <t>Level 1 ESY</t>
  </si>
  <si>
    <t>Level 2 ESY</t>
  </si>
  <si>
    <t>Level 3 ESY</t>
  </si>
  <si>
    <t>Level 4 ESY</t>
  </si>
  <si>
    <t>Subtotal  for Special Ed - ESY</t>
  </si>
  <si>
    <t>Previous Year's Enrollment</t>
  </si>
  <si>
    <t>Q1</t>
  </si>
  <si>
    <t>Q2</t>
  </si>
  <si>
    <t>Q3</t>
  </si>
  <si>
    <t>Q4</t>
  </si>
  <si>
    <t>As of 9/30</t>
  </si>
  <si>
    <t>As of 12/31</t>
  </si>
  <si>
    <t>As of 3/31</t>
  </si>
  <si>
    <t>As of 6/30</t>
  </si>
  <si>
    <t>ASSETS</t>
  </si>
  <si>
    <t xml:space="preserve">Cash and cash equivalents </t>
  </si>
  <si>
    <t>Accounts receivables</t>
  </si>
  <si>
    <t>TOTAL CURRENT ASSETS</t>
  </si>
  <si>
    <t>PROPERTY, BUILDING AND EQUIPMENT, net</t>
  </si>
  <si>
    <t>OTHER ASSETS</t>
  </si>
  <si>
    <t>TOTAL ASSETS</t>
  </si>
  <si>
    <t>LIABILITIES AND NET ASSETS</t>
  </si>
  <si>
    <t>Accounts payable and accrued expenses</t>
  </si>
  <si>
    <t>Accrued payroll and benefits</t>
  </si>
  <si>
    <t>TOTAL CURRENT LIABILITIES</t>
  </si>
  <si>
    <t>TOTAL LIABILITIES</t>
  </si>
  <si>
    <t>Unrestricted</t>
  </si>
  <si>
    <t>Temporarily restricted</t>
  </si>
  <si>
    <t>TOTAL NET ASSETS</t>
  </si>
  <si>
    <t>TOTAL LIABILITIES AND NET ASSETS</t>
  </si>
  <si>
    <t>Deferred Revenue</t>
  </si>
  <si>
    <t>TOTAL LONG-TERM LIABILITIES</t>
  </si>
  <si>
    <t>Other current liabilities</t>
  </si>
  <si>
    <t>Other current assets</t>
  </si>
  <si>
    <t>Prepaid expenses</t>
  </si>
  <si>
    <t>No. of Positions</t>
  </si>
  <si>
    <t>Annual Budget</t>
  </si>
  <si>
    <t>FY</t>
  </si>
  <si>
    <t>Reporting Period</t>
  </si>
  <si>
    <t>First Quarter</t>
  </si>
  <si>
    <t>Second Quarter</t>
  </si>
  <si>
    <t>Third Quarter</t>
  </si>
  <si>
    <t>Fourth Quarter</t>
  </si>
  <si>
    <t>At-Risk Students</t>
  </si>
  <si>
    <t>At-Risk</t>
  </si>
  <si>
    <t>Audited Enrollment</t>
  </si>
  <si>
    <t>Budgeted Enrollment</t>
  </si>
  <si>
    <t>Current Assets</t>
  </si>
  <si>
    <t>Current Liabilities</t>
  </si>
  <si>
    <t>Long-term Liabilities</t>
  </si>
  <si>
    <t>Long-term debt, net of current portion</t>
  </si>
  <si>
    <t>Other long-term liabilities</t>
  </si>
  <si>
    <t>Net Assets</t>
  </si>
  <si>
    <t>CASH FLOW ADJUSTMENTS</t>
  </si>
  <si>
    <t>Operating Activities</t>
  </si>
  <si>
    <t>Investing Activities</t>
  </si>
  <si>
    <t>Financing Activities</t>
  </si>
  <si>
    <t>NET CASH FLOW</t>
  </si>
  <si>
    <t>Permanently restricted</t>
  </si>
  <si>
    <t>DC PCSB Interim Financials Reporting Template</t>
  </si>
  <si>
    <t>Enter Period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</si>
  <si>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</si>
  <si>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</si>
  <si>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</si>
  <si>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</si>
  <si>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</si>
  <si>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</si>
  <si>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</si>
  <si>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</si>
  <si>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</si>
  <si>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</si>
  <si>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</si>
  <si>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</si>
  <si>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Prior Year</t>
  </si>
  <si>
    <t>Current Year</t>
  </si>
  <si>
    <t>Forecast</t>
  </si>
  <si>
    <t>As of ______</t>
  </si>
  <si>
    <t>Per Pupil Charter Payments - General Education</t>
  </si>
  <si>
    <t>Per Pupil Charter Payments - Categorical Enhancements</t>
  </si>
  <si>
    <t>In-kind revenue</t>
  </si>
  <si>
    <t>Depreciation (facilities only)</t>
  </si>
  <si>
    <t>Interest (facilities only)</t>
  </si>
  <si>
    <t>Other Occupancy Expenses</t>
  </si>
  <si>
    <t>FUNCTIONAL EXPENSES</t>
  </si>
  <si>
    <t>General and Administrative Expenses</t>
  </si>
  <si>
    <t>Professional Development</t>
  </si>
  <si>
    <t>PCSB Administrative Fee</t>
  </si>
  <si>
    <t>Interest Expense (non-facility)</t>
  </si>
  <si>
    <t>Depreciation and Amortization (non-facility)</t>
  </si>
  <si>
    <t>TOTAL EXPENSES</t>
  </si>
  <si>
    <t>Operating Revenue/Expense</t>
  </si>
  <si>
    <t>Federal Funding</t>
  </si>
  <si>
    <t>Administrative/Other Staff Salaries</t>
  </si>
  <si>
    <t>Employee Benefits and Payroll Taxes</t>
  </si>
  <si>
    <t>Educational Supplies and Textbooks</t>
  </si>
  <si>
    <t>Student Assessment Materials/Program Evaluation</t>
  </si>
  <si>
    <t>Other Direct Student Expense</t>
  </si>
  <si>
    <t>Notes</t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</si>
  <si>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deposits, amortized expenses, restricted cash balances, etc.</t>
    </r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</si>
  <si>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deferred rent, lease obligations, etc. </t>
    </r>
  </si>
  <si>
    <t>All Federal sources of revenue are under this line item.</t>
  </si>
  <si>
    <t>State grants fall under this line item.</t>
  </si>
  <si>
    <t>Current portion of long-term debt</t>
  </si>
  <si>
    <t>A portion of the total depreciation expense is allocated to "occupancy" expenses. This represents depreciation related to the facilities.</t>
  </si>
  <si>
    <t>A portion of the total interest expense is allocated to "occupancy" expenses. This represents interest related to the facilities.</t>
  </si>
  <si>
    <t>A portion of the total interest expense is allocated to "general" expenses. This represents interest NOT related to the facilities.</t>
  </si>
  <si>
    <t>A portion of the total depreciation expense is allocated to "general" expenses. This represents depreciation NOT related to the facilities.</t>
  </si>
  <si>
    <t>Friendship Public Charter School</t>
  </si>
  <si>
    <t>Catherine Sanwo</t>
  </si>
  <si>
    <t>csanwo@friendshipschools.org</t>
  </si>
  <si>
    <t>202-281-1730</t>
  </si>
  <si>
    <t>FY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</si>
</sst>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_(* #,##0.00_);_(* \(#,##0.00\);_(* &quot;-&quot;??_);_(* @_)"/>
    <numFmt numFmtId="167" formatCode="#,##0.0000_);[Red]\(#,##0.0000\)"/>
    <numFmt numFmtId="168" formatCode="0.0000%"/>
    <numFmt numFmtId="169" formatCode="#,##0.00\d_);[Red]\(#,##0.00\d\)"/>
    <numFmt numFmtId="170" formatCode="#,##0.00\x_);[Red]\(#,##0.00\x\)"/>
    <numFmt numFmtId="171" formatCode="#,##0.00%_);[Red]\(#,##0.00%\)"/>
    <numFmt numFmtId="172" formatCode="[$USD]\ #,##0.00_);[Red]\([$USD]\ #,##0.00\)"/>
    <numFmt numFmtId="173" formatCode="0.000%"/>
    <numFmt numFmtId="174" formatCode="_(* #,##0.0_);_(* \(#,##0.0\);_(* &quot;-&quot;??_);_(@_)"/>
    <numFmt numFmtId="175" formatCode="_(* #,##0.00000_);_(* \(#,##0.00000\);_(* &quot;-&quot;??_);_(@_)"/>
  </numFmts>
  <fonts count="7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i/>
      <sz val="11"/>
      <color indexed="23"/>
      <name val="Calibri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9"/>
      <name val="Symbol"/>
      <family val="1"/>
      <charset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1"/>
      <name val="Tahoma"/>
      <family val="2"/>
    </font>
    <font>
      <sz val="10"/>
      <color indexed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name val="Times New Roman"/>
      <family val="1"/>
    </font>
    <font>
      <u val="singleAccounting"/>
      <sz val="10"/>
      <name val="Times New Roman"/>
      <family val="1"/>
    </font>
    <font>
      <sz val="8"/>
      <name val="Calibri"/>
      <family val="2"/>
      <scheme val="minor"/>
    </font>
    <font>
      <b/>
      <u/>
      <sz val="10"/>
      <color theme="1"/>
      <name val="Times New Roman"/>
      <family val="1"/>
    </font>
    <font>
      <b/>
      <u/>
      <sz val="12"/>
      <color theme="1"/>
      <name val="Times New Roman"/>
      <family val="1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  <font>
      <sz val="8.85"/>
      <color rgb="FF000000"/>
      <name val="Arial"/>
    </font>
    <font>
      <sz val="8.85"/>
      <color rgb="FF000000"/>
      <name val="Arial"/>
      <family val="2"/>
    </font>
    <font>
      <b/>
      <i/>
      <sz val="9"/>
      <name val="Arial"/>
      <family val="2"/>
    </font>
    <font>
      <sz val="8.85"/>
      <name val="Arial"/>
      <family val="2"/>
    </font>
    <font>
      <u/>
      <sz val="11"/>
      <color theme="1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</borders>
  <cellStyleXfs count="985">
    <xf numFmtId="0" fontId="0" fillId="0" borderId="0"/>
    <xf numFmtId="43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21" fillId="1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1" fillId="1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1" fillId="2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1" fillId="2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1" fillId="1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1" fillId="14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1" fillId="1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1" fillId="22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2" fillId="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6" fillId="7" borderId="8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30" fillId="0" borderId="0" applyAlignment="0"/>
    <xf numFmtId="0" fontId="18" fillId="8" borderId="11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2" fillId="55" borderId="0" applyAlignment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7" fontId="36" fillId="0" borderId="0" applyFill="0" applyBorder="0" applyProtection="0"/>
    <xf numFmtId="168" fontId="36" fillId="0" borderId="0" applyFill="0" applyBorder="0" applyProtection="0"/>
    <xf numFmtId="169" fontId="37" fillId="0" borderId="0" applyFill="0" applyBorder="0" applyProtection="0"/>
    <xf numFmtId="170" fontId="37" fillId="0" borderId="0" applyFill="0" applyBorder="0" applyProtection="0"/>
    <xf numFmtId="40" fontId="37" fillId="0" borderId="0" applyFill="0" applyBorder="0" applyProtection="0"/>
    <xf numFmtId="171" fontId="37" fillId="0" borderId="0" applyFill="0" applyBorder="0" applyProtection="0"/>
    <xf numFmtId="0" fontId="37" fillId="0" borderId="0" applyNumberFormat="0" applyFill="0" applyBorder="0" applyProtection="0"/>
    <xf numFmtId="1" fontId="36" fillId="0" borderId="0" applyFill="0" applyBorder="0" applyProtection="0">
      <alignment horizontal="center"/>
    </xf>
    <xf numFmtId="169" fontId="36" fillId="0" borderId="0" applyFill="0" applyBorder="0" applyProtection="0"/>
    <xf numFmtId="0" fontId="38" fillId="0" borderId="0" applyNumberFormat="0" applyFill="0" applyBorder="0" applyProtection="0"/>
    <xf numFmtId="0" fontId="36" fillId="0" borderId="0" applyNumberFormat="0" applyFill="0" applyBorder="0" applyAlignment="0" applyProtection="0"/>
    <xf numFmtId="170" fontId="36" fillId="0" borderId="0" applyFill="0" applyBorder="0" applyProtection="0"/>
    <xf numFmtId="40" fontId="36" fillId="0" borderId="0" applyFill="0" applyBorder="0" applyProtection="0"/>
    <xf numFmtId="0" fontId="11" fillId="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71" fontId="36" fillId="0" borderId="0" applyFill="0" applyBorder="0" applyProtection="0"/>
    <xf numFmtId="0" fontId="36" fillId="0" borderId="0" applyNumberFormat="0" applyFill="0" applyBorder="0" applyProtection="0"/>
    <xf numFmtId="172" fontId="36" fillId="0" borderId="0" applyFill="0" applyBorder="0" applyProtection="0">
      <alignment horizontal="right"/>
    </xf>
    <xf numFmtId="0" fontId="8" fillId="0" borderId="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9" fillId="0" borderId="6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10" fillId="0" borderId="7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6" borderId="8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4" fillId="0" borderId="0" applyAlignment="0"/>
    <xf numFmtId="0" fontId="17" fillId="0" borderId="10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13" fillId="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7" fillId="57" borderId="0" applyAlignment="0"/>
    <xf numFmtId="0" fontId="48" fillId="34" borderId="0" applyAlignment="0"/>
    <xf numFmtId="0" fontId="49" fillId="0" borderId="0" applyAlignment="0"/>
    <xf numFmtId="0" fontId="1" fillId="0" borderId="0"/>
    <xf numFmtId="0" fontId="33" fillId="0" borderId="0"/>
    <xf numFmtId="0" fontId="2" fillId="0" borderId="0"/>
    <xf numFmtId="0" fontId="2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5" fillId="7" borderId="9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59" borderId="0" applyAlignment="0"/>
    <xf numFmtId="0" fontId="52" fillId="0" borderId="0" applyAlignment="0"/>
    <xf numFmtId="0" fontId="53" fillId="0" borderId="0" applyAlignment="0"/>
    <xf numFmtId="0" fontId="54" fillId="0" borderId="0" applyAlignment="0"/>
    <xf numFmtId="0" fontId="55" fillId="0" borderId="0" applyAlignment="0"/>
    <xf numFmtId="0" fontId="56" fillId="0" borderId="0" applyAlignment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Alignment="0"/>
    <xf numFmtId="0" fontId="54" fillId="0" borderId="0" applyAlignment="0">
      <alignment wrapText="1"/>
    </xf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1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2" fillId="0" borderId="0" applyAlignment="0"/>
    <xf numFmtId="9" fontId="73" fillId="0" borderId="0" applyFont="0" applyFill="0" applyBorder="0" applyAlignment="0" applyProtection="0"/>
    <xf numFmtId="0" fontId="76" fillId="0" borderId="0" applyNumberFormat="0" applyFill="0" applyBorder="0" applyAlignment="0" applyProtection="0"/>
  </cellStyleXfs>
  <cellXfs count="163">
    <xf numFmtId="0" fontId="0" fillId="0" borderId="0" xfId="0"/>
    <xf numFmtId="49" fontId="3" fillId="0" borderId="0" xfId="2" applyNumberFormat="1" applyFont="1" applyFill="1" applyBorder="1"/>
    <xf numFmtId="0" fontId="3" fillId="0" borderId="0" xfId="2" applyFont="1" applyFill="1" applyBorder="1"/>
    <xf numFmtId="0" fontId="3" fillId="0" borderId="0" xfId="29" applyFont="1" applyFill="1"/>
    <xf numFmtId="43" fontId="3" fillId="0" borderId="0" xfId="8" applyFont="1" applyFill="1"/>
    <xf numFmtId="0" fontId="24" fillId="0" borderId="0" xfId="28" applyFont="1" applyFill="1" applyBorder="1"/>
    <xf numFmtId="43" fontId="3" fillId="0" borderId="0" xfId="29" applyNumberFormat="1" applyFont="1" applyFill="1"/>
    <xf numFmtId="0" fontId="3" fillId="0" borderId="24" xfId="28" applyFont="1" applyFill="1" applyBorder="1"/>
    <xf numFmtId="0" fontId="3" fillId="0" borderId="24" xfId="28" applyFont="1" applyFill="1" applyBorder="1" applyAlignment="1">
      <alignment horizontal="center"/>
    </xf>
    <xf numFmtId="16" fontId="3" fillId="0" borderId="24" xfId="28" applyNumberFormat="1" applyFont="1" applyFill="1" applyBorder="1" applyAlignment="1">
      <alignment horizontal="center"/>
    </xf>
    <xf numFmtId="2" fontId="3" fillId="0" borderId="0" xfId="28" applyNumberFormat="1" applyFont="1" applyFill="1" applyBorder="1" applyAlignment="1">
      <alignment horizontal="center"/>
    </xf>
    <xf numFmtId="1" fontId="3" fillId="0" borderId="0" xfId="28" applyNumberFormat="1" applyFont="1" applyFill="1" applyAlignment="1">
      <alignment horizontal="center"/>
    </xf>
    <xf numFmtId="0" fontId="22" fillId="0" borderId="24" xfId="28" applyFont="1" applyFill="1" applyBorder="1"/>
    <xf numFmtId="1" fontId="22" fillId="0" borderId="24" xfId="28" applyNumberFormat="1" applyFont="1" applyFill="1" applyBorder="1" applyAlignment="1">
      <alignment horizontal="center"/>
    </xf>
    <xf numFmtId="0" fontId="22" fillId="0" borderId="0" xfId="28" applyFont="1" applyFill="1"/>
    <xf numFmtId="0" fontId="22" fillId="0" borderId="0" xfId="28" applyFont="1" applyFill="1" applyAlignment="1">
      <alignment horizontal="center"/>
    </xf>
    <xf numFmtId="44" fontId="22" fillId="0" borderId="0" xfId="30" applyFont="1" applyFill="1" applyAlignment="1">
      <alignment horizontal="center"/>
    </xf>
    <xf numFmtId="0" fontId="22" fillId="0" borderId="24" xfId="28" applyFont="1" applyFill="1" applyBorder="1" applyAlignment="1">
      <alignment horizontal="center"/>
    </xf>
    <xf numFmtId="0" fontId="24" fillId="0" borderId="0" xfId="28" applyFont="1" applyFill="1"/>
    <xf numFmtId="2" fontId="24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horizontal="center" wrapText="1"/>
    </xf>
    <xf numFmtId="0" fontId="3" fillId="0" borderId="0" xfId="28" applyFont="1" applyFill="1"/>
    <xf numFmtId="2" fontId="3" fillId="0" borderId="0" xfId="28" applyNumberFormat="1" applyFont="1" applyFill="1" applyAlignment="1">
      <alignment horizontal="center"/>
    </xf>
    <xf numFmtId="0" fontId="25" fillId="0" borderId="0" xfId="28" applyFont="1" applyFill="1" applyBorder="1"/>
    <xf numFmtId="0" fontId="24" fillId="0" borderId="24" xfId="28" applyFont="1" applyFill="1" applyBorder="1"/>
    <xf numFmtId="1" fontId="26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wrapText="1"/>
    </xf>
    <xf numFmtId="1" fontId="23" fillId="0" borderId="0" xfId="28" applyNumberFormat="1" applyFont="1" applyFill="1" applyAlignment="1">
      <alignment horizontal="center"/>
    </xf>
    <xf numFmtId="0" fontId="3" fillId="0" borderId="0" xfId="28" applyFont="1" applyFill="1" applyBorder="1"/>
    <xf numFmtId="1" fontId="3" fillId="0" borderId="0" xfId="28" applyNumberFormat="1" applyFont="1" applyFill="1" applyBorder="1" applyAlignment="1">
      <alignment horizontal="center"/>
    </xf>
    <xf numFmtId="0" fontId="25" fillId="0" borderId="24" xfId="28" applyFont="1" applyFill="1" applyBorder="1"/>
    <xf numFmtId="0" fontId="22" fillId="0" borderId="0" xfId="28" applyFont="1" applyFill="1" applyAlignment="1">
      <alignment horizontal="right"/>
    </xf>
    <xf numFmtId="0" fontId="3" fillId="0" borderId="0" xfId="28" applyFont="1" applyFill="1" applyAlignment="1">
      <alignment horizontal="center"/>
    </xf>
    <xf numFmtId="0" fontId="23" fillId="0" borderId="0" xfId="28" applyFont="1" applyFill="1" applyBorder="1" applyAlignment="1">
      <alignment shrinkToFit="1"/>
    </xf>
    <xf numFmtId="0" fontId="3" fillId="0" borderId="0" xfId="28" applyFont="1" applyFill="1" applyBorder="1" applyAlignment="1">
      <alignment horizontal="center" shrinkToFit="1"/>
    </xf>
    <xf numFmtId="0" fontId="3" fillId="0" borderId="0" xfId="29" applyFont="1" applyFill="1" applyAlignment="1">
      <alignment horizontal="center"/>
    </xf>
    <xf numFmtId="2" fontId="3" fillId="2" borderId="24" xfId="28" applyNumberFormat="1" applyFont="1" applyFill="1" applyBorder="1" applyAlignment="1">
      <alignment horizontal="center"/>
    </xf>
    <xf numFmtId="1" fontId="3" fillId="2" borderId="24" xfId="28" applyNumberFormat="1" applyFont="1" applyFill="1" applyBorder="1" applyAlignment="1">
      <alignment horizontal="center"/>
    </xf>
    <xf numFmtId="2" fontId="22" fillId="2" borderId="24" xfId="28" applyNumberFormat="1" applyFont="1" applyFill="1" applyBorder="1" applyAlignment="1">
      <alignment horizontal="center"/>
    </xf>
    <xf numFmtId="1" fontId="22" fillId="2" borderId="24" xfId="28" applyNumberFormat="1" applyFont="1" applyFill="1" applyBorder="1" applyAlignment="1">
      <alignment horizontal="center"/>
    </xf>
    <xf numFmtId="0" fontId="3" fillId="0" borderId="0" xfId="2" applyFont="1"/>
    <xf numFmtId="0" fontId="3" fillId="0" borderId="0" xfId="2" applyFont="1" applyFill="1"/>
    <xf numFmtId="0" fontId="62" fillId="0" borderId="0" xfId="2" applyFont="1" applyBorder="1"/>
    <xf numFmtId="0" fontId="3" fillId="0" borderId="0" xfId="2" applyFont="1" applyBorder="1"/>
    <xf numFmtId="165" fontId="3" fillId="0" borderId="0" xfId="2" applyNumberFormat="1" applyFont="1"/>
    <xf numFmtId="165" fontId="3" fillId="0" borderId="2" xfId="2" applyNumberFormat="1" applyFont="1" applyBorder="1"/>
    <xf numFmtId="17" fontId="22" fillId="0" borderId="1" xfId="2" applyNumberFormat="1" applyFont="1" applyFill="1" applyBorder="1" applyAlignment="1">
      <alignment horizontal="center"/>
    </xf>
    <xf numFmtId="17" fontId="22" fillId="0" borderId="0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22" fillId="0" borderId="0" xfId="2" applyFont="1" applyFill="1" applyBorder="1"/>
    <xf numFmtId="165" fontId="3" fillId="2" borderId="4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22" fillId="0" borderId="3" xfId="2" applyFont="1" applyFill="1" applyBorder="1"/>
    <xf numFmtId="165" fontId="22" fillId="0" borderId="3" xfId="2" applyNumberFormat="1" applyFont="1" applyFill="1" applyBorder="1"/>
    <xf numFmtId="165" fontId="22" fillId="0" borderId="0" xfId="2" applyNumberFormat="1" applyFont="1" applyFill="1" applyBorder="1"/>
    <xf numFmtId="0" fontId="22" fillId="0" borderId="0" xfId="2" applyFont="1" applyBorder="1"/>
    <xf numFmtId="5" fontId="22" fillId="0" borderId="0" xfId="2" applyNumberFormat="1" applyFont="1" applyBorder="1"/>
    <xf numFmtId="5" fontId="22" fillId="0" borderId="0" xfId="2" applyNumberFormat="1" applyFont="1" applyFill="1" applyBorder="1"/>
    <xf numFmtId="0" fontId="22" fillId="0" borderId="0" xfId="2" applyFont="1"/>
    <xf numFmtId="5" fontId="3" fillId="0" borderId="0" xfId="2" applyNumberFormat="1" applyFont="1" applyFill="1" applyBorder="1"/>
    <xf numFmtId="0" fontId="25" fillId="0" borderId="0" xfId="2" applyFont="1" applyFill="1" applyBorder="1"/>
    <xf numFmtId="165" fontId="3" fillId="2" borderId="4" xfId="1" applyNumberFormat="1" applyFont="1" applyFill="1" applyBorder="1"/>
    <xf numFmtId="165" fontId="3" fillId="0" borderId="0" xfId="1" applyNumberFormat="1" applyFont="1" applyFill="1" applyBorder="1"/>
    <xf numFmtId="165" fontId="3" fillId="0" borderId="0" xfId="1" applyNumberFormat="1" applyFont="1" applyBorder="1"/>
    <xf numFmtId="0" fontId="25" fillId="0" borderId="0" xfId="2" applyFont="1" applyBorder="1"/>
    <xf numFmtId="165" fontId="22" fillId="0" borderId="1" xfId="2" applyNumberFormat="1" applyFont="1" applyBorder="1"/>
    <xf numFmtId="165" fontId="22" fillId="0" borderId="2" xfId="2" applyNumberFormat="1" applyFont="1" applyFill="1" applyBorder="1"/>
    <xf numFmtId="0" fontId="63" fillId="0" borderId="0" xfId="0" applyFont="1"/>
    <xf numFmtId="0" fontId="64" fillId="0" borderId="0" xfId="0" applyFont="1"/>
    <xf numFmtId="0" fontId="64" fillId="61" borderId="0" xfId="0" applyFont="1" applyFill="1"/>
    <xf numFmtId="0" fontId="22" fillId="0" borderId="0" xfId="29" applyFont="1" applyFill="1"/>
    <xf numFmtId="164" fontId="3" fillId="0" borderId="0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center"/>
    </xf>
    <xf numFmtId="0" fontId="22" fillId="0" borderId="1" xfId="2" applyFont="1" applyFill="1" applyBorder="1" applyAlignment="1">
      <alignment horizontal="center"/>
    </xf>
    <xf numFmtId="43" fontId="22" fillId="0" borderId="3" xfId="1" applyFont="1" applyFill="1" applyBorder="1"/>
    <xf numFmtId="0" fontId="3" fillId="60" borderId="0" xfId="0" applyNumberFormat="1" applyFont="1" applyFill="1" applyAlignment="1" applyProtection="1"/>
    <xf numFmtId="41" fontId="22" fillId="60" borderId="0" xfId="0" applyNumberFormat="1" applyFont="1" applyFill="1" applyBorder="1" applyAlignment="1" applyProtection="1">
      <alignment horizontal="center"/>
    </xf>
    <xf numFmtId="41" fontId="22" fillId="60" borderId="0" xfId="0" applyNumberFormat="1" applyFont="1" applyFill="1" applyBorder="1" applyAlignment="1" applyProtection="1"/>
    <xf numFmtId="0" fontId="22" fillId="60" borderId="13" xfId="0" applyNumberFormat="1" applyFont="1" applyFill="1" applyBorder="1" applyAlignment="1" applyProtection="1">
      <alignment horizontal="center" wrapText="1"/>
    </xf>
    <xf numFmtId="0" fontId="22" fillId="60" borderId="0" xfId="0" applyNumberFormat="1" applyFont="1" applyFill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horizontal="center" wrapText="1"/>
    </xf>
    <xf numFmtId="0" fontId="22" fillId="60" borderId="0" xfId="0" applyNumberFormat="1" applyFont="1" applyFill="1" applyBorder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wrapText="1"/>
    </xf>
    <xf numFmtId="41" fontId="22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>
      <alignment wrapText="1"/>
    </xf>
    <xf numFmtId="0" fontId="3" fillId="60" borderId="0" xfId="0" applyNumberFormat="1" applyFont="1" applyFill="1" applyAlignment="1" applyProtection="1">
      <alignment wrapText="1"/>
    </xf>
    <xf numFmtId="42" fontId="3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/>
    <xf numFmtId="0" fontId="22" fillId="60" borderId="0" xfId="0" applyNumberFormat="1" applyFont="1" applyFill="1" applyAlignment="1" applyProtection="1">
      <alignment horizontal="left"/>
    </xf>
    <xf numFmtId="41" fontId="3" fillId="60" borderId="0" xfId="0" applyNumberFormat="1" applyFont="1" applyFill="1" applyBorder="1" applyAlignment="1" applyProtection="1">
      <alignment wrapText="1"/>
    </xf>
    <xf numFmtId="0" fontId="22" fillId="60" borderId="0" xfId="0" applyNumberFormat="1" applyFont="1" applyFill="1" applyAlignment="1" applyProtection="1">
      <alignment wrapText="1"/>
    </xf>
    <xf numFmtId="0" fontId="22" fillId="60" borderId="0" xfId="0" applyNumberFormat="1" applyFont="1" applyFill="1" applyAlignment="1" applyProtection="1"/>
    <xf numFmtId="0" fontId="3" fillId="60" borderId="0" xfId="0" applyNumberFormat="1" applyFont="1" applyFill="1" applyAlignment="1" applyProtection="1">
      <alignment horizontal="left" indent="1"/>
    </xf>
    <xf numFmtId="0" fontId="22" fillId="60" borderId="0" xfId="0" applyNumberFormat="1" applyFont="1" applyFill="1" applyBorder="1" applyAlignment="1" applyProtection="1">
      <alignment horizontal="left"/>
    </xf>
    <xf numFmtId="44" fontId="3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/>
    <xf numFmtId="44" fontId="66" fillId="60" borderId="0" xfId="980" applyFont="1" applyFill="1" applyBorder="1" applyAlignment="1" applyProtection="1">
      <alignment wrapText="1"/>
    </xf>
    <xf numFmtId="44" fontId="66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>
      <alignment wrapText="1"/>
    </xf>
    <xf numFmtId="44" fontId="22" fillId="0" borderId="0" xfId="980" applyFont="1" applyFill="1" applyBorder="1"/>
    <xf numFmtId="43" fontId="22" fillId="0" borderId="0" xfId="1" applyFont="1" applyFill="1" applyBorder="1"/>
    <xf numFmtId="165" fontId="3" fillId="2" borderId="24" xfId="1" applyNumberFormat="1" applyFont="1" applyFill="1" applyBorder="1"/>
    <xf numFmtId="165" fontId="3" fillId="2" borderId="24" xfId="1" applyNumberFormat="1" applyFont="1" applyFill="1" applyBorder="1" applyAlignment="1">
      <alignment horizontal="center"/>
    </xf>
    <xf numFmtId="0" fontId="3" fillId="0" borderId="2" xfId="2" applyFont="1" applyFill="1" applyBorder="1"/>
    <xf numFmtId="165" fontId="3" fillId="0" borderId="27" xfId="1" applyNumberFormat="1" applyFont="1" applyBorder="1"/>
    <xf numFmtId="165" fontId="3" fillId="0" borderId="2" xfId="1" applyNumberFormat="1" applyFont="1" applyBorder="1"/>
    <xf numFmtId="0" fontId="62" fillId="0" borderId="2" xfId="2" applyFont="1" applyBorder="1"/>
    <xf numFmtId="165" fontId="3" fillId="0" borderId="2" xfId="1" applyNumberFormat="1" applyFont="1" applyFill="1" applyBorder="1" applyAlignment="1">
      <alignment horizontal="center"/>
    </xf>
    <xf numFmtId="0" fontId="69" fillId="62" borderId="0" xfId="0" applyFont="1" applyFill="1" applyAlignment="1">
      <alignment horizontal="left" vertical="center"/>
    </xf>
    <xf numFmtId="165" fontId="3" fillId="0" borderId="0" xfId="2" applyNumberFormat="1" applyFont="1" applyBorder="1"/>
    <xf numFmtId="165" fontId="62" fillId="0" borderId="0" xfId="2" applyNumberFormat="1" applyFont="1" applyBorder="1"/>
    <xf numFmtId="165" fontId="22" fillId="0" borderId="1" xfId="2" applyNumberFormat="1" applyFont="1" applyFill="1" applyBorder="1" applyAlignment="1">
      <alignment horizontal="center"/>
    </xf>
    <xf numFmtId="165" fontId="3" fillId="0" borderId="2" xfId="2" applyNumberFormat="1" applyFont="1" applyFill="1" applyBorder="1" applyAlignment="1">
      <alignment horizontal="center"/>
    </xf>
    <xf numFmtId="165" fontId="22" fillId="0" borderId="3" xfId="1" applyNumberFormat="1" applyFont="1" applyFill="1" applyBorder="1"/>
    <xf numFmtId="165" fontId="62" fillId="0" borderId="0" xfId="1" applyNumberFormat="1" applyFont="1" applyBorder="1"/>
    <xf numFmtId="165" fontId="3" fillId="0" borderId="0" xfId="1" applyNumberFormat="1" applyFont="1"/>
    <xf numFmtId="165" fontId="22" fillId="0" borderId="0" xfId="2" applyNumberFormat="1" applyFont="1" applyBorder="1"/>
    <xf numFmtId="165" fontId="3" fillId="0" borderId="0" xfId="2" applyNumberFormat="1" applyFont="1" applyFill="1" applyBorder="1"/>
    <xf numFmtId="165" fontId="22" fillId="0" borderId="3" xfId="980" applyNumberFormat="1" applyFont="1" applyFill="1" applyBorder="1"/>
    <xf numFmtId="165" fontId="62" fillId="0" borderId="0" xfId="980" applyNumberFormat="1" applyFont="1" applyBorder="1"/>
    <xf numFmtId="165" fontId="3" fillId="0" borderId="0" xfId="980" applyNumberFormat="1" applyFont="1"/>
    <xf numFmtId="9" fontId="22" fillId="0" borderId="0" xfId="981" applyFont="1" applyFill="1" applyBorder="1"/>
    <xf numFmtId="9" fontId="3" fillId="0" borderId="0" xfId="981" applyFont="1" applyBorder="1"/>
    <xf numFmtId="9" fontId="3" fillId="0" borderId="0" xfId="981" applyFont="1" applyFill="1" applyBorder="1"/>
    <xf numFmtId="9" fontId="3" fillId="0" borderId="0" xfId="981" applyFont="1"/>
    <xf numFmtId="43" fontId="3" fillId="0" borderId="0" xfId="1" applyNumberFormat="1" applyFont="1" applyFill="1" applyBorder="1" applyAlignment="1">
      <alignment horizontal="center"/>
    </xf>
    <xf numFmtId="0" fontId="62" fillId="0" borderId="0" xfId="2" applyFont="1" applyFill="1" applyBorder="1"/>
    <xf numFmtId="165" fontId="70" fillId="0" borderId="0" xfId="1" applyNumberFormat="1" applyFont="1" applyFill="1" applyBorder="1"/>
    <xf numFmtId="165" fontId="71" fillId="0" borderId="0" xfId="2" applyNumberFormat="1" applyFont="1" applyFill="1" applyBorder="1"/>
    <xf numFmtId="0" fontId="70" fillId="0" borderId="0" xfId="2" applyFont="1" applyFill="1" applyBorder="1"/>
    <xf numFmtId="165" fontId="3" fillId="2" borderId="28" xfId="1" applyNumberFormat="1" applyFont="1" applyFill="1" applyBorder="1" applyAlignment="1">
      <alignment horizontal="center"/>
    </xf>
    <xf numFmtId="165" fontId="22" fillId="0" borderId="0" xfId="1" applyNumberFormat="1" applyFont="1" applyFill="1" applyBorder="1"/>
    <xf numFmtId="38" fontId="3" fillId="2" borderId="24" xfId="28" applyNumberFormat="1" applyFont="1" applyFill="1" applyBorder="1" applyAlignment="1">
      <alignment horizontal="center"/>
    </xf>
    <xf numFmtId="38" fontId="22" fillId="0" borderId="24" xfId="28" applyNumberFormat="1" applyFont="1" applyFill="1" applyBorder="1" applyAlignment="1">
      <alignment horizontal="center"/>
    </xf>
    <xf numFmtId="38" fontId="3" fillId="0" borderId="0" xfId="28" applyNumberFormat="1" applyFont="1" applyFill="1" applyAlignment="1">
      <alignment horizontal="center"/>
    </xf>
    <xf numFmtId="38" fontId="22" fillId="0" borderId="24" xfId="28" applyNumberFormat="1" applyFont="1" applyFill="1" applyBorder="1" applyAlignment="1">
      <alignment horizontal="center" wrapText="1"/>
    </xf>
    <xf numFmtId="38" fontId="22" fillId="2" borderId="24" xfId="28" applyNumberFormat="1" applyFont="1" applyFill="1" applyBorder="1" applyAlignment="1">
      <alignment horizontal="center"/>
    </xf>
    <xf numFmtId="38" fontId="3" fillId="0" borderId="0" xfId="28" applyNumberFormat="1" applyFont="1" applyFill="1" applyBorder="1" applyAlignment="1">
      <alignment horizontal="center"/>
    </xf>
    <xf numFmtId="43" fontId="70" fillId="0" borderId="0" xfId="1" applyNumberFormat="1" applyFont="1" applyFill="1" applyBorder="1"/>
    <xf numFmtId="43" fontId="3" fillId="2" borderId="4" xfId="1" applyNumberFormat="1" applyFont="1" applyFill="1" applyBorder="1" applyAlignment="1">
      <alignment horizontal="center"/>
    </xf>
    <xf numFmtId="173" fontId="22" fillId="0" borderId="0" xfId="981" applyNumberFormat="1" applyFont="1" applyBorder="1"/>
    <xf numFmtId="174" fontId="3" fillId="0" borderId="0" xfId="2" applyNumberFormat="1" applyFont="1"/>
    <xf numFmtId="9" fontId="3" fillId="0" borderId="0" xfId="981" applyFont="1" applyFill="1" applyBorder="1" applyAlignment="1">
      <alignment horizontal="center"/>
    </xf>
    <xf numFmtId="43" fontId="3" fillId="0" borderId="0" xfId="2" applyNumberFormat="1" applyFont="1"/>
    <xf numFmtId="175" fontId="3" fillId="0" borderId="0" xfId="2" applyNumberFormat="1" applyFont="1"/>
    <xf numFmtId="0" fontId="3" fillId="0" borderId="0" xfId="981" applyNumberFormat="1" applyFont="1"/>
    <xf numFmtId="165" fontId="70" fillId="0" borderId="0" xfId="1" applyNumberFormat="1" applyFont="1" applyFill="1" applyBorder="1" applyAlignment="1">
      <alignment horizontal="center"/>
    </xf>
    <xf numFmtId="165" fontId="71" fillId="0" borderId="0" xfId="1" applyNumberFormat="1" applyFont="1" applyFill="1" applyBorder="1"/>
    <xf numFmtId="5" fontId="70" fillId="0" borderId="0" xfId="2" applyNumberFormat="1" applyFont="1" applyFill="1" applyBorder="1"/>
    <xf numFmtId="0" fontId="70" fillId="0" borderId="0" xfId="981" applyNumberFormat="1" applyFont="1" applyFill="1" applyBorder="1"/>
    <xf numFmtId="0" fontId="70" fillId="0" borderId="0" xfId="1" applyNumberFormat="1" applyFont="1" applyFill="1" applyBorder="1"/>
    <xf numFmtId="43" fontId="71" fillId="0" borderId="0" xfId="1" applyFont="1" applyFill="1" applyBorder="1"/>
    <xf numFmtId="44" fontId="71" fillId="0" borderId="0" xfId="980" applyFont="1" applyFill="1" applyBorder="1"/>
    <xf numFmtId="165" fontId="70" fillId="0" borderId="0" xfId="1" applyNumberFormat="1" applyFont="1" applyBorder="1"/>
    <xf numFmtId="9" fontId="74" fillId="0" borderId="0" xfId="983" applyFont="1" applyAlignment="1">
      <alignment horizontal="right"/>
    </xf>
    <xf numFmtId="9" fontId="75" fillId="0" borderId="29" xfId="983" applyFont="1" applyBorder="1" applyAlignment="1">
      <alignment horizontal="right"/>
    </xf>
    <xf numFmtId="43" fontId="3" fillId="0" borderId="0" xfId="1" applyFont="1"/>
    <xf numFmtId="0" fontId="76" fillId="61" borderId="0" xfId="984" applyFill="1"/>
    <xf numFmtId="0" fontId="22" fillId="0" borderId="24" xfId="28" applyFont="1" applyFill="1" applyBorder="1" applyAlignment="1">
      <alignment horizontal="center" wrapText="1"/>
    </xf>
    <xf numFmtId="0" fontId="22" fillId="0" borderId="25" xfId="28" applyFont="1" applyFill="1" applyBorder="1" applyAlignment="1">
      <alignment horizontal="center" wrapText="1"/>
    </xf>
    <xf numFmtId="0" fontId="22" fillId="0" borderId="26" xfId="28" applyFont="1" applyFill="1" applyBorder="1" applyAlignment="1">
      <alignment horizontal="center" wrapText="1"/>
    </xf>
    <xf numFmtId="0" fontId="3" fillId="60" borderId="0" xfId="0" applyNumberFormat="1" applyFont="1" applyFill="1" applyAlignment="1" applyProtection="1">
      <alignment horizontal="center"/>
    </xf>
  </cellXfs>
  <cellStyles count="985">
    <cellStyle name="20% - Accent1 2" xfId="32"/>
    <cellStyle name="20% - Accent1 2 2" xfId="33"/>
    <cellStyle name="20% - Accent1 2 3" xfId="34"/>
    <cellStyle name="20% - Accent1 2 4" xfId="35"/>
    <cellStyle name="20% - Accent1 2 5" xfId="36"/>
    <cellStyle name="20% - Accent1 3" xfId="37"/>
    <cellStyle name="20% - Accent1 4" xfId="38"/>
    <cellStyle name="20% - Accent1 5" xfId="39"/>
    <cellStyle name="20% - Accent2 2" xfId="40"/>
    <cellStyle name="20% - Accent2 2 2" xfId="41"/>
    <cellStyle name="20% - Accent2 2 3" xfId="42"/>
    <cellStyle name="20% - Accent2 2 4" xfId="43"/>
    <cellStyle name="20% - Accent2 2 5" xfId="44"/>
    <cellStyle name="20% - Accent2 3" xfId="45"/>
    <cellStyle name="20% - Accent2 4" xfId="46"/>
    <cellStyle name="20% - Accent2 5" xfId="47"/>
    <cellStyle name="20% - Accent3 2" xfId="48"/>
    <cellStyle name="20% - Accent3 2 2" xfId="49"/>
    <cellStyle name="20% - Accent3 2 3" xfId="50"/>
    <cellStyle name="20% - Accent3 2 4" xfId="51"/>
    <cellStyle name="20% - Accent3 2 5" xfId="52"/>
    <cellStyle name="20% - Accent3 3" xfId="53"/>
    <cellStyle name="20% - Accent3 4" xfId="54"/>
    <cellStyle name="20% - Accent3 5" xfId="55"/>
    <cellStyle name="20% - Accent4 2" xfId="56"/>
    <cellStyle name="20% - Accent4 2 2" xfId="57"/>
    <cellStyle name="20% - Accent4 2 3" xfId="58"/>
    <cellStyle name="20% - Accent4 2 4" xfId="59"/>
    <cellStyle name="20% - Accent4 2 5" xfId="60"/>
    <cellStyle name="20% - Accent4 3" xfId="61"/>
    <cellStyle name="20% - Accent4 4" xfId="62"/>
    <cellStyle name="20% - Accent4 5" xfId="63"/>
    <cellStyle name="20% - Accent5 2" xfId="64"/>
    <cellStyle name="20% - Accent5 2 2" xfId="65"/>
    <cellStyle name="20% - Accent5 2 3" xfId="66"/>
    <cellStyle name="20% - Accent5 2 4" xfId="67"/>
    <cellStyle name="20% - Accent5 2 5" xfId="68"/>
    <cellStyle name="20% - Accent5 3" xfId="69"/>
    <cellStyle name="20% - Accent5 4" xfId="70"/>
    <cellStyle name="20% - Accent5 5" xfId="71"/>
    <cellStyle name="20% - Accent6 2" xfId="72"/>
    <cellStyle name="20% - Accent6 2 2" xfId="73"/>
    <cellStyle name="20% - Accent6 2 3" xfId="74"/>
    <cellStyle name="20% - Accent6 2 4" xfId="75"/>
    <cellStyle name="20% - Accent6 2 5" xfId="76"/>
    <cellStyle name="20% - Accent6 3" xfId="77"/>
    <cellStyle name="20% - Accent6 4" xfId="78"/>
    <cellStyle name="20% - Accent6 5" xfId="79"/>
    <cellStyle name="40% - Accent1 2" xfId="80"/>
    <cellStyle name="40% - Accent1 2 2" xfId="81"/>
    <cellStyle name="40% - Accent1 2 3" xfId="82"/>
    <cellStyle name="40% - Accent1 2 4" xfId="83"/>
    <cellStyle name="40% - Accent1 2 5" xfId="84"/>
    <cellStyle name="40% - Accent1 3" xfId="85"/>
    <cellStyle name="40% - Accent1 4" xfId="86"/>
    <cellStyle name="40% - Accent1 5" xfId="87"/>
    <cellStyle name="40% - Accent2 2" xfId="88"/>
    <cellStyle name="40% - Accent2 2 2" xfId="89"/>
    <cellStyle name="40% - Accent2 2 3" xfId="90"/>
    <cellStyle name="40% - Accent2 2 4" xfId="91"/>
    <cellStyle name="40% - Accent2 2 5" xfId="92"/>
    <cellStyle name="40% - Accent2 3" xfId="93"/>
    <cellStyle name="40% - Accent2 4" xfId="94"/>
    <cellStyle name="40% - Accent2 5" xfId="95"/>
    <cellStyle name="40% - Accent3 2" xfId="96"/>
    <cellStyle name="40% - Accent3 2 2" xfId="97"/>
    <cellStyle name="40% - Accent3 2 3" xfId="98"/>
    <cellStyle name="40% - Accent3 2 4" xfId="99"/>
    <cellStyle name="40% - Accent3 2 5" xfId="100"/>
    <cellStyle name="40% - Accent3 3" xfId="101"/>
    <cellStyle name="40% - Accent3 4" xfId="102"/>
    <cellStyle name="40% - Accent3 5" xfId="103"/>
    <cellStyle name="40% - Accent4 2" xfId="104"/>
    <cellStyle name="40% - Accent4 2 2" xfId="105"/>
    <cellStyle name="40% - Accent4 2 3" xfId="106"/>
    <cellStyle name="40% - Accent4 2 4" xfId="107"/>
    <cellStyle name="40% - Accent4 2 5" xfId="108"/>
    <cellStyle name="40% - Accent4 3" xfId="109"/>
    <cellStyle name="40% - Accent4 4" xfId="110"/>
    <cellStyle name="40% - Accent4 5" xfId="111"/>
    <cellStyle name="40% - Accent5 2" xfId="112"/>
    <cellStyle name="40% - Accent5 2 2" xfId="113"/>
    <cellStyle name="40% - Accent5 2 3" xfId="114"/>
    <cellStyle name="40% - Accent5 2 4" xfId="115"/>
    <cellStyle name="40% - Accent5 2 5" xfId="116"/>
    <cellStyle name="40% - Accent5 3" xfId="117"/>
    <cellStyle name="40% - Accent5 4" xfId="118"/>
    <cellStyle name="40% - Accent5 5" xfId="119"/>
    <cellStyle name="40% - Accent6 2" xfId="120"/>
    <cellStyle name="40% - Accent6 2 2" xfId="121"/>
    <cellStyle name="40% - Accent6 2 3" xfId="122"/>
    <cellStyle name="40% - Accent6 2 4" xfId="123"/>
    <cellStyle name="40% - Accent6 2 5" xfId="124"/>
    <cellStyle name="40% - Accent6 3" xfId="125"/>
    <cellStyle name="40% - Accent6 4" xfId="126"/>
    <cellStyle name="40% - Accent6 5" xfId="127"/>
    <cellStyle name="60% - Accent1 2" xfId="128"/>
    <cellStyle name="60% - Accent1 2 2" xfId="129"/>
    <cellStyle name="60% - Accent1 3" xfId="130"/>
    <cellStyle name="60% - Accent1 4" xfId="131"/>
    <cellStyle name="60% - Accent2 2" xfId="132"/>
    <cellStyle name="60% - Accent2 2 2" xfId="133"/>
    <cellStyle name="60% - Accent2 3" xfId="134"/>
    <cellStyle name="60% - Accent2 4" xfId="135"/>
    <cellStyle name="60% - Accent3 2" xfId="136"/>
    <cellStyle name="60% - Accent3 2 2" xfId="137"/>
    <cellStyle name="60% - Accent3 3" xfId="138"/>
    <cellStyle name="60% - Accent3 4" xfId="139"/>
    <cellStyle name="60% - Accent4 2" xfId="140"/>
    <cellStyle name="60% - Accent4 2 2" xfId="141"/>
    <cellStyle name="60% - Accent4 3" xfId="142"/>
    <cellStyle name="60% - Accent4 4" xfId="143"/>
    <cellStyle name="60% - Accent5 2" xfId="144"/>
    <cellStyle name="60% - Accent5 2 2" xfId="145"/>
    <cellStyle name="60% - Accent5 3" xfId="146"/>
    <cellStyle name="60% - Accent5 4" xfId="147"/>
    <cellStyle name="60% - Accent6 2" xfId="148"/>
    <cellStyle name="60% - Accent6 2 2" xfId="149"/>
    <cellStyle name="60% - Accent6 3" xfId="150"/>
    <cellStyle name="60% - Accent6 4" xfId="151"/>
    <cellStyle name="Accent1 2" xfId="152"/>
    <cellStyle name="Accent1 2 2" xfId="153"/>
    <cellStyle name="Accent1 3" xfId="154"/>
    <cellStyle name="Accent1 4" xfId="155"/>
    <cellStyle name="Accent2 2" xfId="156"/>
    <cellStyle name="Accent2 2 2" xfId="157"/>
    <cellStyle name="Accent2 3" xfId="158"/>
    <cellStyle name="Accent2 4" xfId="159"/>
    <cellStyle name="Accent3 2" xfId="160"/>
    <cellStyle name="Accent3 2 2" xfId="161"/>
    <cellStyle name="Accent3 3" xfId="162"/>
    <cellStyle name="Accent3 4" xfId="163"/>
    <cellStyle name="Accent4 2" xfId="164"/>
    <cellStyle name="Accent4 2 2" xfId="165"/>
    <cellStyle name="Accent4 3" xfId="166"/>
    <cellStyle name="Accent4 4" xfId="167"/>
    <cellStyle name="Accent5 2" xfId="168"/>
    <cellStyle name="Accent5 2 2" xfId="169"/>
    <cellStyle name="Accent5 3" xfId="170"/>
    <cellStyle name="Accent5 4" xfId="171"/>
    <cellStyle name="Accent6 2" xfId="172"/>
    <cellStyle name="Accent6 2 2" xfId="173"/>
    <cellStyle name="Accent6 3" xfId="174"/>
    <cellStyle name="Accent6 4" xfId="175"/>
    <cellStyle name="Bad 2" xfId="176"/>
    <cellStyle name="Bad 2 2" xfId="177"/>
    <cellStyle name="Bad 3" xfId="178"/>
    <cellStyle name="Bad 4" xfId="179"/>
    <cellStyle name="Calculation 2" xfId="180"/>
    <cellStyle name="Calculation 2 2" xfId="181"/>
    <cellStyle name="Calculation 3" xfId="182"/>
    <cellStyle name="Calculation 3 10" xfId="183"/>
    <cellStyle name="Calculation 3 10 2" xfId="184"/>
    <cellStyle name="Calculation 3 11" xfId="185"/>
    <cellStyle name="Calculation 3 2" xfId="186"/>
    <cellStyle name="Calculation 3 2 10" xfId="187"/>
    <cellStyle name="Calculation 3 2 2" xfId="188"/>
    <cellStyle name="Calculation 3 2 2 2" xfId="189"/>
    <cellStyle name="Calculation 3 2 2 2 2" xfId="190"/>
    <cellStyle name="Calculation 3 2 2 3" xfId="191"/>
    <cellStyle name="Calculation 3 2 3" xfId="192"/>
    <cellStyle name="Calculation 3 2 3 2" xfId="193"/>
    <cellStyle name="Calculation 3 2 3 2 2" xfId="194"/>
    <cellStyle name="Calculation 3 2 3 3" xfId="195"/>
    <cellStyle name="Calculation 3 2 4" xfId="196"/>
    <cellStyle name="Calculation 3 2 4 2" xfId="197"/>
    <cellStyle name="Calculation 3 2 4 2 2" xfId="198"/>
    <cellStyle name="Calculation 3 2 4 3" xfId="199"/>
    <cellStyle name="Calculation 3 2 5" xfId="200"/>
    <cellStyle name="Calculation 3 2 5 2" xfId="201"/>
    <cellStyle name="Calculation 3 2 5 2 2" xfId="202"/>
    <cellStyle name="Calculation 3 2 5 3" xfId="203"/>
    <cellStyle name="Calculation 3 2 6" xfId="204"/>
    <cellStyle name="Calculation 3 2 6 2" xfId="205"/>
    <cellStyle name="Calculation 3 2 6 2 2" xfId="206"/>
    <cellStyle name="Calculation 3 2 6 3" xfId="207"/>
    <cellStyle name="Calculation 3 2 7" xfId="208"/>
    <cellStyle name="Calculation 3 2 7 2" xfId="209"/>
    <cellStyle name="Calculation 3 2 7 2 2" xfId="210"/>
    <cellStyle name="Calculation 3 2 7 3" xfId="211"/>
    <cellStyle name="Calculation 3 2 8" xfId="212"/>
    <cellStyle name="Calculation 3 2 8 2" xfId="213"/>
    <cellStyle name="Calculation 3 2 8 2 2" xfId="214"/>
    <cellStyle name="Calculation 3 2 8 3" xfId="215"/>
    <cellStyle name="Calculation 3 2 9" xfId="216"/>
    <cellStyle name="Calculation 3 2 9 2" xfId="217"/>
    <cellStyle name="Calculation 3 3" xfId="218"/>
    <cellStyle name="Calculation 3 3 2" xfId="219"/>
    <cellStyle name="Calculation 3 3 2 2" xfId="220"/>
    <cellStyle name="Calculation 3 3 3" xfId="221"/>
    <cellStyle name="Calculation 3 4" xfId="222"/>
    <cellStyle name="Calculation 3 4 2" xfId="223"/>
    <cellStyle name="Calculation 3 4 2 2" xfId="224"/>
    <cellStyle name="Calculation 3 4 3" xfId="225"/>
    <cellStyle name="Calculation 3 5" xfId="226"/>
    <cellStyle name="Calculation 3 5 2" xfId="227"/>
    <cellStyle name="Calculation 3 5 2 2" xfId="228"/>
    <cellStyle name="Calculation 3 5 3" xfId="229"/>
    <cellStyle name="Calculation 3 6" xfId="230"/>
    <cellStyle name="Calculation 3 6 2" xfId="231"/>
    <cellStyle name="Calculation 3 6 2 2" xfId="232"/>
    <cellStyle name="Calculation 3 6 3" xfId="233"/>
    <cellStyle name="Calculation 3 7" xfId="234"/>
    <cellStyle name="Calculation 3 7 2" xfId="235"/>
    <cellStyle name="Calculation 3 7 2 2" xfId="236"/>
    <cellStyle name="Calculation 3 7 3" xfId="237"/>
    <cellStyle name="Calculation 3 8" xfId="238"/>
    <cellStyle name="Calculation 3 8 2" xfId="239"/>
    <cellStyle name="Calculation 3 8 2 2" xfId="240"/>
    <cellStyle name="Calculation 3 8 3" xfId="241"/>
    <cellStyle name="Calculation 3 9" xfId="242"/>
    <cellStyle name="Calculation 3 9 2" xfId="243"/>
    <cellStyle name="Calculation 3 9 2 2" xfId="244"/>
    <cellStyle name="Calculation 3 9 3" xfId="245"/>
    <cellStyle name="Calculation 4" xfId="246"/>
    <cellStyle name="Calculation 4 10" xfId="247"/>
    <cellStyle name="Calculation 4 10 2" xfId="248"/>
    <cellStyle name="Calculation 4 11" xfId="249"/>
    <cellStyle name="Calculation 4 2" xfId="250"/>
    <cellStyle name="Calculation 4 2 10" xfId="251"/>
    <cellStyle name="Calculation 4 2 2" xfId="252"/>
    <cellStyle name="Calculation 4 2 2 2" xfId="253"/>
    <cellStyle name="Calculation 4 2 2 2 2" xfId="254"/>
    <cellStyle name="Calculation 4 2 2 3" xfId="255"/>
    <cellStyle name="Calculation 4 2 3" xfId="256"/>
    <cellStyle name="Calculation 4 2 3 2" xfId="257"/>
    <cellStyle name="Calculation 4 2 3 2 2" xfId="258"/>
    <cellStyle name="Calculation 4 2 3 3" xfId="259"/>
    <cellStyle name="Calculation 4 2 4" xfId="260"/>
    <cellStyle name="Calculation 4 2 4 2" xfId="261"/>
    <cellStyle name="Calculation 4 2 4 2 2" xfId="262"/>
    <cellStyle name="Calculation 4 2 4 3" xfId="263"/>
    <cellStyle name="Calculation 4 2 5" xfId="264"/>
    <cellStyle name="Calculation 4 2 5 2" xfId="265"/>
    <cellStyle name="Calculation 4 2 5 2 2" xfId="266"/>
    <cellStyle name="Calculation 4 2 5 3" xfId="267"/>
    <cellStyle name="Calculation 4 2 6" xfId="268"/>
    <cellStyle name="Calculation 4 2 6 2" xfId="269"/>
    <cellStyle name="Calculation 4 2 6 2 2" xfId="270"/>
    <cellStyle name="Calculation 4 2 6 3" xfId="271"/>
    <cellStyle name="Calculation 4 2 7" xfId="272"/>
    <cellStyle name="Calculation 4 2 7 2" xfId="273"/>
    <cellStyle name="Calculation 4 2 7 2 2" xfId="274"/>
    <cellStyle name="Calculation 4 2 7 3" xfId="275"/>
    <cellStyle name="Calculation 4 2 8" xfId="276"/>
    <cellStyle name="Calculation 4 2 8 2" xfId="277"/>
    <cellStyle name="Calculation 4 2 8 2 2" xfId="278"/>
    <cellStyle name="Calculation 4 2 8 3" xfId="279"/>
    <cellStyle name="Calculation 4 2 9" xfId="280"/>
    <cellStyle name="Calculation 4 2 9 2" xfId="281"/>
    <cellStyle name="Calculation 4 3" xfId="282"/>
    <cellStyle name="Calculation 4 3 2" xfId="283"/>
    <cellStyle name="Calculation 4 3 2 2" xfId="284"/>
    <cellStyle name="Calculation 4 3 3" xfId="285"/>
    <cellStyle name="Calculation 4 4" xfId="286"/>
    <cellStyle name="Calculation 4 4 2" xfId="287"/>
    <cellStyle name="Calculation 4 4 2 2" xfId="288"/>
    <cellStyle name="Calculation 4 4 3" xfId="289"/>
    <cellStyle name="Calculation 4 5" xfId="290"/>
    <cellStyle name="Calculation 4 5 2" xfId="291"/>
    <cellStyle name="Calculation 4 5 2 2" xfId="292"/>
    <cellStyle name="Calculation 4 5 3" xfId="293"/>
    <cellStyle name="Calculation 4 6" xfId="294"/>
    <cellStyle name="Calculation 4 6 2" xfId="295"/>
    <cellStyle name="Calculation 4 6 2 2" xfId="296"/>
    <cellStyle name="Calculation 4 6 3" xfId="297"/>
    <cellStyle name="Calculation 4 7" xfId="298"/>
    <cellStyle name="Calculation 4 7 2" xfId="299"/>
    <cellStyle name="Calculation 4 7 2 2" xfId="300"/>
    <cellStyle name="Calculation 4 7 3" xfId="301"/>
    <cellStyle name="Calculation 4 8" xfId="302"/>
    <cellStyle name="Calculation 4 8 2" xfId="303"/>
    <cellStyle name="Calculation 4 8 2 2" xfId="304"/>
    <cellStyle name="Calculation 4 8 3" xfId="305"/>
    <cellStyle name="Calculation 4 9" xfId="306"/>
    <cellStyle name="Calculation 4 9 2" xfId="307"/>
    <cellStyle name="Calculation 4 9 2 2" xfId="308"/>
    <cellStyle name="Calculation 4 9 3" xfId="309"/>
    <cellStyle name="ChartingText" xfId="310"/>
    <cellStyle name="Check Cell 2" xfId="311"/>
    <cellStyle name="Check Cell 2 2" xfId="312"/>
    <cellStyle name="Check Cell 3" xfId="313"/>
    <cellStyle name="Check Cell 4" xfId="314"/>
    <cellStyle name="ColumnHeaderNormal" xfId="315"/>
    <cellStyle name="Comma" xfId="1" builtinId="3"/>
    <cellStyle name="Comma 16" xfId="316"/>
    <cellStyle name="Comma 2" xfId="3"/>
    <cellStyle name="Comma 2 2" xfId="4"/>
    <cellStyle name="Comma 2 2 2" xfId="317"/>
    <cellStyle name="Comma 2 2 2 2" xfId="318"/>
    <cellStyle name="Comma 2 2 2 3" xfId="319"/>
    <cellStyle name="Comma 2 3" xfId="320"/>
    <cellStyle name="Comma 2 4" xfId="321"/>
    <cellStyle name="Comma 2 5" xfId="322"/>
    <cellStyle name="Comma 3" xfId="5"/>
    <cellStyle name="Comma 3 2" xfId="6"/>
    <cellStyle name="Comma 4" xfId="7"/>
    <cellStyle name="Comma 4 2" xfId="323"/>
    <cellStyle name="Comma 4 2 2" xfId="324"/>
    <cellStyle name="Comma 4 3" xfId="325"/>
    <cellStyle name="Comma 4 4" xfId="326"/>
    <cellStyle name="Comma 5" xfId="8"/>
    <cellStyle name="Comma 5 2" xfId="327"/>
    <cellStyle name="Comma 5 3" xfId="9"/>
    <cellStyle name="Comma 6" xfId="10"/>
    <cellStyle name="Comma 6 2" xfId="328"/>
    <cellStyle name="Comma 7" xfId="11"/>
    <cellStyle name="Comma 7 2" xfId="329"/>
    <cellStyle name="Comma 8" xfId="330"/>
    <cellStyle name="Currency" xfId="980" builtinId="4"/>
    <cellStyle name="Currency 2" xfId="12"/>
    <cellStyle name="Currency 2 2" xfId="30"/>
    <cellStyle name="Currency 2 2 2" xfId="331"/>
    <cellStyle name="Currency 2 2 2 2" xfId="332"/>
    <cellStyle name="Currency 2 2 2 3" xfId="333"/>
    <cellStyle name="Currency 2 3" xfId="334"/>
    <cellStyle name="Currency 3" xfId="13"/>
    <cellStyle name="Currency 3 2" xfId="335"/>
    <cellStyle name="Currency 3 2 2" xfId="336"/>
    <cellStyle name="Currency 3 3" xfId="337"/>
    <cellStyle name="Currency 3 4" xfId="338"/>
    <cellStyle name="Currency 4" xfId="339"/>
    <cellStyle name="Currency 5" xfId="340"/>
    <cellStyle name="Explanatory Text 2" xfId="341"/>
    <cellStyle name="Explanatory Text 2 2" xfId="342"/>
    <cellStyle name="Explanatory Text 3" xfId="343"/>
    <cellStyle name="Explanatory Text 4" xfId="344"/>
    <cellStyle name="g4Num" xfId="345"/>
    <cellStyle name="g4Percent" xfId="346"/>
    <cellStyle name="gAsDays" xfId="347"/>
    <cellStyle name="gAsMultiple" xfId="348"/>
    <cellStyle name="gAsNum" xfId="349"/>
    <cellStyle name="gAsPercent" xfId="350"/>
    <cellStyle name="gAsText" xfId="351"/>
    <cellStyle name="gColumnTop" xfId="352"/>
    <cellStyle name="gDays" xfId="353"/>
    <cellStyle name="gHeading" xfId="354"/>
    <cellStyle name="gLastStep" xfId="355"/>
    <cellStyle name="gMultiple" xfId="356"/>
    <cellStyle name="gNum" xfId="357"/>
    <cellStyle name="Good 2" xfId="358"/>
    <cellStyle name="Good 2 2" xfId="359"/>
    <cellStyle name="Good 3" xfId="360"/>
    <cellStyle name="Good 4" xfId="361"/>
    <cellStyle name="gPercent" xfId="362"/>
    <cellStyle name="gText" xfId="363"/>
    <cellStyle name="gUSD" xfId="364"/>
    <cellStyle name="Heading 1 2" xfId="365"/>
    <cellStyle name="Heading 1 2 2" xfId="366"/>
    <cellStyle name="Heading 1 3" xfId="367"/>
    <cellStyle name="Heading 1 4" xfId="368"/>
    <cellStyle name="Heading 2 2" xfId="369"/>
    <cellStyle name="Heading 2 2 2" xfId="370"/>
    <cellStyle name="Heading 2 3" xfId="371"/>
    <cellStyle name="Heading 2 4" xfId="372"/>
    <cellStyle name="Heading 3 2" xfId="373"/>
    <cellStyle name="Heading 3 2 2" xfId="374"/>
    <cellStyle name="Heading 3 3" xfId="375"/>
    <cellStyle name="Heading 3 3 2" xfId="376"/>
    <cellStyle name="Heading 3 3 3" xfId="377"/>
    <cellStyle name="Heading 3 3 4" xfId="378"/>
    <cellStyle name="Heading 3 4" xfId="379"/>
    <cellStyle name="Heading 3 4 2" xfId="380"/>
    <cellStyle name="Heading 3 4 3" xfId="381"/>
    <cellStyle name="Heading 3 4 4" xfId="382"/>
    <cellStyle name="Heading 4 2" xfId="383"/>
    <cellStyle name="Heading 4 2 2" xfId="384"/>
    <cellStyle name="Heading 4 3" xfId="385"/>
    <cellStyle name="Heading 4 4" xfId="386"/>
    <cellStyle name="Hyperlink" xfId="984" builtinId="8"/>
    <cellStyle name="Hyperlink 2" xfId="14"/>
    <cellStyle name="Input 2" xfId="387"/>
    <cellStyle name="Input 2 2" xfId="388"/>
    <cellStyle name="Input 3" xfId="389"/>
    <cellStyle name="Input 3 10" xfId="390"/>
    <cellStyle name="Input 3 10 2" xfId="391"/>
    <cellStyle name="Input 3 11" xfId="392"/>
    <cellStyle name="Input 3 2" xfId="393"/>
    <cellStyle name="Input 3 2 10" xfId="394"/>
    <cellStyle name="Input 3 2 2" xfId="395"/>
    <cellStyle name="Input 3 2 2 2" xfId="396"/>
    <cellStyle name="Input 3 2 2 2 2" xfId="397"/>
    <cellStyle name="Input 3 2 2 3" xfId="398"/>
    <cellStyle name="Input 3 2 3" xfId="399"/>
    <cellStyle name="Input 3 2 3 2" xfId="400"/>
    <cellStyle name="Input 3 2 3 2 2" xfId="401"/>
    <cellStyle name="Input 3 2 3 3" xfId="402"/>
    <cellStyle name="Input 3 2 4" xfId="403"/>
    <cellStyle name="Input 3 2 4 2" xfId="404"/>
    <cellStyle name="Input 3 2 4 2 2" xfId="405"/>
    <cellStyle name="Input 3 2 4 3" xfId="406"/>
    <cellStyle name="Input 3 2 5" xfId="407"/>
    <cellStyle name="Input 3 2 5 2" xfId="408"/>
    <cellStyle name="Input 3 2 5 2 2" xfId="409"/>
    <cellStyle name="Input 3 2 5 3" xfId="410"/>
    <cellStyle name="Input 3 2 6" xfId="411"/>
    <cellStyle name="Input 3 2 6 2" xfId="412"/>
    <cellStyle name="Input 3 2 6 2 2" xfId="413"/>
    <cellStyle name="Input 3 2 6 3" xfId="414"/>
    <cellStyle name="Input 3 2 7" xfId="415"/>
    <cellStyle name="Input 3 2 7 2" xfId="416"/>
    <cellStyle name="Input 3 2 7 2 2" xfId="417"/>
    <cellStyle name="Input 3 2 7 3" xfId="418"/>
    <cellStyle name="Input 3 2 8" xfId="419"/>
    <cellStyle name="Input 3 2 8 2" xfId="420"/>
    <cellStyle name="Input 3 2 8 2 2" xfId="421"/>
    <cellStyle name="Input 3 2 8 3" xfId="422"/>
    <cellStyle name="Input 3 2 9" xfId="423"/>
    <cellStyle name="Input 3 2 9 2" xfId="424"/>
    <cellStyle name="Input 3 3" xfId="425"/>
    <cellStyle name="Input 3 3 2" xfId="426"/>
    <cellStyle name="Input 3 3 2 2" xfId="427"/>
    <cellStyle name="Input 3 3 3" xfId="428"/>
    <cellStyle name="Input 3 4" xfId="429"/>
    <cellStyle name="Input 3 4 2" xfId="430"/>
    <cellStyle name="Input 3 4 2 2" xfId="431"/>
    <cellStyle name="Input 3 4 3" xfId="432"/>
    <cellStyle name="Input 3 5" xfId="433"/>
    <cellStyle name="Input 3 5 2" xfId="434"/>
    <cellStyle name="Input 3 5 2 2" xfId="435"/>
    <cellStyle name="Input 3 5 3" xfId="436"/>
    <cellStyle name="Input 3 6" xfId="437"/>
    <cellStyle name="Input 3 6 2" xfId="438"/>
    <cellStyle name="Input 3 6 2 2" xfId="439"/>
    <cellStyle name="Input 3 6 3" xfId="440"/>
    <cellStyle name="Input 3 7" xfId="441"/>
    <cellStyle name="Input 3 7 2" xfId="442"/>
    <cellStyle name="Input 3 7 2 2" xfId="443"/>
    <cellStyle name="Input 3 7 3" xfId="444"/>
    <cellStyle name="Input 3 8" xfId="445"/>
    <cellStyle name="Input 3 8 2" xfId="446"/>
    <cellStyle name="Input 3 8 2 2" xfId="447"/>
    <cellStyle name="Input 3 8 3" xfId="448"/>
    <cellStyle name="Input 3 9" xfId="449"/>
    <cellStyle name="Input 3 9 2" xfId="450"/>
    <cellStyle name="Input 3 9 2 2" xfId="451"/>
    <cellStyle name="Input 3 9 3" xfId="452"/>
    <cellStyle name="Input 4" xfId="453"/>
    <cellStyle name="Input 4 10" xfId="454"/>
    <cellStyle name="Input 4 10 2" xfId="455"/>
    <cellStyle name="Input 4 11" xfId="456"/>
    <cellStyle name="Input 4 2" xfId="457"/>
    <cellStyle name="Input 4 2 10" xfId="458"/>
    <cellStyle name="Input 4 2 2" xfId="459"/>
    <cellStyle name="Input 4 2 2 2" xfId="460"/>
    <cellStyle name="Input 4 2 2 2 2" xfId="461"/>
    <cellStyle name="Input 4 2 2 3" xfId="462"/>
    <cellStyle name="Input 4 2 3" xfId="463"/>
    <cellStyle name="Input 4 2 3 2" xfId="464"/>
    <cellStyle name="Input 4 2 3 2 2" xfId="465"/>
    <cellStyle name="Input 4 2 3 3" xfId="466"/>
    <cellStyle name="Input 4 2 4" xfId="467"/>
    <cellStyle name="Input 4 2 4 2" xfId="468"/>
    <cellStyle name="Input 4 2 4 2 2" xfId="469"/>
    <cellStyle name="Input 4 2 4 3" xfId="470"/>
    <cellStyle name="Input 4 2 5" xfId="471"/>
    <cellStyle name="Input 4 2 5 2" xfId="472"/>
    <cellStyle name="Input 4 2 5 2 2" xfId="473"/>
    <cellStyle name="Input 4 2 5 3" xfId="474"/>
    <cellStyle name="Input 4 2 6" xfId="475"/>
    <cellStyle name="Input 4 2 6 2" xfId="476"/>
    <cellStyle name="Input 4 2 6 2 2" xfId="477"/>
    <cellStyle name="Input 4 2 6 3" xfId="478"/>
    <cellStyle name="Input 4 2 7" xfId="479"/>
    <cellStyle name="Input 4 2 7 2" xfId="480"/>
    <cellStyle name="Input 4 2 7 2 2" xfId="481"/>
    <cellStyle name="Input 4 2 7 3" xfId="482"/>
    <cellStyle name="Input 4 2 8" xfId="483"/>
    <cellStyle name="Input 4 2 8 2" xfId="484"/>
    <cellStyle name="Input 4 2 8 2 2" xfId="485"/>
    <cellStyle name="Input 4 2 8 3" xfId="486"/>
    <cellStyle name="Input 4 2 9" xfId="487"/>
    <cellStyle name="Input 4 2 9 2" xfId="488"/>
    <cellStyle name="Input 4 3" xfId="489"/>
    <cellStyle name="Input 4 3 2" xfId="490"/>
    <cellStyle name="Input 4 3 2 2" xfId="491"/>
    <cellStyle name="Input 4 3 3" xfId="492"/>
    <cellStyle name="Input 4 4" xfId="493"/>
    <cellStyle name="Input 4 4 2" xfId="494"/>
    <cellStyle name="Input 4 4 2 2" xfId="495"/>
    <cellStyle name="Input 4 4 3" xfId="496"/>
    <cellStyle name="Input 4 5" xfId="497"/>
    <cellStyle name="Input 4 5 2" xfId="498"/>
    <cellStyle name="Input 4 5 2 2" xfId="499"/>
    <cellStyle name="Input 4 5 3" xfId="500"/>
    <cellStyle name="Input 4 6" xfId="501"/>
    <cellStyle name="Input 4 6 2" xfId="502"/>
    <cellStyle name="Input 4 6 2 2" xfId="503"/>
    <cellStyle name="Input 4 6 3" xfId="504"/>
    <cellStyle name="Input 4 7" xfId="505"/>
    <cellStyle name="Input 4 7 2" xfId="506"/>
    <cellStyle name="Input 4 7 2 2" xfId="507"/>
    <cellStyle name="Input 4 7 3" xfId="508"/>
    <cellStyle name="Input 4 8" xfId="509"/>
    <cellStyle name="Input 4 8 2" xfId="510"/>
    <cellStyle name="Input 4 8 2 2" xfId="511"/>
    <cellStyle name="Input 4 8 3" xfId="512"/>
    <cellStyle name="Input 4 9" xfId="513"/>
    <cellStyle name="Input 4 9 2" xfId="514"/>
    <cellStyle name="Input 4 9 2 2" xfId="515"/>
    <cellStyle name="Input 4 9 3" xfId="516"/>
    <cellStyle name="Invisible" xfId="517"/>
    <cellStyle name="Linked Cell 2" xfId="518"/>
    <cellStyle name="Linked Cell 2 2" xfId="519"/>
    <cellStyle name="Linked Cell 3" xfId="520"/>
    <cellStyle name="Linked Cell 4" xfId="521"/>
    <cellStyle name="Neutral 2" xfId="522"/>
    <cellStyle name="Neutral 2 2" xfId="523"/>
    <cellStyle name="Neutral 3" xfId="524"/>
    <cellStyle name="Neutral 4" xfId="525"/>
    <cellStyle name="NewColumnHeaderNormal" xfId="526"/>
    <cellStyle name="NewSectionHeaderNormal" xfId="527"/>
    <cellStyle name="NewTitleNormal" xfId="528"/>
    <cellStyle name="Normal" xfId="0" builtinId="0"/>
    <cellStyle name="Normal 10" xfId="529"/>
    <cellStyle name="Normal 11" xfId="530"/>
    <cellStyle name="Normal 12" xfId="982"/>
    <cellStyle name="Normal 2" xfId="15"/>
    <cellStyle name="Normal 2 2" xfId="16"/>
    <cellStyle name="Normal 2 2 2" xfId="28"/>
    <cellStyle name="Normal 2 2 2 2" xfId="29"/>
    <cellStyle name="Normal 2 2 2 3" xfId="531"/>
    <cellStyle name="Normal 2 3" xfId="532"/>
    <cellStyle name="Normal 2 4" xfId="533"/>
    <cellStyle name="Normal 2 5" xfId="534"/>
    <cellStyle name="Normal 3" xfId="17"/>
    <cellStyle name="Normal 3 2" xfId="535"/>
    <cellStyle name="Normal 3 2 2" xfId="536"/>
    <cellStyle name="Normal 3 2 2 2" xfId="537"/>
    <cellStyle name="Normal 3 2 2 3" xfId="538"/>
    <cellStyle name="Normal 3 3" xfId="539"/>
    <cellStyle name="Normal 4" xfId="18"/>
    <cellStyle name="Normal 4 2" xfId="19"/>
    <cellStyle name="Normal 4 2 2" xfId="540"/>
    <cellStyle name="Normal 4 2 3" xfId="541"/>
    <cellStyle name="Normal 5" xfId="20"/>
    <cellStyle name="Normal 5 2" xfId="31"/>
    <cellStyle name="Normal 5 2 2" xfId="542"/>
    <cellStyle name="Normal 5 2 3" xfId="543"/>
    <cellStyle name="Normal 5 2 4" xfId="544"/>
    <cellStyle name="Normal 5 3" xfId="545"/>
    <cellStyle name="Normal 5 3 2" xfId="546"/>
    <cellStyle name="Normal 5 3 3" xfId="547"/>
    <cellStyle name="Normal 5 3 4" xfId="548"/>
    <cellStyle name="Normal 5 4" xfId="549"/>
    <cellStyle name="Normal 5 4 2" xfId="550"/>
    <cellStyle name="Normal 5 4 3" xfId="551"/>
    <cellStyle name="Normal 5 4 4" xfId="552"/>
    <cellStyle name="Normal 5 5" xfId="553"/>
    <cellStyle name="Normal 5 6" xfId="554"/>
    <cellStyle name="Normal 5 7" xfId="555"/>
    <cellStyle name="Normal 6" xfId="21"/>
    <cellStyle name="Normal 6 2" xfId="22"/>
    <cellStyle name="Normal 7" xfId="23"/>
    <cellStyle name="Normal 7 2" xfId="556"/>
    <cellStyle name="Normal 7 3" xfId="557"/>
    <cellStyle name="Normal 7 4" xfId="558"/>
    <cellStyle name="Normal 7 5" xfId="559"/>
    <cellStyle name="Normal 8" xfId="560"/>
    <cellStyle name="Normal 8 2" xfId="561"/>
    <cellStyle name="Normal 8 2 2" xfId="562"/>
    <cellStyle name="Normal 8 2 2 2" xfId="563"/>
    <cellStyle name="Normal 8 2 3" xfId="564"/>
    <cellStyle name="Normal 8 3" xfId="565"/>
    <cellStyle name="Normal 9" xfId="566"/>
    <cellStyle name="Normal 9 2" xfId="567"/>
    <cellStyle name="Normal_PSCB financials reporting template" xfId="2"/>
    <cellStyle name="Note 2" xfId="568"/>
    <cellStyle name="Note 2 2" xfId="569"/>
    <cellStyle name="Note 2 3" xfId="570"/>
    <cellStyle name="Note 2 4" xfId="571"/>
    <cellStyle name="Note 2 5" xfId="572"/>
    <cellStyle name="Note 3" xfId="573"/>
    <cellStyle name="Note 3 10" xfId="574"/>
    <cellStyle name="Note 3 10 2" xfId="575"/>
    <cellStyle name="Note 3 11" xfId="576"/>
    <cellStyle name="Note 3 2" xfId="577"/>
    <cellStyle name="Note 3 2 10" xfId="578"/>
    <cellStyle name="Note 3 2 2" xfId="579"/>
    <cellStyle name="Note 3 2 2 2" xfId="580"/>
    <cellStyle name="Note 3 2 2 2 2" xfId="581"/>
    <cellStyle name="Note 3 2 2 3" xfId="582"/>
    <cellStyle name="Note 3 2 3" xfId="583"/>
    <cellStyle name="Note 3 2 3 2" xfId="584"/>
    <cellStyle name="Note 3 2 3 2 2" xfId="585"/>
    <cellStyle name="Note 3 2 3 3" xfId="586"/>
    <cellStyle name="Note 3 2 4" xfId="587"/>
    <cellStyle name="Note 3 2 4 2" xfId="588"/>
    <cellStyle name="Note 3 2 4 2 2" xfId="589"/>
    <cellStyle name="Note 3 2 4 3" xfId="590"/>
    <cellStyle name="Note 3 2 5" xfId="591"/>
    <cellStyle name="Note 3 2 5 2" xfId="592"/>
    <cellStyle name="Note 3 2 5 2 2" xfId="593"/>
    <cellStyle name="Note 3 2 5 3" xfId="594"/>
    <cellStyle name="Note 3 2 6" xfId="595"/>
    <cellStyle name="Note 3 2 6 2" xfId="596"/>
    <cellStyle name="Note 3 2 6 2 2" xfId="597"/>
    <cellStyle name="Note 3 2 6 3" xfId="598"/>
    <cellStyle name="Note 3 2 7" xfId="599"/>
    <cellStyle name="Note 3 2 7 2" xfId="600"/>
    <cellStyle name="Note 3 2 7 2 2" xfId="601"/>
    <cellStyle name="Note 3 2 7 3" xfId="602"/>
    <cellStyle name="Note 3 2 8" xfId="603"/>
    <cellStyle name="Note 3 2 8 2" xfId="604"/>
    <cellStyle name="Note 3 2 8 2 2" xfId="605"/>
    <cellStyle name="Note 3 2 8 3" xfId="606"/>
    <cellStyle name="Note 3 2 9" xfId="607"/>
    <cellStyle name="Note 3 2 9 2" xfId="608"/>
    <cellStyle name="Note 3 3" xfId="609"/>
    <cellStyle name="Note 3 3 2" xfId="610"/>
    <cellStyle name="Note 3 3 2 2" xfId="611"/>
    <cellStyle name="Note 3 3 3" xfId="612"/>
    <cellStyle name="Note 3 4" xfId="613"/>
    <cellStyle name="Note 3 4 2" xfId="614"/>
    <cellStyle name="Note 3 4 2 2" xfId="615"/>
    <cellStyle name="Note 3 4 3" xfId="616"/>
    <cellStyle name="Note 3 5" xfId="617"/>
    <cellStyle name="Note 3 5 2" xfId="618"/>
    <cellStyle name="Note 3 5 2 2" xfId="619"/>
    <cellStyle name="Note 3 5 3" xfId="620"/>
    <cellStyle name="Note 3 6" xfId="621"/>
    <cellStyle name="Note 3 6 2" xfId="622"/>
    <cellStyle name="Note 3 6 2 2" xfId="623"/>
    <cellStyle name="Note 3 6 3" xfId="624"/>
    <cellStyle name="Note 3 7" xfId="625"/>
    <cellStyle name="Note 3 7 2" xfId="626"/>
    <cellStyle name="Note 3 7 2 2" xfId="627"/>
    <cellStyle name="Note 3 7 3" xfId="628"/>
    <cellStyle name="Note 3 8" xfId="629"/>
    <cellStyle name="Note 3 8 2" xfId="630"/>
    <cellStyle name="Note 3 8 2 2" xfId="631"/>
    <cellStyle name="Note 3 8 3" xfId="632"/>
    <cellStyle name="Note 3 9" xfId="633"/>
    <cellStyle name="Note 3 9 2" xfId="634"/>
    <cellStyle name="Note 3 9 2 2" xfId="635"/>
    <cellStyle name="Note 3 9 3" xfId="636"/>
    <cellStyle name="Note 4" xfId="637"/>
    <cellStyle name="Note 5" xfId="638"/>
    <cellStyle name="Note 5 10" xfId="639"/>
    <cellStyle name="Note 5 10 2" xfId="640"/>
    <cellStyle name="Note 5 11" xfId="641"/>
    <cellStyle name="Note 5 2" xfId="642"/>
    <cellStyle name="Note 5 2 10" xfId="643"/>
    <cellStyle name="Note 5 2 2" xfId="644"/>
    <cellStyle name="Note 5 2 2 2" xfId="645"/>
    <cellStyle name="Note 5 2 2 2 2" xfId="646"/>
    <cellStyle name="Note 5 2 2 3" xfId="647"/>
    <cellStyle name="Note 5 2 3" xfId="648"/>
    <cellStyle name="Note 5 2 3 2" xfId="649"/>
    <cellStyle name="Note 5 2 3 2 2" xfId="650"/>
    <cellStyle name="Note 5 2 3 3" xfId="651"/>
    <cellStyle name="Note 5 2 4" xfId="652"/>
    <cellStyle name="Note 5 2 4 2" xfId="653"/>
    <cellStyle name="Note 5 2 4 2 2" xfId="654"/>
    <cellStyle name="Note 5 2 4 3" xfId="655"/>
    <cellStyle name="Note 5 2 5" xfId="656"/>
    <cellStyle name="Note 5 2 5 2" xfId="657"/>
    <cellStyle name="Note 5 2 5 2 2" xfId="658"/>
    <cellStyle name="Note 5 2 5 3" xfId="659"/>
    <cellStyle name="Note 5 2 6" xfId="660"/>
    <cellStyle name="Note 5 2 6 2" xfId="661"/>
    <cellStyle name="Note 5 2 6 2 2" xfId="662"/>
    <cellStyle name="Note 5 2 6 3" xfId="663"/>
    <cellStyle name="Note 5 2 7" xfId="664"/>
    <cellStyle name="Note 5 2 7 2" xfId="665"/>
    <cellStyle name="Note 5 2 7 2 2" xfId="666"/>
    <cellStyle name="Note 5 2 7 3" xfId="667"/>
    <cellStyle name="Note 5 2 8" xfId="668"/>
    <cellStyle name="Note 5 2 8 2" xfId="669"/>
    <cellStyle name="Note 5 2 8 2 2" xfId="670"/>
    <cellStyle name="Note 5 2 8 3" xfId="671"/>
    <cellStyle name="Note 5 2 9" xfId="672"/>
    <cellStyle name="Note 5 2 9 2" xfId="673"/>
    <cellStyle name="Note 5 3" xfId="674"/>
    <cellStyle name="Note 5 3 2" xfId="675"/>
    <cellStyle name="Note 5 3 2 2" xfId="676"/>
    <cellStyle name="Note 5 3 3" xfId="677"/>
    <cellStyle name="Note 5 4" xfId="678"/>
    <cellStyle name="Note 5 4 2" xfId="679"/>
    <cellStyle name="Note 5 4 2 2" xfId="680"/>
    <cellStyle name="Note 5 4 3" xfId="681"/>
    <cellStyle name="Note 5 5" xfId="682"/>
    <cellStyle name="Note 5 5 2" xfId="683"/>
    <cellStyle name="Note 5 5 2 2" xfId="684"/>
    <cellStyle name="Note 5 5 3" xfId="685"/>
    <cellStyle name="Note 5 6" xfId="686"/>
    <cellStyle name="Note 5 6 2" xfId="687"/>
    <cellStyle name="Note 5 6 2 2" xfId="688"/>
    <cellStyle name="Note 5 6 3" xfId="689"/>
    <cellStyle name="Note 5 7" xfId="690"/>
    <cellStyle name="Note 5 7 2" xfId="691"/>
    <cellStyle name="Note 5 7 2 2" xfId="692"/>
    <cellStyle name="Note 5 7 3" xfId="693"/>
    <cellStyle name="Note 5 8" xfId="694"/>
    <cellStyle name="Note 5 8 2" xfId="695"/>
    <cellStyle name="Note 5 8 2 2" xfId="696"/>
    <cellStyle name="Note 5 8 3" xfId="697"/>
    <cellStyle name="Note 5 9" xfId="698"/>
    <cellStyle name="Note 5 9 2" xfId="699"/>
    <cellStyle name="Note 5 9 2 2" xfId="700"/>
    <cellStyle name="Note 5 9 3" xfId="701"/>
    <cellStyle name="Output 2" xfId="702"/>
    <cellStyle name="Output 2 2" xfId="703"/>
    <cellStyle name="Output 3" xfId="704"/>
    <cellStyle name="Output 3 10" xfId="705"/>
    <cellStyle name="Output 3 10 2" xfId="706"/>
    <cellStyle name="Output 3 11" xfId="707"/>
    <cellStyle name="Output 3 2" xfId="708"/>
    <cellStyle name="Output 3 2 10" xfId="709"/>
    <cellStyle name="Output 3 2 2" xfId="710"/>
    <cellStyle name="Output 3 2 2 2" xfId="711"/>
    <cellStyle name="Output 3 2 2 2 2" xfId="712"/>
    <cellStyle name="Output 3 2 2 3" xfId="713"/>
    <cellStyle name="Output 3 2 3" xfId="714"/>
    <cellStyle name="Output 3 2 3 2" xfId="715"/>
    <cellStyle name="Output 3 2 3 2 2" xfId="716"/>
    <cellStyle name="Output 3 2 3 3" xfId="717"/>
    <cellStyle name="Output 3 2 4" xfId="718"/>
    <cellStyle name="Output 3 2 4 2" xfId="719"/>
    <cellStyle name="Output 3 2 4 2 2" xfId="720"/>
    <cellStyle name="Output 3 2 4 3" xfId="721"/>
    <cellStyle name="Output 3 2 5" xfId="722"/>
    <cellStyle name="Output 3 2 5 2" xfId="723"/>
    <cellStyle name="Output 3 2 5 2 2" xfId="724"/>
    <cellStyle name="Output 3 2 5 3" xfId="725"/>
    <cellStyle name="Output 3 2 6" xfId="726"/>
    <cellStyle name="Output 3 2 6 2" xfId="727"/>
    <cellStyle name="Output 3 2 6 2 2" xfId="728"/>
    <cellStyle name="Output 3 2 6 3" xfId="729"/>
    <cellStyle name="Output 3 2 7" xfId="730"/>
    <cellStyle name="Output 3 2 7 2" xfId="731"/>
    <cellStyle name="Output 3 2 7 2 2" xfId="732"/>
    <cellStyle name="Output 3 2 7 3" xfId="733"/>
    <cellStyle name="Output 3 2 8" xfId="734"/>
    <cellStyle name="Output 3 2 8 2" xfId="735"/>
    <cellStyle name="Output 3 2 8 2 2" xfId="736"/>
    <cellStyle name="Output 3 2 8 3" xfId="737"/>
    <cellStyle name="Output 3 2 9" xfId="738"/>
    <cellStyle name="Output 3 2 9 2" xfId="739"/>
    <cellStyle name="Output 3 3" xfId="740"/>
    <cellStyle name="Output 3 3 2" xfId="741"/>
    <cellStyle name="Output 3 3 2 2" xfId="742"/>
    <cellStyle name="Output 3 3 3" xfId="743"/>
    <cellStyle name="Output 3 4" xfId="744"/>
    <cellStyle name="Output 3 4 2" xfId="745"/>
    <cellStyle name="Output 3 4 2 2" xfId="746"/>
    <cellStyle name="Output 3 4 3" xfId="747"/>
    <cellStyle name="Output 3 5" xfId="748"/>
    <cellStyle name="Output 3 5 2" xfId="749"/>
    <cellStyle name="Output 3 5 2 2" xfId="750"/>
    <cellStyle name="Output 3 5 3" xfId="751"/>
    <cellStyle name="Output 3 6" xfId="752"/>
    <cellStyle name="Output 3 6 2" xfId="753"/>
    <cellStyle name="Output 3 6 2 2" xfId="754"/>
    <cellStyle name="Output 3 6 3" xfId="755"/>
    <cellStyle name="Output 3 7" xfId="756"/>
    <cellStyle name="Output 3 7 2" xfId="757"/>
    <cellStyle name="Output 3 7 2 2" xfId="758"/>
    <cellStyle name="Output 3 7 3" xfId="759"/>
    <cellStyle name="Output 3 8" xfId="760"/>
    <cellStyle name="Output 3 8 2" xfId="761"/>
    <cellStyle name="Output 3 8 2 2" xfId="762"/>
    <cellStyle name="Output 3 8 3" xfId="763"/>
    <cellStyle name="Output 3 9" xfId="764"/>
    <cellStyle name="Output 3 9 2" xfId="765"/>
    <cellStyle name="Output 3 9 2 2" xfId="766"/>
    <cellStyle name="Output 3 9 3" xfId="767"/>
    <cellStyle name="Output 4" xfId="768"/>
    <cellStyle name="Output 4 10" xfId="769"/>
    <cellStyle name="Output 4 10 2" xfId="770"/>
    <cellStyle name="Output 4 11" xfId="771"/>
    <cellStyle name="Output 4 2" xfId="772"/>
    <cellStyle name="Output 4 2 10" xfId="773"/>
    <cellStyle name="Output 4 2 2" xfId="774"/>
    <cellStyle name="Output 4 2 2 2" xfId="775"/>
    <cellStyle name="Output 4 2 2 2 2" xfId="776"/>
    <cellStyle name="Output 4 2 2 3" xfId="777"/>
    <cellStyle name="Output 4 2 3" xfId="778"/>
    <cellStyle name="Output 4 2 3 2" xfId="779"/>
    <cellStyle name="Output 4 2 3 2 2" xfId="780"/>
    <cellStyle name="Output 4 2 3 3" xfId="781"/>
    <cellStyle name="Output 4 2 4" xfId="782"/>
    <cellStyle name="Output 4 2 4 2" xfId="783"/>
    <cellStyle name="Output 4 2 4 2 2" xfId="784"/>
    <cellStyle name="Output 4 2 4 3" xfId="785"/>
    <cellStyle name="Output 4 2 5" xfId="786"/>
    <cellStyle name="Output 4 2 5 2" xfId="787"/>
    <cellStyle name="Output 4 2 5 2 2" xfId="788"/>
    <cellStyle name="Output 4 2 5 3" xfId="789"/>
    <cellStyle name="Output 4 2 6" xfId="790"/>
    <cellStyle name="Output 4 2 6 2" xfId="791"/>
    <cellStyle name="Output 4 2 6 2 2" xfId="792"/>
    <cellStyle name="Output 4 2 6 3" xfId="793"/>
    <cellStyle name="Output 4 2 7" xfId="794"/>
    <cellStyle name="Output 4 2 7 2" xfId="795"/>
    <cellStyle name="Output 4 2 7 2 2" xfId="796"/>
    <cellStyle name="Output 4 2 7 3" xfId="797"/>
    <cellStyle name="Output 4 2 8" xfId="798"/>
    <cellStyle name="Output 4 2 8 2" xfId="799"/>
    <cellStyle name="Output 4 2 8 2 2" xfId="800"/>
    <cellStyle name="Output 4 2 8 3" xfId="801"/>
    <cellStyle name="Output 4 2 9" xfId="802"/>
    <cellStyle name="Output 4 2 9 2" xfId="803"/>
    <cellStyle name="Output 4 3" xfId="804"/>
    <cellStyle name="Output 4 3 2" xfId="805"/>
    <cellStyle name="Output 4 3 2 2" xfId="806"/>
    <cellStyle name="Output 4 3 3" xfId="807"/>
    <cellStyle name="Output 4 4" xfId="808"/>
    <cellStyle name="Output 4 4 2" xfId="809"/>
    <cellStyle name="Output 4 4 2 2" xfId="810"/>
    <cellStyle name="Output 4 4 3" xfId="811"/>
    <cellStyle name="Output 4 5" xfId="812"/>
    <cellStyle name="Output 4 5 2" xfId="813"/>
    <cellStyle name="Output 4 5 2 2" xfId="814"/>
    <cellStyle name="Output 4 5 3" xfId="815"/>
    <cellStyle name="Output 4 6" xfId="816"/>
    <cellStyle name="Output 4 6 2" xfId="817"/>
    <cellStyle name="Output 4 6 2 2" xfId="818"/>
    <cellStyle name="Output 4 6 3" xfId="819"/>
    <cellStyle name="Output 4 7" xfId="820"/>
    <cellStyle name="Output 4 7 2" xfId="821"/>
    <cellStyle name="Output 4 7 2 2" xfId="822"/>
    <cellStyle name="Output 4 7 3" xfId="823"/>
    <cellStyle name="Output 4 8" xfId="824"/>
    <cellStyle name="Output 4 8 2" xfId="825"/>
    <cellStyle name="Output 4 8 2 2" xfId="826"/>
    <cellStyle name="Output 4 8 3" xfId="827"/>
    <cellStyle name="Output 4 9" xfId="828"/>
    <cellStyle name="Output 4 9 2" xfId="829"/>
    <cellStyle name="Output 4 9 2 2" xfId="830"/>
    <cellStyle name="Output 4 9 3" xfId="831"/>
    <cellStyle name="Percent" xfId="981" builtinId="5"/>
    <cellStyle name="Percent 2" xfId="24"/>
    <cellStyle name="Percent 2 2" xfId="832"/>
    <cellStyle name="Percent 2 3" xfId="833"/>
    <cellStyle name="Percent 3" xfId="25"/>
    <cellStyle name="Percent 3 2" xfId="834"/>
    <cellStyle name="Percent 4" xfId="26"/>
    <cellStyle name="Percent 5" xfId="27"/>
    <cellStyle name="Percent 6" xfId="983"/>
    <cellStyle name="SectionHeaderNormal" xfId="835"/>
    <cellStyle name="SubScript" xfId="836"/>
    <cellStyle name="SuperScript" xfId="837"/>
    <cellStyle name="TextBold" xfId="838"/>
    <cellStyle name="TextItalic" xfId="839"/>
    <cellStyle name="TextNormal" xfId="840"/>
    <cellStyle name="Title 2" xfId="841"/>
    <cellStyle name="Title 2 2" xfId="842"/>
    <cellStyle name="Title 3" xfId="843"/>
    <cellStyle name="Title 4" xfId="844"/>
    <cellStyle name="TitleNormal" xfId="845"/>
    <cellStyle name="Total 2" xfId="846"/>
    <cellStyle name="Total 2 2" xfId="847"/>
    <cellStyle name="Total 3" xfId="848"/>
    <cellStyle name="Total 3 10" xfId="849"/>
    <cellStyle name="Total 3 10 2" xfId="850"/>
    <cellStyle name="Total 3 11" xfId="851"/>
    <cellStyle name="Total 3 2" xfId="852"/>
    <cellStyle name="Total 3 2 10" xfId="853"/>
    <cellStyle name="Total 3 2 2" xfId="854"/>
    <cellStyle name="Total 3 2 2 2" xfId="855"/>
    <cellStyle name="Total 3 2 2 2 2" xfId="856"/>
    <cellStyle name="Total 3 2 2 3" xfId="857"/>
    <cellStyle name="Total 3 2 3" xfId="858"/>
    <cellStyle name="Total 3 2 3 2" xfId="859"/>
    <cellStyle name="Total 3 2 3 2 2" xfId="860"/>
    <cellStyle name="Total 3 2 3 3" xfId="861"/>
    <cellStyle name="Total 3 2 4" xfId="862"/>
    <cellStyle name="Total 3 2 4 2" xfId="863"/>
    <cellStyle name="Total 3 2 4 2 2" xfId="864"/>
    <cellStyle name="Total 3 2 4 3" xfId="865"/>
    <cellStyle name="Total 3 2 5" xfId="866"/>
    <cellStyle name="Total 3 2 5 2" xfId="867"/>
    <cellStyle name="Total 3 2 5 2 2" xfId="868"/>
    <cellStyle name="Total 3 2 5 3" xfId="869"/>
    <cellStyle name="Total 3 2 6" xfId="870"/>
    <cellStyle name="Total 3 2 6 2" xfId="871"/>
    <cellStyle name="Total 3 2 6 2 2" xfId="872"/>
    <cellStyle name="Total 3 2 6 3" xfId="873"/>
    <cellStyle name="Total 3 2 7" xfId="874"/>
    <cellStyle name="Total 3 2 7 2" xfId="875"/>
    <cellStyle name="Total 3 2 7 2 2" xfId="876"/>
    <cellStyle name="Total 3 2 7 3" xfId="877"/>
    <cellStyle name="Total 3 2 8" xfId="878"/>
    <cellStyle name="Total 3 2 8 2" xfId="879"/>
    <cellStyle name="Total 3 2 8 2 2" xfId="880"/>
    <cellStyle name="Total 3 2 8 3" xfId="881"/>
    <cellStyle name="Total 3 2 9" xfId="882"/>
    <cellStyle name="Total 3 2 9 2" xfId="883"/>
    <cellStyle name="Total 3 3" xfId="884"/>
    <cellStyle name="Total 3 3 2" xfId="885"/>
    <cellStyle name="Total 3 3 2 2" xfId="886"/>
    <cellStyle name="Total 3 3 3" xfId="887"/>
    <cellStyle name="Total 3 4" xfId="888"/>
    <cellStyle name="Total 3 4 2" xfId="889"/>
    <cellStyle name="Total 3 4 2 2" xfId="890"/>
    <cellStyle name="Total 3 4 3" xfId="891"/>
    <cellStyle name="Total 3 5" xfId="892"/>
    <cellStyle name="Total 3 5 2" xfId="893"/>
    <cellStyle name="Total 3 5 2 2" xfId="894"/>
    <cellStyle name="Total 3 5 3" xfId="895"/>
    <cellStyle name="Total 3 6" xfId="896"/>
    <cellStyle name="Total 3 6 2" xfId="897"/>
    <cellStyle name="Total 3 6 2 2" xfId="898"/>
    <cellStyle name="Total 3 6 3" xfId="899"/>
    <cellStyle name="Total 3 7" xfId="900"/>
    <cellStyle name="Total 3 7 2" xfId="901"/>
    <cellStyle name="Total 3 7 2 2" xfId="902"/>
    <cellStyle name="Total 3 7 3" xfId="903"/>
    <cellStyle name="Total 3 8" xfId="904"/>
    <cellStyle name="Total 3 8 2" xfId="905"/>
    <cellStyle name="Total 3 8 2 2" xfId="906"/>
    <cellStyle name="Total 3 8 3" xfId="907"/>
    <cellStyle name="Total 3 9" xfId="908"/>
    <cellStyle name="Total 3 9 2" xfId="909"/>
    <cellStyle name="Total 3 9 2 2" xfId="910"/>
    <cellStyle name="Total 3 9 3" xfId="911"/>
    <cellStyle name="Total 4" xfId="912"/>
    <cellStyle name="Total 4 10" xfId="913"/>
    <cellStyle name="Total 4 10 2" xfId="914"/>
    <cellStyle name="Total 4 11" xfId="915"/>
    <cellStyle name="Total 4 2" xfId="916"/>
    <cellStyle name="Total 4 2 10" xfId="917"/>
    <cellStyle name="Total 4 2 2" xfId="918"/>
    <cellStyle name="Total 4 2 2 2" xfId="919"/>
    <cellStyle name="Total 4 2 2 2 2" xfId="920"/>
    <cellStyle name="Total 4 2 2 3" xfId="921"/>
    <cellStyle name="Total 4 2 3" xfId="922"/>
    <cellStyle name="Total 4 2 3 2" xfId="923"/>
    <cellStyle name="Total 4 2 3 2 2" xfId="924"/>
    <cellStyle name="Total 4 2 3 3" xfId="925"/>
    <cellStyle name="Total 4 2 4" xfId="926"/>
    <cellStyle name="Total 4 2 4 2" xfId="927"/>
    <cellStyle name="Total 4 2 4 2 2" xfId="928"/>
    <cellStyle name="Total 4 2 4 3" xfId="929"/>
    <cellStyle name="Total 4 2 5" xfId="930"/>
    <cellStyle name="Total 4 2 5 2" xfId="931"/>
    <cellStyle name="Total 4 2 5 2 2" xfId="932"/>
    <cellStyle name="Total 4 2 5 3" xfId="933"/>
    <cellStyle name="Total 4 2 6" xfId="934"/>
    <cellStyle name="Total 4 2 6 2" xfId="935"/>
    <cellStyle name="Total 4 2 6 2 2" xfId="936"/>
    <cellStyle name="Total 4 2 6 3" xfId="937"/>
    <cellStyle name="Total 4 2 7" xfId="938"/>
    <cellStyle name="Total 4 2 7 2" xfId="939"/>
    <cellStyle name="Total 4 2 7 2 2" xfId="940"/>
    <cellStyle name="Total 4 2 7 3" xfId="941"/>
    <cellStyle name="Total 4 2 8" xfId="942"/>
    <cellStyle name="Total 4 2 8 2" xfId="943"/>
    <cellStyle name="Total 4 2 8 2 2" xfId="944"/>
    <cellStyle name="Total 4 2 8 3" xfId="945"/>
    <cellStyle name="Total 4 2 9" xfId="946"/>
    <cellStyle name="Total 4 2 9 2" xfId="947"/>
    <cellStyle name="Total 4 3" xfId="948"/>
    <cellStyle name="Total 4 3 2" xfId="949"/>
    <cellStyle name="Total 4 3 2 2" xfId="950"/>
    <cellStyle name="Total 4 3 3" xfId="951"/>
    <cellStyle name="Total 4 4" xfId="952"/>
    <cellStyle name="Total 4 4 2" xfId="953"/>
    <cellStyle name="Total 4 4 2 2" xfId="954"/>
    <cellStyle name="Total 4 4 3" xfId="955"/>
    <cellStyle name="Total 4 5" xfId="956"/>
    <cellStyle name="Total 4 5 2" xfId="957"/>
    <cellStyle name="Total 4 5 2 2" xfId="958"/>
    <cellStyle name="Total 4 5 3" xfId="959"/>
    <cellStyle name="Total 4 6" xfId="960"/>
    <cellStyle name="Total 4 6 2" xfId="961"/>
    <cellStyle name="Total 4 6 2 2" xfId="962"/>
    <cellStyle name="Total 4 6 3" xfId="963"/>
    <cellStyle name="Total 4 7" xfId="964"/>
    <cellStyle name="Total 4 7 2" xfId="965"/>
    <cellStyle name="Total 4 7 2 2" xfId="966"/>
    <cellStyle name="Total 4 7 3" xfId="967"/>
    <cellStyle name="Total 4 8" xfId="968"/>
    <cellStyle name="Total 4 8 2" xfId="969"/>
    <cellStyle name="Total 4 8 2 2" xfId="970"/>
    <cellStyle name="Total 4 8 3" xfId="971"/>
    <cellStyle name="Total 4 9" xfId="972"/>
    <cellStyle name="Total 4 9 2" xfId="973"/>
    <cellStyle name="Total 4 9 2 2" xfId="974"/>
    <cellStyle name="Total 4 9 3" xfId="975"/>
    <cellStyle name="Warning Text 2" xfId="976"/>
    <cellStyle name="Warning Text 2 2" xfId="977"/>
    <cellStyle name="Warning Text 3" xfId="978"/>
    <cellStyle name="Warning Text 4" xfId="9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4104" name="AutoShape 8" descr="Image result for dc pcsb">
          <a:extLst>
            <a:ext uri="{FF2B5EF4-FFF2-40B4-BE49-F238E27FC236}">
              <a16:creationId xmlns:a16="http://schemas.microsoft.com/office/drawing/2014/main" id="{00000000-0008-0000-0000-0000081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5" name="AutoShape 8" descr="Image result for dc pcsb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7" name="AutoShape 8" descr="Image result for dc pcsb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939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jones.DCPUBLICCHARTER\AppData\Local\Microsoft\Windows\Temporary%20Internet%20Files\Content.IE5\D30380PT\Achievement%20Prep%20-%20FY15%20Financial%20Model%20-%201501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AppData\Local\Temp\Leberkaese\sample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tkins\AppData\Local\Microsoft\Windows\INetCache\Content.Outlook\E7HSRUU0\Copy%20of%20Budget%20Compare%205.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-file\ACCT-DATA\FHPCS-Documents\Budget%20and%20planning\FY%202018-19\Charter%20board\FPCS%20Budget%202018-2019%20-%20Actual%20-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</row>
      </sheetData>
      <sheetData sheetId="7"/>
      <sheetData sheetId="8">
        <row r="8">
          <cell r="C8">
            <v>8700</v>
          </cell>
        </row>
      </sheetData>
      <sheetData sheetId="9"/>
      <sheetData sheetId="10">
        <row r="43">
          <cell r="C43">
            <v>0</v>
          </cell>
        </row>
      </sheetData>
      <sheetData sheetId="11"/>
      <sheetData sheetId="12">
        <row r="8">
          <cell r="C8">
            <v>1.03</v>
          </cell>
        </row>
      </sheetData>
      <sheetData sheetId="13"/>
      <sheetData sheetId="14"/>
      <sheetData sheetId="15">
        <row r="15">
          <cell r="D15">
            <v>18600</v>
          </cell>
        </row>
      </sheetData>
      <sheetData sheetId="16"/>
      <sheetData sheetId="17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  <sheetName val="Oct BS"/>
      <sheetName val="Nov BS"/>
      <sheetName val="Dec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puts"/>
    </sheetNames>
    <sheetDataSet>
      <sheetData sheetId="0" refreshError="1"/>
      <sheetData sheetId="1">
        <row r="28">
          <cell r="D28">
            <v>0.09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 "/>
      <sheetName val="Sheet7"/>
      <sheetName val="2nd request"/>
      <sheetName val="Proforma (2)"/>
      <sheetName val="Variance Justification"/>
      <sheetName val="Sheet6"/>
      <sheetName val="Additional Request"/>
      <sheetName val="Budget VS Actual "/>
      <sheetName val="Proforma"/>
      <sheetName val=" Community office summary"/>
      <sheetName val="Site Postion comparison"/>
      <sheetName val="Site Allocations"/>
      <sheetName val="All"/>
      <sheetName val="AR-Personnel"/>
      <sheetName val="AR-Stipends"/>
      <sheetName val="AR-Non Personnel"/>
      <sheetName val="BP-Personnel "/>
      <sheetName val="BP-Stipends"/>
      <sheetName val="BP-Non Personnel"/>
      <sheetName val="CH-Personnel "/>
      <sheetName val="CH-Non Personnel"/>
      <sheetName val="CH-Stipends"/>
      <sheetName val="CA-Personnel "/>
      <sheetName val="CA-Non Personnel"/>
      <sheetName val="CA-Stipends"/>
      <sheetName val="ID-Personnel"/>
      <sheetName val="ID-Stipends"/>
      <sheetName val="ID-Non Personnel"/>
      <sheetName val="SEE-Personnel "/>
      <sheetName val="SEE-Stipends"/>
      <sheetName val="SEE-Non Personnel"/>
      <sheetName val="SEM-Personnel "/>
      <sheetName val="SEM-Stipends"/>
      <sheetName val="SEM-Non Personnel"/>
      <sheetName val="TP-Personnel "/>
      <sheetName val="TP-Stipends"/>
      <sheetName val="TP-Non Personnel"/>
      <sheetName val="WD-Personnel"/>
      <sheetName val="WD-Stipends"/>
      <sheetName val="WD-Non Personnel"/>
      <sheetName val="FAC-Personnel"/>
      <sheetName val="FAC-Non Personnel"/>
      <sheetName val="SEC-Personnel"/>
      <sheetName val="SEC-Non Personnel"/>
      <sheetName val="FNS-Personnel"/>
      <sheetName val="FNS-Non Personnel"/>
      <sheetName val="EL-Personnel"/>
      <sheetName val="EL-Stipends"/>
      <sheetName val="EL-Non Personnel"/>
      <sheetName val="SLA-Personnel"/>
      <sheetName val="Summer Bridge-Personnel  "/>
      <sheetName val="ESY-Personnel "/>
      <sheetName val="Interns-Personnel "/>
      <sheetName val="Enrichments-Personnel  "/>
      <sheetName val="Summer-Non Personnel"/>
      <sheetName val="Summer-Stipends"/>
      <sheetName val="Sheet1"/>
      <sheetName val="Sheet2"/>
      <sheetName val="Sheet3"/>
      <sheetName val="Sheet4"/>
      <sheetName val="CEO-Personnel"/>
      <sheetName val="CEO-Non Personnel"/>
      <sheetName val="COO-Personnel"/>
      <sheetName val="COO-Non Personnel"/>
      <sheetName val="Health-Non Personnel"/>
      <sheetName val="Community -Non Personnel "/>
      <sheetName val="Student Infor-Non Personnel "/>
      <sheetName val="FIN-Personnel"/>
      <sheetName val="FIN- Non Personnel"/>
      <sheetName val="TECH-Personnel"/>
      <sheetName val=" TECH-Non Personnel"/>
      <sheetName val="ACA-Personnel"/>
      <sheetName val="ACA-Stipends"/>
      <sheetName val="Non Personnel-Academic Affairs"/>
      <sheetName val="Non Personnel-Student Support"/>
      <sheetName val="Non Personnel-Performance Manag"/>
      <sheetName val="Non Personnel-FNN"/>
      <sheetName val="Strategy-Personnel"/>
      <sheetName val="Non Personnel-Strategy"/>
      <sheetName val="Non Personnel-Genreal Counsel"/>
      <sheetName val="Non Personnel-Parent Relations"/>
      <sheetName val="Non Personnel-Human Resources"/>
      <sheetName val="CoC-Personnel"/>
      <sheetName val="CoC-Non Personnel"/>
    </sheetNames>
    <sheetDataSet>
      <sheetData sheetId="0">
        <row r="21">
          <cell r="D21">
            <v>3764489.4875699999</v>
          </cell>
        </row>
        <row r="22">
          <cell r="D22">
            <v>842985.13550000009</v>
          </cell>
        </row>
        <row r="23">
          <cell r="D23">
            <v>3197135</v>
          </cell>
        </row>
        <row r="24">
          <cell r="D24">
            <v>1517496.0325</v>
          </cell>
        </row>
        <row r="25">
          <cell r="D25">
            <v>1651764</v>
          </cell>
        </row>
        <row r="27">
          <cell r="D27">
            <v>351000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18-19 Budget "/>
      <sheetName val="October Intrim "/>
    </sheetNames>
    <sheetDataSet>
      <sheetData sheetId="0">
        <row r="27">
          <cell r="B27">
            <v>587934.26596787828</v>
          </cell>
        </row>
        <row r="28">
          <cell r="B28">
            <v>458549.80092478561</v>
          </cell>
        </row>
        <row r="29">
          <cell r="B29">
            <v>56204.212403844584</v>
          </cell>
        </row>
        <row r="30">
          <cell r="B30">
            <v>451053.58174501703</v>
          </cell>
        </row>
        <row r="31">
          <cell r="B31">
            <v>433112.48829160805</v>
          </cell>
        </row>
        <row r="32">
          <cell r="B32">
            <v>836444.98606422404</v>
          </cell>
        </row>
        <row r="35">
          <cell r="B35">
            <v>336719.98838398245</v>
          </cell>
        </row>
        <row r="43">
          <cell r="B43">
            <v>2882419.2597236107</v>
          </cell>
        </row>
        <row r="44">
          <cell r="B44">
            <v>2083374.823555331</v>
          </cell>
        </row>
        <row r="45">
          <cell r="B45">
            <v>684697.77435686369</v>
          </cell>
        </row>
        <row r="51">
          <cell r="B51">
            <v>859485.1671135627</v>
          </cell>
        </row>
        <row r="52">
          <cell r="B52">
            <v>11895.852103064848</v>
          </cell>
        </row>
        <row r="56">
          <cell r="B56">
            <v>167871.07194702039</v>
          </cell>
        </row>
        <row r="57">
          <cell r="B57">
            <v>37864.587676089504</v>
          </cell>
        </row>
        <row r="58">
          <cell r="B58">
            <v>1497120.3102925583</v>
          </cell>
        </row>
        <row r="65">
          <cell r="B65">
            <v>301080.46607269283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sanwo@friendshipschools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9"/>
  <sheetViews>
    <sheetView showGridLines="0" view="pageBreakPreview" zoomScaleSheetLayoutView="100" workbookViewId="0">
      <selection activeCell="G8" sqref="G8"/>
    </sheetView>
  </sheetViews>
  <sheetFormatPr defaultColWidth="9.140625" defaultRowHeight="12.75" x14ac:dyDescent="0.2"/>
  <cols>
    <col min="1" max="1" width="49.7109375" style="69" bestFit="1" customWidth="1"/>
    <col min="2" max="3" width="9.140625" style="69"/>
    <col min="4" max="4" width="52.42578125" style="69" customWidth="1"/>
    <col min="5" max="16384" width="9.140625" style="69"/>
  </cols>
  <sheetData>
    <row r="1" spans="1:1" x14ac:dyDescent="0.2">
      <c r="A1" s="68" t="s">
        <v>135</v>
      </c>
    </row>
    <row r="2" spans="1:1" x14ac:dyDescent="0.2">
      <c r="A2" s="70" t="s">
        <v>183</v>
      </c>
    </row>
    <row r="4" spans="1:1" x14ac:dyDescent="0.2">
      <c r="A4" s="70" t="s">
        <v>184</v>
      </c>
    </row>
    <row r="5" spans="1:1" ht="15" x14ac:dyDescent="0.25">
      <c r="A5" s="158" t="s">
        <v>185</v>
      </c>
    </row>
    <row r="6" spans="1:1" x14ac:dyDescent="0.2">
      <c r="A6" s="70" t="s">
        <v>186</v>
      </c>
    </row>
    <row r="8" spans="1:1" x14ac:dyDescent="0.2">
      <c r="A8" s="70" t="s">
        <v>187</v>
      </c>
    </row>
    <row r="9" spans="1:1" x14ac:dyDescent="0.2">
      <c r="A9" s="70" t="s">
        <v>136</v>
      </c>
    </row>
  </sheetData>
  <hyperlinks>
    <hyperlink ref="A5" r:id="rId1"/>
  </hyperlinks>
  <pageMargins left="0.7" right="0.7" top="0.75" bottom="0.75" header="0.3" footer="0.3"/>
  <pageSetup paperSize="12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F67"/>
  <sheetViews>
    <sheetView showGridLines="0" view="pageBreakPreview" zoomScaleNormal="115" zoomScaleSheetLayoutView="100" zoomScalePageLayoutView="115" workbookViewId="0">
      <selection activeCell="B35" sqref="B35"/>
    </sheetView>
  </sheetViews>
  <sheetFormatPr defaultColWidth="7.42578125" defaultRowHeight="12.75" x14ac:dyDescent="0.2"/>
  <cols>
    <col min="1" max="1" width="31.42578125" style="3" customWidth="1"/>
    <col min="2" max="2" width="26.42578125" style="35" customWidth="1"/>
    <col min="3" max="4" width="15.7109375" style="35" customWidth="1"/>
    <col min="5" max="5" width="12" style="3" bestFit="1" customWidth="1"/>
    <col min="6" max="6" width="11.140625" style="3" bestFit="1" customWidth="1"/>
    <col min="7" max="16384" width="7.42578125" style="3"/>
  </cols>
  <sheetData>
    <row r="1" spans="1:4" x14ac:dyDescent="0.2">
      <c r="A1" s="71" t="str">
        <f>'Cover Sheet'!A2</f>
        <v>Friendship Public Charter School</v>
      </c>
    </row>
    <row r="2" spans="1:4" x14ac:dyDescent="0.2">
      <c r="A2" s="3" t="str">
        <f>'Cover Sheet'!A8&amp;" Enrollment Data"</f>
        <v>FY 2019-2020 Enrollment Data</v>
      </c>
    </row>
    <row r="3" spans="1:4" x14ac:dyDescent="0.2">
      <c r="A3" s="14"/>
      <c r="B3" s="15"/>
      <c r="C3" s="16"/>
      <c r="D3" s="16"/>
    </row>
    <row r="4" spans="1:4" ht="31.5" customHeight="1" x14ac:dyDescent="0.2">
      <c r="A4" s="160" t="s">
        <v>38</v>
      </c>
      <c r="B4" s="159" t="s">
        <v>81</v>
      </c>
      <c r="C4" s="159" t="s">
        <v>122</v>
      </c>
      <c r="D4" s="159" t="s">
        <v>121</v>
      </c>
    </row>
    <row r="5" spans="1:4" ht="16.5" customHeight="1" x14ac:dyDescent="0.2">
      <c r="A5" s="161"/>
      <c r="B5" s="159"/>
      <c r="C5" s="159"/>
      <c r="D5" s="159"/>
    </row>
    <row r="6" spans="1:4" ht="12.75" customHeight="1" x14ac:dyDescent="0.2">
      <c r="A6" s="8" t="s">
        <v>39</v>
      </c>
      <c r="B6" s="36">
        <v>274</v>
      </c>
      <c r="C6" s="37">
        <v>291</v>
      </c>
      <c r="D6" s="37"/>
    </row>
    <row r="7" spans="1:4" ht="12.75" customHeight="1" x14ac:dyDescent="0.2">
      <c r="A7" s="8" t="s">
        <v>40</v>
      </c>
      <c r="B7" s="36">
        <v>327</v>
      </c>
      <c r="C7" s="37">
        <v>358</v>
      </c>
      <c r="D7" s="37"/>
    </row>
    <row r="8" spans="1:4" ht="12.75" customHeight="1" x14ac:dyDescent="0.2">
      <c r="A8" s="8" t="s">
        <v>41</v>
      </c>
      <c r="B8" s="36">
        <v>331</v>
      </c>
      <c r="C8" s="37">
        <v>350</v>
      </c>
      <c r="D8" s="37"/>
    </row>
    <row r="9" spans="1:4" ht="12.75" customHeight="1" x14ac:dyDescent="0.2">
      <c r="A9" s="8" t="s">
        <v>42</v>
      </c>
      <c r="B9" s="36">
        <v>316</v>
      </c>
      <c r="C9" s="37">
        <v>342</v>
      </c>
      <c r="D9" s="37"/>
    </row>
    <row r="10" spans="1:4" ht="12.75" customHeight="1" x14ac:dyDescent="0.2">
      <c r="A10" s="8" t="s">
        <v>43</v>
      </c>
      <c r="B10" s="36">
        <v>334</v>
      </c>
      <c r="C10" s="37">
        <v>360</v>
      </c>
      <c r="D10" s="37"/>
    </row>
    <row r="11" spans="1:4" ht="12.75" customHeight="1" x14ac:dyDescent="0.2">
      <c r="A11" s="8" t="s">
        <v>44</v>
      </c>
      <c r="B11" s="36">
        <v>261</v>
      </c>
      <c r="C11" s="37">
        <v>282</v>
      </c>
      <c r="D11" s="37"/>
    </row>
    <row r="12" spans="1:4" ht="12.75" customHeight="1" x14ac:dyDescent="0.2">
      <c r="A12" s="8" t="s">
        <v>45</v>
      </c>
      <c r="B12" s="36">
        <v>271</v>
      </c>
      <c r="C12" s="37">
        <v>293</v>
      </c>
      <c r="D12" s="37"/>
    </row>
    <row r="13" spans="1:4" ht="12.75" customHeight="1" x14ac:dyDescent="0.2">
      <c r="A13" s="8" t="s">
        <v>46</v>
      </c>
      <c r="B13" s="36">
        <v>308</v>
      </c>
      <c r="C13" s="37">
        <v>333</v>
      </c>
      <c r="D13" s="37"/>
    </row>
    <row r="14" spans="1:4" ht="12.75" customHeight="1" x14ac:dyDescent="0.2">
      <c r="A14" s="9" t="s">
        <v>47</v>
      </c>
      <c r="B14" s="36">
        <v>270</v>
      </c>
      <c r="C14" s="37">
        <v>323</v>
      </c>
      <c r="D14" s="37"/>
    </row>
    <row r="15" spans="1:4" ht="12.75" customHeight="1" x14ac:dyDescent="0.2">
      <c r="A15" s="9" t="s">
        <v>48</v>
      </c>
      <c r="B15" s="36">
        <v>255</v>
      </c>
      <c r="C15" s="37">
        <v>282</v>
      </c>
      <c r="D15" s="37"/>
    </row>
    <row r="16" spans="1:4" ht="12.75" customHeight="1" x14ac:dyDescent="0.2">
      <c r="A16" s="9" t="s">
        <v>49</v>
      </c>
      <c r="B16" s="36">
        <v>211</v>
      </c>
      <c r="C16" s="37">
        <v>266</v>
      </c>
      <c r="D16" s="37"/>
    </row>
    <row r="17" spans="1:4" ht="12.75" customHeight="1" x14ac:dyDescent="0.2">
      <c r="A17" s="8" t="s">
        <v>50</v>
      </c>
      <c r="B17" s="36">
        <v>232</v>
      </c>
      <c r="C17" s="37">
        <v>257</v>
      </c>
      <c r="D17" s="37"/>
    </row>
    <row r="18" spans="1:4" ht="12.75" customHeight="1" x14ac:dyDescent="0.2">
      <c r="A18" s="8" t="s">
        <v>51</v>
      </c>
      <c r="B18" s="36">
        <v>196</v>
      </c>
      <c r="C18" s="37">
        <v>196</v>
      </c>
      <c r="D18" s="37"/>
    </row>
    <row r="19" spans="1:4" ht="12.75" customHeight="1" x14ac:dyDescent="0.2">
      <c r="A19" s="8" t="s">
        <v>52</v>
      </c>
      <c r="B19" s="36">
        <v>187</v>
      </c>
      <c r="C19" s="37">
        <v>187</v>
      </c>
      <c r="D19" s="37"/>
    </row>
    <row r="20" spans="1:4" ht="12.75" customHeight="1" x14ac:dyDescent="0.2">
      <c r="A20" s="8" t="s">
        <v>53</v>
      </c>
      <c r="B20" s="36">
        <v>208</v>
      </c>
      <c r="C20" s="37">
        <v>208</v>
      </c>
      <c r="D20" s="37"/>
    </row>
    <row r="21" spans="1:4" ht="12.75" customHeight="1" x14ac:dyDescent="0.2">
      <c r="A21" s="8" t="s">
        <v>54</v>
      </c>
      <c r="B21" s="36">
        <v>0</v>
      </c>
      <c r="C21" s="37"/>
      <c r="D21" s="37"/>
    </row>
    <row r="22" spans="1:4" ht="12.75" customHeight="1" x14ac:dyDescent="0.2">
      <c r="A22" s="8" t="s">
        <v>55</v>
      </c>
      <c r="B22" s="36">
        <v>0</v>
      </c>
      <c r="C22" s="37"/>
      <c r="D22" s="37"/>
    </row>
    <row r="23" spans="1:4" ht="13.5" customHeight="1" x14ac:dyDescent="0.2">
      <c r="A23" s="9" t="s">
        <v>56</v>
      </c>
      <c r="B23" s="36">
        <v>0</v>
      </c>
      <c r="C23" s="37"/>
      <c r="D23" s="37"/>
    </row>
    <row r="24" spans="1:4" x14ac:dyDescent="0.2">
      <c r="A24" s="17" t="s">
        <v>57</v>
      </c>
      <c r="B24" s="13">
        <f>SUM(B6:B23)</f>
        <v>3981</v>
      </c>
      <c r="C24" s="13">
        <f>SUM(C6:C23)</f>
        <v>4328</v>
      </c>
      <c r="D24" s="13">
        <f>SUM(D6:D23)</f>
        <v>0</v>
      </c>
    </row>
    <row r="25" spans="1:4" x14ac:dyDescent="0.2">
      <c r="A25" s="18"/>
      <c r="B25" s="19"/>
      <c r="C25" s="11"/>
      <c r="D25" s="11"/>
    </row>
    <row r="26" spans="1:4" ht="25.5" x14ac:dyDescent="0.2">
      <c r="A26" s="17" t="s">
        <v>58</v>
      </c>
      <c r="B26" s="20" t="str">
        <f>B4</f>
        <v>Previous Year's Enrollment</v>
      </c>
      <c r="C26" s="20" t="str">
        <f>C4</f>
        <v>Budgeted Enrollment</v>
      </c>
      <c r="D26" s="20" t="str">
        <f>D4</f>
        <v>Audited Enrollment</v>
      </c>
    </row>
    <row r="27" spans="1:4" ht="20.25" customHeight="1" x14ac:dyDescent="0.2">
      <c r="A27" s="8" t="s">
        <v>59</v>
      </c>
      <c r="B27" s="36">
        <v>147</v>
      </c>
      <c r="C27" s="37">
        <v>168</v>
      </c>
      <c r="D27" s="37"/>
    </row>
    <row r="28" spans="1:4" ht="12.75" customHeight="1" x14ac:dyDescent="0.2">
      <c r="A28" s="8" t="s">
        <v>60</v>
      </c>
      <c r="B28" s="36">
        <v>235</v>
      </c>
      <c r="C28" s="37">
        <v>241</v>
      </c>
      <c r="D28" s="37"/>
    </row>
    <row r="29" spans="1:4" ht="12.75" customHeight="1" x14ac:dyDescent="0.2">
      <c r="A29" s="8" t="s">
        <v>61</v>
      </c>
      <c r="B29" s="36">
        <v>85</v>
      </c>
      <c r="C29" s="37">
        <v>86</v>
      </c>
      <c r="D29" s="37"/>
    </row>
    <row r="30" spans="1:4" ht="12.75" customHeight="1" x14ac:dyDescent="0.2">
      <c r="A30" s="8" t="s">
        <v>62</v>
      </c>
      <c r="B30" s="36">
        <v>86</v>
      </c>
      <c r="C30" s="37">
        <v>87</v>
      </c>
      <c r="D30" s="37"/>
    </row>
    <row r="31" spans="1:4" ht="13.5" customHeight="1" x14ac:dyDescent="0.2">
      <c r="A31" s="17" t="s">
        <v>63</v>
      </c>
      <c r="B31" s="13">
        <f>SUM(B27:B30)</f>
        <v>553</v>
      </c>
      <c r="C31" s="13">
        <f>SUM(C27:C30)</f>
        <v>582</v>
      </c>
      <c r="D31" s="13">
        <f>SUM(D27:D30)</f>
        <v>0</v>
      </c>
    </row>
    <row r="32" spans="1:4" ht="13.5" customHeight="1" x14ac:dyDescent="0.2">
      <c r="A32" s="21"/>
      <c r="B32" s="22"/>
      <c r="C32" s="11"/>
      <c r="D32" s="11"/>
    </row>
    <row r="33" spans="1:6" ht="13.5" x14ac:dyDescent="0.25">
      <c r="A33" s="23"/>
      <c r="B33" s="22"/>
      <c r="C33" s="11"/>
      <c r="D33" s="11"/>
    </row>
    <row r="34" spans="1:6" ht="32.25" customHeight="1" x14ac:dyDescent="0.2">
      <c r="A34" s="12" t="s">
        <v>64</v>
      </c>
      <c r="B34" s="20" t="str">
        <f>B26</f>
        <v>Previous Year's Enrollment</v>
      </c>
      <c r="C34" s="20" t="str">
        <f>C26</f>
        <v>Budgeted Enrollment</v>
      </c>
      <c r="D34" s="20" t="str">
        <f>D26</f>
        <v>Audited Enrollment</v>
      </c>
    </row>
    <row r="35" spans="1:6" ht="21.75" customHeight="1" x14ac:dyDescent="0.2">
      <c r="A35" s="12" t="s">
        <v>65</v>
      </c>
      <c r="B35" s="38">
        <v>71</v>
      </c>
      <c r="C35" s="39">
        <v>86</v>
      </c>
      <c r="D35" s="39"/>
    </row>
    <row r="36" spans="1:6" x14ac:dyDescent="0.2">
      <c r="A36" s="21"/>
      <c r="B36" s="22"/>
      <c r="C36" s="11"/>
      <c r="D36" s="11"/>
    </row>
    <row r="37" spans="1:6" ht="12.75" customHeight="1" x14ac:dyDescent="0.2">
      <c r="A37" s="12" t="s">
        <v>66</v>
      </c>
      <c r="B37" s="20" t="str">
        <f>B34</f>
        <v>Previous Year's Enrollment</v>
      </c>
      <c r="C37" s="20" t="str">
        <f>C34</f>
        <v>Budgeted Enrollment</v>
      </c>
      <c r="D37" s="20" t="str">
        <f>D34</f>
        <v>Audited Enrollment</v>
      </c>
    </row>
    <row r="38" spans="1:6" ht="12.75" customHeight="1" x14ac:dyDescent="0.2">
      <c r="A38" s="7" t="s">
        <v>67</v>
      </c>
      <c r="B38" s="133">
        <v>0</v>
      </c>
      <c r="C38" s="37">
        <v>0</v>
      </c>
      <c r="D38" s="37"/>
    </row>
    <row r="39" spans="1:6" ht="12.75" customHeight="1" x14ac:dyDescent="0.2">
      <c r="A39" s="7" t="s">
        <v>68</v>
      </c>
      <c r="B39" s="133">
        <v>0</v>
      </c>
      <c r="C39" s="37">
        <v>0</v>
      </c>
      <c r="D39" s="37"/>
    </row>
    <row r="40" spans="1:6" ht="12.75" customHeight="1" x14ac:dyDescent="0.2">
      <c r="A40" s="7" t="s">
        <v>69</v>
      </c>
      <c r="B40" s="133">
        <v>0</v>
      </c>
      <c r="C40" s="37">
        <v>0</v>
      </c>
      <c r="D40" s="37"/>
      <c r="F40" s="4"/>
    </row>
    <row r="41" spans="1:6" ht="12.75" customHeight="1" x14ac:dyDescent="0.2">
      <c r="A41" s="7" t="s">
        <v>70</v>
      </c>
      <c r="B41" s="133">
        <v>0</v>
      </c>
      <c r="C41" s="37">
        <v>0</v>
      </c>
      <c r="D41" s="37"/>
      <c r="F41" s="4"/>
    </row>
    <row r="42" spans="1:6" ht="13.5" customHeight="1" x14ac:dyDescent="0.2">
      <c r="A42" s="24" t="s">
        <v>71</v>
      </c>
      <c r="B42" s="134">
        <f>SUM(B38:B41)</f>
        <v>0</v>
      </c>
      <c r="C42" s="13">
        <f>SUM(C38:C41)</f>
        <v>0</v>
      </c>
      <c r="D42" s="13">
        <f>SUM(D38:D41)</f>
        <v>0</v>
      </c>
      <c r="F42" s="4"/>
    </row>
    <row r="43" spans="1:6" ht="13.5" customHeight="1" x14ac:dyDescent="0.2">
      <c r="A43" s="18"/>
      <c r="B43" s="135"/>
      <c r="C43" s="25"/>
      <c r="D43" s="25"/>
      <c r="F43" s="4"/>
    </row>
    <row r="44" spans="1:6" ht="25.5" x14ac:dyDescent="0.2">
      <c r="A44" s="26" t="s">
        <v>72</v>
      </c>
      <c r="B44" s="136" t="str">
        <f>B34</f>
        <v>Previous Year's Enrollment</v>
      </c>
      <c r="C44" s="20" t="str">
        <f>C34</f>
        <v>Budgeted Enrollment</v>
      </c>
      <c r="D44" s="20" t="str">
        <f>D34</f>
        <v>Audited Enrollment</v>
      </c>
      <c r="F44" s="4"/>
    </row>
    <row r="45" spans="1:6" ht="13.5" customHeight="1" x14ac:dyDescent="0.2">
      <c r="A45" s="12" t="s">
        <v>73</v>
      </c>
      <c r="B45" s="137">
        <v>0</v>
      </c>
      <c r="C45" s="39">
        <v>0</v>
      </c>
      <c r="D45" s="39"/>
      <c r="F45" s="4"/>
    </row>
    <row r="46" spans="1:6" ht="13.5" customHeight="1" x14ac:dyDescent="0.2">
      <c r="A46" s="21"/>
      <c r="B46" s="135"/>
      <c r="C46" s="27"/>
      <c r="D46" s="27"/>
      <c r="F46" s="4"/>
    </row>
    <row r="47" spans="1:6" ht="12.75" customHeight="1" x14ac:dyDescent="0.2">
      <c r="A47" s="7" t="s">
        <v>74</v>
      </c>
      <c r="B47" s="136" t="str">
        <f>B44</f>
        <v>Previous Year's Enrollment</v>
      </c>
      <c r="C47" s="20" t="str">
        <f>C44</f>
        <v>Budgeted Enrollment</v>
      </c>
      <c r="D47" s="20" t="str">
        <f>D44</f>
        <v>Audited Enrollment</v>
      </c>
      <c r="F47" s="4"/>
    </row>
    <row r="48" spans="1:6" ht="13.5" customHeight="1" x14ac:dyDescent="0.2">
      <c r="A48" s="12" t="s">
        <v>74</v>
      </c>
      <c r="B48" s="137">
        <v>0</v>
      </c>
      <c r="C48" s="39">
        <v>0</v>
      </c>
      <c r="D48" s="39"/>
      <c r="F48" s="4"/>
    </row>
    <row r="49" spans="1:6" x14ac:dyDescent="0.2">
      <c r="A49" s="21"/>
      <c r="B49" s="135"/>
      <c r="C49" s="27"/>
      <c r="D49" s="27"/>
      <c r="F49" s="4"/>
    </row>
    <row r="50" spans="1:6" ht="12.75" customHeight="1" x14ac:dyDescent="0.2">
      <c r="A50" s="12" t="s">
        <v>119</v>
      </c>
      <c r="B50" s="136" t="str">
        <f>B47</f>
        <v>Previous Year's Enrollment</v>
      </c>
      <c r="C50" s="20" t="str">
        <f>C47</f>
        <v>Budgeted Enrollment</v>
      </c>
      <c r="D50" s="20" t="str">
        <f>D47</f>
        <v>Audited Enrollment</v>
      </c>
      <c r="F50" s="4"/>
    </row>
    <row r="51" spans="1:6" ht="13.5" customHeight="1" x14ac:dyDescent="0.2">
      <c r="A51" s="12" t="s">
        <v>120</v>
      </c>
      <c r="B51" s="137">
        <v>2407</v>
      </c>
      <c r="C51" s="39">
        <v>2542</v>
      </c>
      <c r="D51" s="39"/>
      <c r="F51" s="4"/>
    </row>
    <row r="52" spans="1:6" x14ac:dyDescent="0.2">
      <c r="A52" s="28"/>
      <c r="B52" s="138"/>
      <c r="C52" s="29"/>
      <c r="D52" s="29"/>
      <c r="F52" s="4"/>
    </row>
    <row r="53" spans="1:6" ht="25.5" x14ac:dyDescent="0.2">
      <c r="A53" s="12" t="s">
        <v>75</v>
      </c>
      <c r="B53" s="136" t="str">
        <f>B44</f>
        <v>Previous Year's Enrollment</v>
      </c>
      <c r="C53" s="20" t="str">
        <f>C44</f>
        <v>Budgeted Enrollment</v>
      </c>
      <c r="D53" s="20" t="str">
        <f>D44</f>
        <v>Audited Enrollment</v>
      </c>
      <c r="F53" s="4"/>
    </row>
    <row r="54" spans="1:6" ht="12.75" customHeight="1" x14ac:dyDescent="0.2">
      <c r="A54" s="7" t="s">
        <v>76</v>
      </c>
      <c r="B54" s="133">
        <v>35</v>
      </c>
      <c r="C54" s="133">
        <v>35</v>
      </c>
      <c r="D54" s="37"/>
      <c r="F54" s="4"/>
    </row>
    <row r="55" spans="1:6" ht="12.75" customHeight="1" x14ac:dyDescent="0.2">
      <c r="A55" s="7" t="s">
        <v>77</v>
      </c>
      <c r="B55" s="133">
        <v>33</v>
      </c>
      <c r="C55" s="133">
        <v>33</v>
      </c>
      <c r="D55" s="37"/>
      <c r="F55" s="4"/>
    </row>
    <row r="56" spans="1:6" ht="12.75" customHeight="1" x14ac:dyDescent="0.2">
      <c r="A56" s="7" t="s">
        <v>78</v>
      </c>
      <c r="B56" s="133">
        <v>35</v>
      </c>
      <c r="C56" s="133">
        <v>35</v>
      </c>
      <c r="D56" s="37"/>
      <c r="F56" s="4"/>
    </row>
    <row r="57" spans="1:6" ht="12.75" customHeight="1" x14ac:dyDescent="0.2">
      <c r="A57" s="7" t="s">
        <v>79</v>
      </c>
      <c r="B57" s="133">
        <v>21</v>
      </c>
      <c r="C57" s="133">
        <v>21</v>
      </c>
      <c r="D57" s="37"/>
      <c r="F57" s="4"/>
    </row>
    <row r="58" spans="1:6" ht="14.25" customHeight="1" x14ac:dyDescent="0.25">
      <c r="A58" s="30" t="s">
        <v>80</v>
      </c>
      <c r="B58" s="13">
        <f>SUM(B54:B57)</f>
        <v>124</v>
      </c>
      <c r="C58" s="13">
        <f>SUM(C54:C57)</f>
        <v>124</v>
      </c>
      <c r="D58" s="13">
        <f>SUM(D54:D57)</f>
        <v>0</v>
      </c>
      <c r="F58" s="4"/>
    </row>
    <row r="59" spans="1:6" x14ac:dyDescent="0.2">
      <c r="A59" s="5"/>
      <c r="B59" s="10"/>
      <c r="C59" s="11"/>
      <c r="D59" s="11"/>
      <c r="F59" s="4"/>
    </row>
    <row r="60" spans="1:6" x14ac:dyDescent="0.2">
      <c r="A60" s="31"/>
      <c r="B60" s="32"/>
      <c r="C60" s="32"/>
      <c r="D60" s="32"/>
      <c r="F60" s="4"/>
    </row>
    <row r="61" spans="1:6" x14ac:dyDescent="0.2">
      <c r="A61" s="33"/>
      <c r="B61" s="34"/>
      <c r="C61" s="34"/>
      <c r="D61" s="34"/>
      <c r="E61" s="4"/>
      <c r="F61" s="6"/>
    </row>
    <row r="62" spans="1:6" x14ac:dyDescent="0.2">
      <c r="F62" s="4"/>
    </row>
    <row r="63" spans="1:6" x14ac:dyDescent="0.2">
      <c r="F63" s="4"/>
    </row>
    <row r="64" spans="1:6" x14ac:dyDescent="0.2">
      <c r="F64" s="4"/>
    </row>
    <row r="65" spans="6:6" x14ac:dyDescent="0.2">
      <c r="F65" s="4"/>
    </row>
    <row r="66" spans="6:6" x14ac:dyDescent="0.2">
      <c r="F66" s="4"/>
    </row>
    <row r="67" spans="6:6" x14ac:dyDescent="0.2">
      <c r="F67" s="4"/>
    </row>
  </sheetData>
  <mergeCells count="4">
    <mergeCell ref="C4:C5"/>
    <mergeCell ref="B4:B5"/>
    <mergeCell ref="A4:A5"/>
    <mergeCell ref="D4:D5"/>
  </mergeCells>
  <pageMargins left="1.25" right="0.25" top="0.55000000000000004" bottom="0.43" header="0.25" footer="0.26"/>
  <pageSetup scale="88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E69"/>
  <sheetViews>
    <sheetView showGridLines="0" tabSelected="1" zoomScale="70" zoomScaleNormal="70" zoomScaleSheetLayoutView="100" workbookViewId="0">
      <pane xSplit="2" topLeftCell="C1" activePane="topRight" state="frozen"/>
      <selection pane="topRight" activeCell="Z60" sqref="Z60"/>
    </sheetView>
  </sheetViews>
  <sheetFormatPr defaultColWidth="9.140625" defaultRowHeight="12.75" customHeight="1" x14ac:dyDescent="0.2"/>
  <cols>
    <col min="1" max="1" width="1.85546875" style="40" customWidth="1"/>
    <col min="2" max="2" width="45.85546875" style="40" bestFit="1" customWidth="1"/>
    <col min="3" max="3" width="2.85546875" style="40" customWidth="1"/>
    <col min="4" max="4" width="15.140625" style="44" bestFit="1" customWidth="1"/>
    <col min="5" max="5" width="13" style="2" customWidth="1"/>
    <col min="6" max="6" width="12.85546875" style="41" customWidth="1"/>
    <col min="7" max="7" width="10.7109375" style="41" customWidth="1"/>
    <col min="8" max="8" width="2.7109375" style="2" customWidth="1"/>
    <col min="9" max="11" width="14.140625" style="44" customWidth="1"/>
    <col min="12" max="12" width="15.140625" style="44" customWidth="1"/>
    <col min="13" max="15" width="14.140625" style="44" customWidth="1"/>
    <col min="16" max="16" width="15.140625" style="44" customWidth="1"/>
    <col min="17" max="19" width="14.140625" style="44" customWidth="1"/>
    <col min="20" max="20" width="15.140625" style="44" customWidth="1"/>
    <col min="21" max="23" width="14.140625" style="44" customWidth="1"/>
    <col min="24" max="24" width="15.140625" style="44" customWidth="1"/>
    <col min="25" max="25" width="2.7109375" style="44" customWidth="1"/>
    <col min="26" max="26" width="14.85546875" style="44" customWidth="1"/>
    <col min="27" max="27" width="12.5703125" style="40" customWidth="1"/>
    <col min="28" max="16384" width="9.140625" style="40"/>
  </cols>
  <sheetData>
    <row r="1" spans="1:27" ht="12.75" customHeight="1" x14ac:dyDescent="0.2">
      <c r="A1" s="59" t="str">
        <f>'Cover Sheet'!A2</f>
        <v>Friendship Public Charter School</v>
      </c>
      <c r="B1" s="59"/>
    </row>
    <row r="2" spans="1:27" ht="12.75" customHeight="1" x14ac:dyDescent="0.2">
      <c r="A2" s="40" t="str">
        <f>'Cover Sheet'!A8&amp;" Annual Budget"</f>
        <v>FY 2019-2020 Annual Budget</v>
      </c>
      <c r="U2" s="142">
        <f>13-0.328</f>
        <v>12.672000000000001</v>
      </c>
    </row>
    <row r="3" spans="1:27" x14ac:dyDescent="0.2">
      <c r="A3" s="42"/>
      <c r="B3" s="43"/>
      <c r="C3" s="42"/>
      <c r="D3" s="110"/>
      <c r="F3" s="2"/>
      <c r="G3" s="2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1"/>
    </row>
    <row r="4" spans="1:27" x14ac:dyDescent="0.2">
      <c r="A4" s="2"/>
      <c r="B4" s="2"/>
      <c r="C4" s="42"/>
      <c r="D4" s="112" t="s">
        <v>149</v>
      </c>
      <c r="E4" s="47"/>
      <c r="F4" s="47"/>
      <c r="G4" s="47"/>
      <c r="H4" s="47"/>
      <c r="I4" s="112" t="s">
        <v>137</v>
      </c>
      <c r="J4" s="112" t="s">
        <v>138</v>
      </c>
      <c r="K4" s="112" t="s">
        <v>139</v>
      </c>
      <c r="L4" s="112" t="s">
        <v>82</v>
      </c>
      <c r="M4" s="112" t="s">
        <v>140</v>
      </c>
      <c r="N4" s="112" t="s">
        <v>141</v>
      </c>
      <c r="O4" s="112" t="s">
        <v>142</v>
      </c>
      <c r="P4" s="112" t="s">
        <v>83</v>
      </c>
      <c r="Q4" s="112" t="s">
        <v>143</v>
      </c>
      <c r="R4" s="112" t="s">
        <v>144</v>
      </c>
      <c r="S4" s="112" t="s">
        <v>145</v>
      </c>
      <c r="T4" s="112" t="s">
        <v>84</v>
      </c>
      <c r="U4" s="112" t="s">
        <v>146</v>
      </c>
      <c r="V4" s="112" t="s">
        <v>147</v>
      </c>
      <c r="W4" s="112" t="s">
        <v>148</v>
      </c>
      <c r="X4" s="112" t="s">
        <v>85</v>
      </c>
      <c r="Y4" s="111"/>
      <c r="Z4" s="112" t="s">
        <v>150</v>
      </c>
    </row>
    <row r="5" spans="1:27" x14ac:dyDescent="0.2">
      <c r="B5" s="2"/>
      <c r="C5" s="42"/>
      <c r="D5" s="113" t="s">
        <v>2</v>
      </c>
      <c r="E5" s="49"/>
      <c r="F5" s="49"/>
      <c r="G5" s="49"/>
      <c r="H5" s="49"/>
      <c r="I5" s="113" t="str">
        <f>D5</f>
        <v>Budget</v>
      </c>
      <c r="J5" s="113" t="str">
        <f>I5</f>
        <v>Budget</v>
      </c>
      <c r="K5" s="113" t="str">
        <f t="shared" ref="K5:X5" si="0">J5</f>
        <v>Budget</v>
      </c>
      <c r="L5" s="113" t="str">
        <f t="shared" si="0"/>
        <v>Budget</v>
      </c>
      <c r="M5" s="113" t="str">
        <f t="shared" si="0"/>
        <v>Budget</v>
      </c>
      <c r="N5" s="113" t="str">
        <f t="shared" si="0"/>
        <v>Budget</v>
      </c>
      <c r="O5" s="113" t="str">
        <f t="shared" si="0"/>
        <v>Budget</v>
      </c>
      <c r="P5" s="113" t="str">
        <f t="shared" si="0"/>
        <v>Budget</v>
      </c>
      <c r="Q5" s="113" t="str">
        <f t="shared" si="0"/>
        <v>Budget</v>
      </c>
      <c r="R5" s="113" t="str">
        <f t="shared" si="0"/>
        <v>Budget</v>
      </c>
      <c r="S5" s="113" t="str">
        <f t="shared" si="0"/>
        <v>Budget</v>
      </c>
      <c r="T5" s="113" t="str">
        <f t="shared" si="0"/>
        <v>Budget</v>
      </c>
      <c r="U5" s="113" t="str">
        <f t="shared" si="0"/>
        <v>Budget</v>
      </c>
      <c r="V5" s="113" t="str">
        <f t="shared" si="0"/>
        <v>Budget</v>
      </c>
      <c r="W5" s="113" t="str">
        <f t="shared" si="0"/>
        <v>Budget</v>
      </c>
      <c r="X5" s="113" t="str">
        <f t="shared" si="0"/>
        <v>Budget</v>
      </c>
      <c r="Y5" s="111"/>
      <c r="Z5" s="113" t="s">
        <v>112</v>
      </c>
    </row>
    <row r="6" spans="1:27" x14ac:dyDescent="0.2">
      <c r="A6" s="50" t="s">
        <v>4</v>
      </c>
      <c r="B6" s="2"/>
      <c r="C6" s="42"/>
      <c r="E6" s="130"/>
      <c r="Y6" s="111"/>
    </row>
    <row r="7" spans="1:27" x14ac:dyDescent="0.2">
      <c r="A7" s="43"/>
      <c r="B7" s="43" t="s">
        <v>153</v>
      </c>
      <c r="C7" s="42"/>
      <c r="D7" s="51">
        <v>50753609</v>
      </c>
      <c r="E7" s="147">
        <v>53324987.656080008</v>
      </c>
      <c r="F7" s="52"/>
      <c r="G7" s="126"/>
      <c r="H7" s="52"/>
      <c r="I7" s="140">
        <f>$E7*I$17</f>
        <v>3003974.3046258413</v>
      </c>
      <c r="J7" s="140">
        <f t="shared" ref="J7:K8" si="1">$E7*J$17</f>
        <v>4265999.012486401</v>
      </c>
      <c r="K7" s="140">
        <f t="shared" si="1"/>
        <v>4265999.012486401</v>
      </c>
      <c r="L7" s="52">
        <f>SUM(I7:K7)</f>
        <v>11535972.329598643</v>
      </c>
      <c r="M7" s="140">
        <f>$E7*M$17</f>
        <v>3999374.0742060002</v>
      </c>
      <c r="N7" s="140">
        <f t="shared" ref="N7:O8" si="2">$E7*N$17</f>
        <v>4443748.9713400006</v>
      </c>
      <c r="O7" s="140">
        <f t="shared" si="2"/>
        <v>5225848.7902958412</v>
      </c>
      <c r="P7" s="52">
        <f>SUM(M7:O7)</f>
        <v>13668971.835841842</v>
      </c>
      <c r="Q7" s="140">
        <f>$E7*Q$17</f>
        <v>4265999.012486401</v>
      </c>
      <c r="R7" s="140">
        <f t="shared" ref="R7:S8" si="3">$E7*R$17</f>
        <v>4265999.012486401</v>
      </c>
      <c r="S7" s="140">
        <f t="shared" si="3"/>
        <v>4443748.9713400006</v>
      </c>
      <c r="T7" s="52">
        <f>SUM(Q7:S7)</f>
        <v>12975746.996312803</v>
      </c>
      <c r="U7" s="140">
        <f>$E7*U$17</f>
        <v>4265999.012486401</v>
      </c>
      <c r="V7" s="140">
        <f t="shared" ref="V7:W8" si="4">$E7*V$17</f>
        <v>3946049.0865499205</v>
      </c>
      <c r="W7" s="140">
        <f t="shared" si="4"/>
        <v>6932248.3952904008</v>
      </c>
      <c r="X7" s="52">
        <f>SUM(U7:W7)</f>
        <v>15144296.494326722</v>
      </c>
      <c r="Y7" s="111"/>
      <c r="Z7" s="44">
        <f>SUM(L7,P7,T7,X7)</f>
        <v>53324987.656080008</v>
      </c>
      <c r="AA7" s="44"/>
    </row>
    <row r="8" spans="1:27" x14ac:dyDescent="0.2">
      <c r="A8" s="43"/>
      <c r="B8" s="43" t="s">
        <v>154</v>
      </c>
      <c r="C8" s="42"/>
      <c r="D8" s="51">
        <f>742239+9761961+365569+5466467+322953</f>
        <v>16659189</v>
      </c>
      <c r="E8" s="147">
        <v>18995476.786823999</v>
      </c>
      <c r="F8" s="52"/>
      <c r="G8" s="126"/>
      <c r="H8" s="52"/>
      <c r="I8" s="140">
        <f>$E8*I$17</f>
        <v>1070078.5256577523</v>
      </c>
      <c r="J8" s="140">
        <f t="shared" si="1"/>
        <v>1519638.1429459199</v>
      </c>
      <c r="K8" s="140">
        <f t="shared" si="1"/>
        <v>1519638.1429459199</v>
      </c>
      <c r="L8" s="52">
        <f t="shared" ref="L8:L15" si="5">SUM(I8:K8)</f>
        <v>4109354.8115495918</v>
      </c>
      <c r="M8" s="140">
        <f>$E8*M$17</f>
        <v>1424660.7590117999</v>
      </c>
      <c r="N8" s="140">
        <f t="shared" si="2"/>
        <v>1582956.3989019999</v>
      </c>
      <c r="O8" s="140">
        <f t="shared" si="2"/>
        <v>1861556.725108752</v>
      </c>
      <c r="P8" s="52">
        <f t="shared" ref="P8:P15" si="6">SUM(M8:O8)</f>
        <v>4869173.8830225524</v>
      </c>
      <c r="Q8" s="140">
        <f>$E8*Q$17</f>
        <v>1519638.1429459199</v>
      </c>
      <c r="R8" s="140">
        <f t="shared" si="3"/>
        <v>1519638.1429459199</v>
      </c>
      <c r="S8" s="140">
        <f t="shared" si="3"/>
        <v>1582956.3989019999</v>
      </c>
      <c r="T8" s="52">
        <f t="shared" ref="T8:T15" si="7">SUM(Q8:S8)</f>
        <v>4622232.6847938392</v>
      </c>
      <c r="U8" s="140">
        <f>$E8*U$17</f>
        <v>1519638.1429459199</v>
      </c>
      <c r="V8" s="140">
        <f t="shared" si="4"/>
        <v>1405665.2822249758</v>
      </c>
      <c r="W8" s="140">
        <f t="shared" si="4"/>
        <v>2469411.9822871201</v>
      </c>
      <c r="X8" s="52">
        <f>SUM(U8:W8)</f>
        <v>5394715.4074580157</v>
      </c>
      <c r="Y8" s="111"/>
      <c r="Z8" s="44">
        <f>SUM(L8,P8,T8,X8)</f>
        <v>18995476.786823999</v>
      </c>
      <c r="AA8" s="44"/>
    </row>
    <row r="9" spans="1:27" x14ac:dyDescent="0.2">
      <c r="A9" s="43"/>
      <c r="B9" s="43" t="s">
        <v>5</v>
      </c>
      <c r="C9" s="42"/>
      <c r="D9" s="51">
        <v>13666474</v>
      </c>
      <c r="E9" s="147">
        <v>14122264</v>
      </c>
      <c r="F9" s="52"/>
      <c r="G9" s="126"/>
      <c r="H9" s="52"/>
      <c r="I9" s="140">
        <f t="shared" ref="I9:W15" si="8">$E9*I$17</f>
        <v>795554.20533333346</v>
      </c>
      <c r="J9" s="140">
        <f t="shared" si="8"/>
        <v>1129781.1200000001</v>
      </c>
      <c r="K9" s="140">
        <f t="shared" si="8"/>
        <v>1129781.1200000001</v>
      </c>
      <c r="L9" s="52">
        <f t="shared" si="5"/>
        <v>3055116.4453333337</v>
      </c>
      <c r="M9" s="140">
        <f t="shared" si="8"/>
        <v>1059169.8</v>
      </c>
      <c r="N9" s="140">
        <f t="shared" si="8"/>
        <v>1176855.3333333333</v>
      </c>
      <c r="O9" s="140">
        <f t="shared" si="8"/>
        <v>1383981.872</v>
      </c>
      <c r="P9" s="52">
        <f t="shared" si="6"/>
        <v>3620007.0053333333</v>
      </c>
      <c r="Q9" s="140">
        <f t="shared" si="8"/>
        <v>1129781.1200000001</v>
      </c>
      <c r="R9" s="140">
        <f t="shared" si="8"/>
        <v>1129781.1200000001</v>
      </c>
      <c r="S9" s="140">
        <f t="shared" si="8"/>
        <v>1176855.3333333333</v>
      </c>
      <c r="T9" s="52">
        <f t="shared" si="7"/>
        <v>3436417.5733333332</v>
      </c>
      <c r="U9" s="140">
        <f t="shared" si="8"/>
        <v>1129781.1200000001</v>
      </c>
      <c r="V9" s="140">
        <f t="shared" si="8"/>
        <v>1045047.536</v>
      </c>
      <c r="W9" s="140">
        <f t="shared" si="8"/>
        <v>1835894.32</v>
      </c>
      <c r="X9" s="52">
        <f t="shared" ref="X9:X15" si="9">SUM(U9:W9)</f>
        <v>4010722.9759999998</v>
      </c>
      <c r="Y9" s="111"/>
      <c r="Z9" s="44">
        <f>SUM(L9,P9,T9,X9)</f>
        <v>14122264</v>
      </c>
      <c r="AA9" s="44"/>
    </row>
    <row r="10" spans="1:27" x14ac:dyDescent="0.2">
      <c r="A10" s="43"/>
      <c r="B10" s="43" t="s">
        <v>167</v>
      </c>
      <c r="C10" s="42"/>
      <c r="D10" s="51">
        <f>'[4]Proforma '!$D$21+'[4]Proforma '!$D$22+'[4]Proforma '!$D$23+'[4]Proforma '!$D$26</f>
        <v>7804609.6230699997</v>
      </c>
      <c r="E10" s="147">
        <v>9158152.2452950776</v>
      </c>
      <c r="F10" s="52"/>
      <c r="G10" s="126"/>
      <c r="H10" s="52"/>
      <c r="I10" s="140">
        <f t="shared" si="8"/>
        <v>515909.24315162282</v>
      </c>
      <c r="J10" s="140">
        <f t="shared" si="8"/>
        <v>732652.17962360627</v>
      </c>
      <c r="K10" s="140">
        <f t="shared" si="8"/>
        <v>732652.17962360627</v>
      </c>
      <c r="L10" s="52">
        <f t="shared" si="5"/>
        <v>1981213.6023988351</v>
      </c>
      <c r="M10" s="140">
        <f t="shared" si="8"/>
        <v>686861.41839713079</v>
      </c>
      <c r="N10" s="140">
        <f t="shared" si="8"/>
        <v>763179.35377458972</v>
      </c>
      <c r="O10" s="140">
        <f t="shared" si="8"/>
        <v>897498.92003891768</v>
      </c>
      <c r="P10" s="52">
        <f t="shared" si="6"/>
        <v>2347539.692210638</v>
      </c>
      <c r="Q10" s="140">
        <f t="shared" si="8"/>
        <v>732652.17962360627</v>
      </c>
      <c r="R10" s="140">
        <f t="shared" si="8"/>
        <v>732652.17962360627</v>
      </c>
      <c r="S10" s="140">
        <f t="shared" si="8"/>
        <v>763179.35377458972</v>
      </c>
      <c r="T10" s="52">
        <f t="shared" si="7"/>
        <v>2228483.7130218023</v>
      </c>
      <c r="U10" s="140">
        <f t="shared" si="8"/>
        <v>732652.17962360627</v>
      </c>
      <c r="V10" s="140">
        <f t="shared" si="8"/>
        <v>677703.26615183568</v>
      </c>
      <c r="W10" s="140">
        <f t="shared" si="8"/>
        <v>1190559.7918883602</v>
      </c>
      <c r="X10" s="52">
        <f t="shared" si="9"/>
        <v>2600915.2376638018</v>
      </c>
      <c r="Y10" s="111"/>
      <c r="Z10" s="44">
        <f>SUM(L10,P10,T10,X10)</f>
        <v>9158152.2452950776</v>
      </c>
      <c r="AA10" s="44"/>
    </row>
    <row r="11" spans="1:27" x14ac:dyDescent="0.2">
      <c r="A11" s="43"/>
      <c r="B11" s="43" t="s">
        <v>6</v>
      </c>
      <c r="C11" s="42"/>
      <c r="D11" s="51">
        <f>'[4]Proforma '!$D$25</f>
        <v>1651764</v>
      </c>
      <c r="E11" s="147">
        <v>2128883.42</v>
      </c>
      <c r="F11" s="52"/>
      <c r="G11" s="126"/>
      <c r="H11" s="52"/>
      <c r="I11" s="140">
        <f t="shared" si="8"/>
        <v>119927.09932666669</v>
      </c>
      <c r="J11" s="140">
        <f t="shared" si="8"/>
        <v>170310.67360000001</v>
      </c>
      <c r="K11" s="140">
        <f t="shared" si="8"/>
        <v>170310.67360000001</v>
      </c>
      <c r="L11" s="52">
        <f t="shared" si="5"/>
        <v>460548.44652666675</v>
      </c>
      <c r="M11" s="140">
        <f t="shared" si="8"/>
        <v>159666.25649999999</v>
      </c>
      <c r="N11" s="140">
        <f t="shared" si="8"/>
        <v>177406.95166666666</v>
      </c>
      <c r="O11" s="140">
        <f t="shared" si="8"/>
        <v>208630.57516000001</v>
      </c>
      <c r="P11" s="52">
        <f t="shared" si="6"/>
        <v>545703.78332666669</v>
      </c>
      <c r="Q11" s="140">
        <f t="shared" si="8"/>
        <v>170310.67360000001</v>
      </c>
      <c r="R11" s="140">
        <f t="shared" si="8"/>
        <v>170310.67360000001</v>
      </c>
      <c r="S11" s="140">
        <f t="shared" si="8"/>
        <v>177406.95166666666</v>
      </c>
      <c r="T11" s="52">
        <f t="shared" si="7"/>
        <v>518028.29886666668</v>
      </c>
      <c r="U11" s="140">
        <f t="shared" si="8"/>
        <v>170310.67360000001</v>
      </c>
      <c r="V11" s="140">
        <f t="shared" si="8"/>
        <v>157537.37307999999</v>
      </c>
      <c r="W11" s="140">
        <f t="shared" si="8"/>
        <v>276754.84460000001</v>
      </c>
      <c r="X11" s="52">
        <f t="shared" si="9"/>
        <v>604602.8912800001</v>
      </c>
      <c r="Y11" s="111"/>
      <c r="Z11" s="44">
        <f t="shared" ref="Z11:Z15" si="10">SUM(L11,P11,T11,X11)</f>
        <v>2128883.42</v>
      </c>
      <c r="AA11" s="44"/>
    </row>
    <row r="12" spans="1:27" x14ac:dyDescent="0.2">
      <c r="A12" s="43"/>
      <c r="B12" s="43" t="s">
        <v>7</v>
      </c>
      <c r="C12" s="42"/>
      <c r="D12" s="51">
        <f>'[4]Proforma '!$D$24</f>
        <v>1517496.0325</v>
      </c>
      <c r="E12" s="147">
        <v>2228753</v>
      </c>
      <c r="F12" s="143"/>
      <c r="G12" s="126"/>
      <c r="H12" s="52"/>
      <c r="I12" s="140">
        <f t="shared" si="8"/>
        <v>125553.0856666667</v>
      </c>
      <c r="J12" s="140">
        <f t="shared" si="8"/>
        <v>178300.24</v>
      </c>
      <c r="K12" s="140">
        <f t="shared" si="8"/>
        <v>178300.24</v>
      </c>
      <c r="L12" s="52">
        <f t="shared" si="5"/>
        <v>482153.56566666666</v>
      </c>
      <c r="M12" s="140">
        <f t="shared" si="8"/>
        <v>167156.47500000001</v>
      </c>
      <c r="N12" s="140">
        <f t="shared" si="8"/>
        <v>185729.41666666666</v>
      </c>
      <c r="O12" s="140">
        <f t="shared" si="8"/>
        <v>218417.79399999999</v>
      </c>
      <c r="P12" s="52">
        <f t="shared" si="6"/>
        <v>571303.6856666666</v>
      </c>
      <c r="Q12" s="140">
        <f t="shared" si="8"/>
        <v>178300.24</v>
      </c>
      <c r="R12" s="140">
        <f t="shared" si="8"/>
        <v>178300.24</v>
      </c>
      <c r="S12" s="140">
        <f t="shared" si="8"/>
        <v>185729.41666666666</v>
      </c>
      <c r="T12" s="52">
        <f t="shared" si="7"/>
        <v>542329.89666666661</v>
      </c>
      <c r="U12" s="140">
        <f t="shared" si="8"/>
        <v>178300.24</v>
      </c>
      <c r="V12" s="140">
        <f t="shared" si="8"/>
        <v>164927.72199999998</v>
      </c>
      <c r="W12" s="140">
        <f t="shared" si="8"/>
        <v>289737.89</v>
      </c>
      <c r="X12" s="52">
        <f t="shared" si="9"/>
        <v>632965.85199999996</v>
      </c>
      <c r="Y12" s="111"/>
      <c r="Z12" s="44">
        <f t="shared" si="10"/>
        <v>2228753</v>
      </c>
      <c r="AA12" s="44"/>
    </row>
    <row r="13" spans="1:27" x14ac:dyDescent="0.2">
      <c r="A13" s="43"/>
      <c r="B13" s="43" t="s">
        <v>8</v>
      </c>
      <c r="C13" s="42"/>
      <c r="D13" s="51"/>
      <c r="E13" s="147">
        <v>0</v>
      </c>
      <c r="F13" s="52"/>
      <c r="G13" s="126"/>
      <c r="H13" s="52"/>
      <c r="I13" s="140">
        <f t="shared" si="8"/>
        <v>0</v>
      </c>
      <c r="J13" s="140">
        <f t="shared" si="8"/>
        <v>0</v>
      </c>
      <c r="K13" s="140">
        <f t="shared" si="8"/>
        <v>0</v>
      </c>
      <c r="L13" s="52">
        <f t="shared" si="5"/>
        <v>0</v>
      </c>
      <c r="M13" s="140">
        <f t="shared" si="8"/>
        <v>0</v>
      </c>
      <c r="N13" s="140">
        <f t="shared" si="8"/>
        <v>0</v>
      </c>
      <c r="O13" s="140">
        <f t="shared" si="8"/>
        <v>0</v>
      </c>
      <c r="P13" s="52">
        <f t="shared" si="6"/>
        <v>0</v>
      </c>
      <c r="Q13" s="140">
        <f t="shared" si="8"/>
        <v>0</v>
      </c>
      <c r="R13" s="140">
        <f t="shared" si="8"/>
        <v>0</v>
      </c>
      <c r="S13" s="140">
        <f t="shared" si="8"/>
        <v>0</v>
      </c>
      <c r="T13" s="52">
        <f t="shared" si="7"/>
        <v>0</v>
      </c>
      <c r="U13" s="140">
        <f t="shared" si="8"/>
        <v>0</v>
      </c>
      <c r="V13" s="140">
        <f t="shared" si="8"/>
        <v>0</v>
      </c>
      <c r="W13" s="140">
        <f t="shared" si="8"/>
        <v>0</v>
      </c>
      <c r="X13" s="52">
        <f t="shared" si="9"/>
        <v>0</v>
      </c>
      <c r="Y13" s="111"/>
      <c r="Z13" s="44">
        <f t="shared" si="10"/>
        <v>0</v>
      </c>
      <c r="AA13" s="44"/>
    </row>
    <row r="14" spans="1:27" x14ac:dyDescent="0.2">
      <c r="A14" s="43"/>
      <c r="B14" s="43" t="s">
        <v>155</v>
      </c>
      <c r="C14" s="42"/>
      <c r="D14" s="103"/>
      <c r="E14" s="147">
        <v>0</v>
      </c>
      <c r="F14" s="52"/>
      <c r="G14" s="126"/>
      <c r="H14" s="52"/>
      <c r="I14" s="140">
        <f t="shared" si="8"/>
        <v>0</v>
      </c>
      <c r="J14" s="140">
        <f t="shared" si="8"/>
        <v>0</v>
      </c>
      <c r="K14" s="140">
        <f t="shared" si="8"/>
        <v>0</v>
      </c>
      <c r="L14" s="52">
        <f t="shared" si="5"/>
        <v>0</v>
      </c>
      <c r="M14" s="140">
        <f t="shared" si="8"/>
        <v>0</v>
      </c>
      <c r="N14" s="140">
        <f t="shared" si="8"/>
        <v>0</v>
      </c>
      <c r="O14" s="140">
        <f t="shared" si="8"/>
        <v>0</v>
      </c>
      <c r="P14" s="52">
        <f t="shared" si="6"/>
        <v>0</v>
      </c>
      <c r="Q14" s="140">
        <f t="shared" si="8"/>
        <v>0</v>
      </c>
      <c r="R14" s="140">
        <f t="shared" si="8"/>
        <v>0</v>
      </c>
      <c r="S14" s="140">
        <f t="shared" si="8"/>
        <v>0</v>
      </c>
      <c r="T14" s="52">
        <f t="shared" si="7"/>
        <v>0</v>
      </c>
      <c r="U14" s="140">
        <f t="shared" si="8"/>
        <v>0</v>
      </c>
      <c r="V14" s="140">
        <f t="shared" si="8"/>
        <v>0</v>
      </c>
      <c r="W14" s="140">
        <f t="shared" si="8"/>
        <v>0</v>
      </c>
      <c r="X14" s="52">
        <f t="shared" si="9"/>
        <v>0</v>
      </c>
      <c r="Y14" s="111"/>
      <c r="Z14" s="44">
        <f t="shared" si="10"/>
        <v>0</v>
      </c>
      <c r="AA14" s="44"/>
    </row>
    <row r="15" spans="1:27" x14ac:dyDescent="0.2">
      <c r="A15" s="43"/>
      <c r="B15" s="43" t="s">
        <v>9</v>
      </c>
      <c r="C15" s="42"/>
      <c r="D15" s="131">
        <f>'[4]Proforma '!$D$27</f>
        <v>351000</v>
      </c>
      <c r="E15" s="147">
        <v>544710.55000000005</v>
      </c>
      <c r="F15" s="52"/>
      <c r="G15" s="126"/>
      <c r="H15" s="52"/>
      <c r="I15" s="140">
        <f t="shared" si="8"/>
        <v>30685.360983333343</v>
      </c>
      <c r="J15" s="140">
        <f t="shared" si="8"/>
        <v>43576.844000000005</v>
      </c>
      <c r="K15" s="140">
        <f t="shared" si="8"/>
        <v>43576.844000000005</v>
      </c>
      <c r="L15" s="52">
        <f t="shared" si="5"/>
        <v>117839.04898333334</v>
      </c>
      <c r="M15" s="140">
        <f t="shared" si="8"/>
        <v>40853.291250000002</v>
      </c>
      <c r="N15" s="140">
        <f t="shared" si="8"/>
        <v>45392.545833333337</v>
      </c>
      <c r="O15" s="140">
        <f t="shared" si="8"/>
        <v>53381.633900000008</v>
      </c>
      <c r="P15" s="52">
        <f t="shared" si="6"/>
        <v>139627.47098333336</v>
      </c>
      <c r="Q15" s="140">
        <f t="shared" si="8"/>
        <v>43576.844000000005</v>
      </c>
      <c r="R15" s="140">
        <f t="shared" si="8"/>
        <v>43576.844000000005</v>
      </c>
      <c r="S15" s="140">
        <f t="shared" si="8"/>
        <v>45392.545833333337</v>
      </c>
      <c r="T15" s="52">
        <f t="shared" si="7"/>
        <v>132546.23383333336</v>
      </c>
      <c r="U15" s="140">
        <f t="shared" si="8"/>
        <v>43576.844000000005</v>
      </c>
      <c r="V15" s="140">
        <f t="shared" si="8"/>
        <v>40308.580699999999</v>
      </c>
      <c r="W15" s="140">
        <f t="shared" si="8"/>
        <v>70812.371500000008</v>
      </c>
      <c r="X15" s="52">
        <f t="shared" si="9"/>
        <v>154697.79620000001</v>
      </c>
      <c r="Y15" s="111"/>
      <c r="Z15" s="45">
        <f t="shared" si="10"/>
        <v>544710.55000000005</v>
      </c>
      <c r="AA15" s="44"/>
    </row>
    <row r="16" spans="1:27" x14ac:dyDescent="0.2">
      <c r="A16" s="43"/>
      <c r="B16" s="53" t="s">
        <v>10</v>
      </c>
      <c r="C16" s="42"/>
      <c r="D16" s="114">
        <f>SUM(D7:D15)</f>
        <v>92404141.65557</v>
      </c>
      <c r="E16" s="148">
        <v>100503227.65819909</v>
      </c>
      <c r="F16" s="132"/>
      <c r="G16" s="101"/>
      <c r="H16" s="101"/>
      <c r="I16" s="114">
        <f>SUM(I7:I15)</f>
        <v>5661681.8247452164</v>
      </c>
      <c r="J16" s="114">
        <f t="shared" ref="J16:K16" si="11">SUM(J7:J15)</f>
        <v>8040258.212655928</v>
      </c>
      <c r="K16" s="114">
        <f t="shared" si="11"/>
        <v>8040258.212655928</v>
      </c>
      <c r="L16" s="114">
        <f>SUM(I16:K16)</f>
        <v>21742198.250057071</v>
      </c>
      <c r="M16" s="114">
        <f>SUM(M7:M15)</f>
        <v>7537742.0743649295</v>
      </c>
      <c r="N16" s="114">
        <f t="shared" ref="N16:O16" si="12">SUM(N7:N15)</f>
        <v>8375268.9715165906</v>
      </c>
      <c r="O16" s="114">
        <f t="shared" si="12"/>
        <v>9849316.3105035108</v>
      </c>
      <c r="P16" s="114">
        <f>SUM(M16:O16)</f>
        <v>25762327.35638503</v>
      </c>
      <c r="Q16" s="114">
        <f>SUM(Q7:Q15)</f>
        <v>8040258.212655928</v>
      </c>
      <c r="R16" s="114">
        <f t="shared" ref="R16:S16" si="13">SUM(R7:R15)</f>
        <v>8040258.212655928</v>
      </c>
      <c r="S16" s="114">
        <f t="shared" si="13"/>
        <v>8375268.9715165906</v>
      </c>
      <c r="T16" s="114">
        <f>SUM(Q16:S16)</f>
        <v>24455785.396828447</v>
      </c>
      <c r="U16" s="114">
        <f>SUM(U7:U15)</f>
        <v>8040258.212655928</v>
      </c>
      <c r="V16" s="114">
        <f t="shared" ref="V16:W16" si="14">SUM(V7:V15)</f>
        <v>7437238.8467067331</v>
      </c>
      <c r="W16" s="114">
        <f t="shared" si="14"/>
        <v>13065419.595565882</v>
      </c>
      <c r="X16" s="114">
        <f>SUM(U16:W16)</f>
        <v>28542916.654928543</v>
      </c>
      <c r="Y16" s="115"/>
      <c r="Z16" s="116">
        <f>SUM(L16,P16,T16,X16)</f>
        <v>100503227.6581991</v>
      </c>
    </row>
    <row r="17" spans="1:26" x14ac:dyDescent="0.2">
      <c r="A17" s="43"/>
      <c r="B17" s="56"/>
      <c r="C17" s="43"/>
      <c r="D17" s="117"/>
      <c r="E17" s="58"/>
      <c r="F17" s="58"/>
      <c r="G17" s="58"/>
      <c r="H17" s="58"/>
      <c r="I17" s="141">
        <v>5.6333333333333346E-2</v>
      </c>
      <c r="J17" s="141">
        <v>0.08</v>
      </c>
      <c r="K17" s="141">
        <v>0.08</v>
      </c>
      <c r="L17" s="141"/>
      <c r="M17" s="141">
        <v>7.4999999999999997E-2</v>
      </c>
      <c r="N17" s="141">
        <v>8.3333333333333329E-2</v>
      </c>
      <c r="O17" s="141">
        <v>9.8000000000000004E-2</v>
      </c>
      <c r="P17" s="141"/>
      <c r="Q17" s="141">
        <v>0.08</v>
      </c>
      <c r="R17" s="141">
        <v>0.08</v>
      </c>
      <c r="S17" s="141">
        <v>8.3333333333333329E-2</v>
      </c>
      <c r="T17" s="141"/>
      <c r="U17" s="141">
        <v>0.08</v>
      </c>
      <c r="V17" s="141">
        <v>7.3999999999999996E-2</v>
      </c>
      <c r="W17" s="141">
        <v>0.13</v>
      </c>
      <c r="X17" s="117"/>
      <c r="Y17" s="110"/>
      <c r="Z17" s="145"/>
    </row>
    <row r="18" spans="1:26" x14ac:dyDescent="0.2">
      <c r="A18" s="59" t="s">
        <v>159</v>
      </c>
      <c r="B18" s="2"/>
      <c r="C18" s="42"/>
      <c r="D18" s="118"/>
      <c r="E18" s="149"/>
      <c r="F18" s="60"/>
      <c r="G18" s="60"/>
      <c r="H18" s="60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1"/>
    </row>
    <row r="19" spans="1:26" ht="13.5" x14ac:dyDescent="0.25">
      <c r="A19" s="61" t="s">
        <v>11</v>
      </c>
      <c r="B19" s="2"/>
      <c r="C19" s="42"/>
      <c r="D19" s="118"/>
      <c r="E19" s="130"/>
      <c r="F19" s="2" t="s">
        <v>111</v>
      </c>
      <c r="G19" s="2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1"/>
    </row>
    <row r="20" spans="1:26" x14ac:dyDescent="0.2">
      <c r="A20" s="43"/>
      <c r="B20" s="2" t="s">
        <v>12</v>
      </c>
      <c r="C20" s="42"/>
      <c r="D20" s="62">
        <v>1967052</v>
      </c>
      <c r="E20" s="150">
        <v>2140872.0126360231</v>
      </c>
      <c r="F20" s="62">
        <v>16</v>
      </c>
      <c r="G20" s="63"/>
      <c r="H20" s="63"/>
      <c r="I20" s="140">
        <f>$E20*I$28</f>
        <v>107043.60063180116</v>
      </c>
      <c r="J20" s="140">
        <f t="shared" ref="J20:K20" si="15">$E20*J$28</f>
        <v>149861.04088452164</v>
      </c>
      <c r="K20" s="140">
        <f t="shared" si="15"/>
        <v>149861.04088452164</v>
      </c>
      <c r="L20" s="64">
        <f t="shared" ref="L20:L26" si="16">SUM(I20:K20)</f>
        <v>406765.68240084441</v>
      </c>
      <c r="M20" s="140">
        <f>$E20*M$28</f>
        <v>171269.76101088186</v>
      </c>
      <c r="N20" s="140">
        <f t="shared" ref="N20:O20" si="17">$E20*N$28</f>
        <v>171269.76101088186</v>
      </c>
      <c r="O20" s="140">
        <f t="shared" si="17"/>
        <v>256904.64151632276</v>
      </c>
      <c r="P20" s="64">
        <f t="shared" ref="P20:P25" si="18">SUM(M20:O20)</f>
        <v>599444.16353808646</v>
      </c>
      <c r="Q20" s="140">
        <f>$E20*Q$28</f>
        <v>171269.76101088186</v>
      </c>
      <c r="R20" s="140">
        <f t="shared" ref="R20:S20" si="19">$E20*R$28</f>
        <v>192678.48113724208</v>
      </c>
      <c r="S20" s="140">
        <f t="shared" si="19"/>
        <v>171269.76101088186</v>
      </c>
      <c r="T20" s="64">
        <f>SUM(Q20:S20)</f>
        <v>535218.00315900578</v>
      </c>
      <c r="U20" s="140">
        <f>$E20*U$28</f>
        <v>171269.76101088186</v>
      </c>
      <c r="V20" s="140">
        <f t="shared" ref="V20:W20" si="20">$E20*V$28</f>
        <v>171269.76101088186</v>
      </c>
      <c r="W20" s="140">
        <f t="shared" si="20"/>
        <v>256904.64151632276</v>
      </c>
      <c r="X20" s="64">
        <f t="shared" ref="X20:X27" si="21">SUM(U20:W20)</f>
        <v>599444.16353808646</v>
      </c>
      <c r="Y20" s="111"/>
      <c r="Z20" s="44">
        <f t="shared" ref="Z20:Z27" si="22">SUM(L20,P20,T20,X20)</f>
        <v>2140872.0126360231</v>
      </c>
    </row>
    <row r="21" spans="1:26" x14ac:dyDescent="0.2">
      <c r="A21" s="43"/>
      <c r="B21" s="2" t="s">
        <v>13</v>
      </c>
      <c r="C21" s="42"/>
      <c r="D21" s="62">
        <v>27705475</v>
      </c>
      <c r="E21" s="150">
        <v>30153689.899548672</v>
      </c>
      <c r="F21" s="62">
        <v>283</v>
      </c>
      <c r="G21" s="63"/>
      <c r="H21" s="63"/>
      <c r="I21" s="140">
        <f t="shared" ref="I21:W26" si="23">$E21*I$28</f>
        <v>1507684.4949774337</v>
      </c>
      <c r="J21" s="140">
        <f t="shared" si="23"/>
        <v>2110758.2929684073</v>
      </c>
      <c r="K21" s="140">
        <f t="shared" si="23"/>
        <v>2110758.2929684073</v>
      </c>
      <c r="L21" s="64">
        <f t="shared" si="16"/>
        <v>5729201.0809142478</v>
      </c>
      <c r="M21" s="140">
        <f t="shared" si="23"/>
        <v>2412295.1919638938</v>
      </c>
      <c r="N21" s="140">
        <f t="shared" si="23"/>
        <v>2412295.1919638938</v>
      </c>
      <c r="O21" s="140">
        <f t="shared" si="23"/>
        <v>3618442.7879458405</v>
      </c>
      <c r="P21" s="64">
        <f t="shared" si="18"/>
        <v>8443033.1718736291</v>
      </c>
      <c r="Q21" s="140">
        <f t="shared" si="23"/>
        <v>2412295.1919638938</v>
      </c>
      <c r="R21" s="140">
        <f t="shared" si="23"/>
        <v>2713832.0909593804</v>
      </c>
      <c r="S21" s="140">
        <f t="shared" si="23"/>
        <v>2412295.1919638938</v>
      </c>
      <c r="T21" s="64">
        <f t="shared" ref="T21:T26" si="24">SUM(Q21:S21)</f>
        <v>7538422.474887168</v>
      </c>
      <c r="U21" s="140">
        <f t="shared" si="23"/>
        <v>2412295.1919638938</v>
      </c>
      <c r="V21" s="140">
        <f t="shared" si="23"/>
        <v>2412295.1919638938</v>
      </c>
      <c r="W21" s="140">
        <f t="shared" si="23"/>
        <v>3618442.7879458405</v>
      </c>
      <c r="X21" s="64">
        <f t="shared" si="21"/>
        <v>8443033.1718736291</v>
      </c>
      <c r="Y21" s="111"/>
      <c r="Z21" s="44">
        <f t="shared" si="22"/>
        <v>30153689.899548672</v>
      </c>
    </row>
    <row r="22" spans="1:26" x14ac:dyDescent="0.2">
      <c r="A22" s="43"/>
      <c r="B22" s="2" t="s">
        <v>14</v>
      </c>
      <c r="C22" s="42"/>
      <c r="D22" s="62">
        <v>350434</v>
      </c>
      <c r="E22" s="150">
        <v>381400.36098491144</v>
      </c>
      <c r="F22" s="62">
        <v>110</v>
      </c>
      <c r="G22" s="63"/>
      <c r="H22" s="63"/>
      <c r="I22" s="140">
        <f t="shared" si="23"/>
        <v>19070.018049245573</v>
      </c>
      <c r="J22" s="140">
        <f t="shared" si="23"/>
        <v>26698.025268943802</v>
      </c>
      <c r="K22" s="140">
        <f t="shared" si="23"/>
        <v>26698.025268943802</v>
      </c>
      <c r="L22" s="64">
        <f t="shared" si="16"/>
        <v>72466.068587133181</v>
      </c>
      <c r="M22" s="140">
        <f t="shared" si="23"/>
        <v>30512.028878792917</v>
      </c>
      <c r="N22" s="140">
        <f t="shared" si="23"/>
        <v>30512.028878792917</v>
      </c>
      <c r="O22" s="140">
        <f t="shared" si="23"/>
        <v>45768.043318189375</v>
      </c>
      <c r="P22" s="64">
        <f t="shared" si="18"/>
        <v>106792.10107577521</v>
      </c>
      <c r="Q22" s="140">
        <f t="shared" si="23"/>
        <v>30512.028878792917</v>
      </c>
      <c r="R22" s="140">
        <f t="shared" si="23"/>
        <v>34326.032488642028</v>
      </c>
      <c r="S22" s="140">
        <f t="shared" si="23"/>
        <v>30512.028878792917</v>
      </c>
      <c r="T22" s="64">
        <f t="shared" si="24"/>
        <v>95350.090246227861</v>
      </c>
      <c r="U22" s="140">
        <f t="shared" si="23"/>
        <v>30512.028878792917</v>
      </c>
      <c r="V22" s="140">
        <f t="shared" si="23"/>
        <v>30512.028878792917</v>
      </c>
      <c r="W22" s="140">
        <f t="shared" si="23"/>
        <v>45768.043318189375</v>
      </c>
      <c r="X22" s="64">
        <f t="shared" si="21"/>
        <v>106792.10107577521</v>
      </c>
      <c r="Y22" s="111"/>
      <c r="Z22" s="44">
        <f t="shared" si="22"/>
        <v>381400.36098491144</v>
      </c>
    </row>
    <row r="23" spans="1:26" x14ac:dyDescent="0.2">
      <c r="A23" s="43"/>
      <c r="B23" s="2" t="s">
        <v>15</v>
      </c>
      <c r="C23" s="42"/>
      <c r="D23" s="62">
        <v>5487563</v>
      </c>
      <c r="E23" s="150">
        <v>5972475.5849245321</v>
      </c>
      <c r="F23" s="62">
        <v>177</v>
      </c>
      <c r="G23" s="63"/>
      <c r="H23" s="63"/>
      <c r="I23" s="140">
        <f t="shared" si="23"/>
        <v>298623.77924622659</v>
      </c>
      <c r="J23" s="140">
        <f t="shared" si="23"/>
        <v>418073.2909447173</v>
      </c>
      <c r="K23" s="140">
        <f t="shared" si="23"/>
        <v>418073.2909447173</v>
      </c>
      <c r="L23" s="64">
        <f t="shared" si="16"/>
        <v>1134770.3611356611</v>
      </c>
      <c r="M23" s="140">
        <f t="shared" si="23"/>
        <v>477798.0467939626</v>
      </c>
      <c r="N23" s="140">
        <f t="shared" si="23"/>
        <v>477798.0467939626</v>
      </c>
      <c r="O23" s="140">
        <f t="shared" si="23"/>
        <v>716697.07019094378</v>
      </c>
      <c r="P23" s="64">
        <f t="shared" si="18"/>
        <v>1672293.163778869</v>
      </c>
      <c r="Q23" s="140">
        <f t="shared" si="23"/>
        <v>477798.0467939626</v>
      </c>
      <c r="R23" s="140">
        <f t="shared" si="23"/>
        <v>537522.80264320783</v>
      </c>
      <c r="S23" s="140">
        <f t="shared" si="23"/>
        <v>477798.0467939626</v>
      </c>
      <c r="T23" s="64">
        <f t="shared" si="24"/>
        <v>1493118.896231133</v>
      </c>
      <c r="U23" s="140">
        <f t="shared" si="23"/>
        <v>477798.0467939626</v>
      </c>
      <c r="V23" s="140">
        <f t="shared" si="23"/>
        <v>477798.0467939626</v>
      </c>
      <c r="W23" s="140">
        <f t="shared" si="23"/>
        <v>716697.07019094378</v>
      </c>
      <c r="X23" s="64">
        <f t="shared" si="21"/>
        <v>1672293.163778869</v>
      </c>
      <c r="Y23" s="111"/>
      <c r="Z23" s="44">
        <f t="shared" si="22"/>
        <v>5972475.5849245321</v>
      </c>
    </row>
    <row r="24" spans="1:26" x14ac:dyDescent="0.2">
      <c r="A24" s="43"/>
      <c r="B24" s="2" t="s">
        <v>16</v>
      </c>
      <c r="C24" s="42"/>
      <c r="D24" s="62">
        <v>1285122</v>
      </c>
      <c r="E24" s="150">
        <v>1398682.7611180746</v>
      </c>
      <c r="F24" s="62">
        <v>81</v>
      </c>
      <c r="G24" s="63"/>
      <c r="H24" s="63"/>
      <c r="I24" s="140">
        <f t="shared" si="23"/>
        <v>69934.138055903735</v>
      </c>
      <c r="J24" s="140">
        <f t="shared" si="23"/>
        <v>97907.793278265235</v>
      </c>
      <c r="K24" s="140">
        <f t="shared" si="23"/>
        <v>97907.793278265235</v>
      </c>
      <c r="L24" s="64">
        <f t="shared" si="16"/>
        <v>265749.72461243422</v>
      </c>
      <c r="M24" s="140">
        <f t="shared" si="23"/>
        <v>111894.62088944597</v>
      </c>
      <c r="N24" s="140">
        <f t="shared" si="23"/>
        <v>111894.62088944597</v>
      </c>
      <c r="O24" s="140">
        <f t="shared" si="23"/>
        <v>167841.93133416894</v>
      </c>
      <c r="P24" s="64">
        <f t="shared" si="18"/>
        <v>391631.17311306088</v>
      </c>
      <c r="Q24" s="140">
        <f t="shared" si="23"/>
        <v>111894.62088944597</v>
      </c>
      <c r="R24" s="140">
        <f t="shared" si="23"/>
        <v>125881.44850062672</v>
      </c>
      <c r="S24" s="140">
        <f t="shared" si="23"/>
        <v>111894.62088944597</v>
      </c>
      <c r="T24" s="64">
        <f t="shared" si="24"/>
        <v>349670.69027951866</v>
      </c>
      <c r="U24" s="140">
        <f t="shared" si="23"/>
        <v>111894.62088944597</v>
      </c>
      <c r="V24" s="140">
        <f t="shared" si="23"/>
        <v>111894.62088944597</v>
      </c>
      <c r="W24" s="140">
        <f t="shared" si="23"/>
        <v>167841.93133416894</v>
      </c>
      <c r="X24" s="64">
        <f t="shared" si="21"/>
        <v>391631.17311306088</v>
      </c>
      <c r="Y24" s="111"/>
      <c r="Z24" s="44">
        <f t="shared" si="22"/>
        <v>1398682.7611180746</v>
      </c>
    </row>
    <row r="25" spans="1:26" x14ac:dyDescent="0.2">
      <c r="A25" s="43"/>
      <c r="B25" s="2" t="s">
        <v>168</v>
      </c>
      <c r="C25" s="42"/>
      <c r="D25" s="62">
        <f>635806+11161778</f>
        <v>11797584</v>
      </c>
      <c r="E25" s="150">
        <v>12840086.282580502</v>
      </c>
      <c r="F25" s="62">
        <v>95</v>
      </c>
      <c r="G25" s="63"/>
      <c r="H25" s="63"/>
      <c r="I25" s="140">
        <f t="shared" si="23"/>
        <v>642004.31412902521</v>
      </c>
      <c r="J25" s="140">
        <f t="shared" si="23"/>
        <v>898806.03978063527</v>
      </c>
      <c r="K25" s="140">
        <f t="shared" si="23"/>
        <v>898806.03978063527</v>
      </c>
      <c r="L25" s="64">
        <f t="shared" si="16"/>
        <v>2439616.393690296</v>
      </c>
      <c r="M25" s="140">
        <f t="shared" si="23"/>
        <v>1027206.9026064402</v>
      </c>
      <c r="N25" s="140">
        <f t="shared" si="23"/>
        <v>1027206.9026064402</v>
      </c>
      <c r="O25" s="140">
        <f t="shared" si="23"/>
        <v>1540810.3539096601</v>
      </c>
      <c r="P25" s="64">
        <f t="shared" si="18"/>
        <v>3595224.1591225406</v>
      </c>
      <c r="Q25" s="140">
        <f t="shared" si="23"/>
        <v>1027206.9026064402</v>
      </c>
      <c r="R25" s="140">
        <f t="shared" si="23"/>
        <v>1155607.7654322451</v>
      </c>
      <c r="S25" s="140">
        <f t="shared" si="23"/>
        <v>1027206.9026064402</v>
      </c>
      <c r="T25" s="64">
        <f t="shared" si="24"/>
        <v>3210021.5706451256</v>
      </c>
      <c r="U25" s="140">
        <f t="shared" si="23"/>
        <v>1027206.9026064402</v>
      </c>
      <c r="V25" s="140">
        <f t="shared" si="23"/>
        <v>1027206.9026064402</v>
      </c>
      <c r="W25" s="140">
        <f t="shared" si="23"/>
        <v>1540810.3539096601</v>
      </c>
      <c r="X25" s="64">
        <f t="shared" si="21"/>
        <v>3595224.1591225406</v>
      </c>
      <c r="Y25" s="111"/>
      <c r="Z25" s="44">
        <f t="shared" si="22"/>
        <v>12840086.282580502</v>
      </c>
    </row>
    <row r="26" spans="1:26" x14ac:dyDescent="0.2">
      <c r="A26" s="43"/>
      <c r="B26" s="2" t="s">
        <v>169</v>
      </c>
      <c r="C26" s="42"/>
      <c r="D26" s="62">
        <v>8066127</v>
      </c>
      <c r="E26" s="151">
        <v>8778896.3101472482</v>
      </c>
      <c r="F26" s="62"/>
      <c r="G26" s="63"/>
      <c r="H26" s="63"/>
      <c r="I26" s="140">
        <f t="shared" si="23"/>
        <v>438944.81550736242</v>
      </c>
      <c r="J26" s="140">
        <f t="shared" si="23"/>
        <v>614522.74171030743</v>
      </c>
      <c r="K26" s="140">
        <f t="shared" si="23"/>
        <v>614522.74171030743</v>
      </c>
      <c r="L26" s="64">
        <f t="shared" si="16"/>
        <v>1667990.2989279772</v>
      </c>
      <c r="M26" s="140">
        <f t="shared" si="23"/>
        <v>702311.7048117799</v>
      </c>
      <c r="N26" s="140">
        <f t="shared" si="23"/>
        <v>702311.7048117799</v>
      </c>
      <c r="O26" s="140">
        <f t="shared" si="23"/>
        <v>1053467.5572176697</v>
      </c>
      <c r="P26" s="64">
        <f>SUM(M26:O26)</f>
        <v>2458090.9668412292</v>
      </c>
      <c r="Q26" s="140">
        <f t="shared" si="23"/>
        <v>702311.7048117799</v>
      </c>
      <c r="R26" s="140">
        <f t="shared" si="23"/>
        <v>790100.66791325225</v>
      </c>
      <c r="S26" s="140">
        <f t="shared" si="23"/>
        <v>702311.7048117799</v>
      </c>
      <c r="T26" s="64">
        <f t="shared" si="24"/>
        <v>2194724.0775368121</v>
      </c>
      <c r="U26" s="140">
        <f t="shared" si="23"/>
        <v>702311.7048117799</v>
      </c>
      <c r="V26" s="140">
        <f t="shared" si="23"/>
        <v>702311.7048117799</v>
      </c>
      <c r="W26" s="140">
        <f t="shared" si="23"/>
        <v>1053467.5572176697</v>
      </c>
      <c r="X26" s="64">
        <f t="shared" si="21"/>
        <v>2458090.9668412292</v>
      </c>
      <c r="Y26" s="111"/>
      <c r="Z26" s="45">
        <f>SUM(L26,P26,T26,X26)</f>
        <v>8778896.3101472482</v>
      </c>
    </row>
    <row r="27" spans="1:26" x14ac:dyDescent="0.2">
      <c r="A27" s="2"/>
      <c r="B27" s="53" t="s">
        <v>17</v>
      </c>
      <c r="C27" s="42"/>
      <c r="D27" s="114">
        <f>SUM(D20:D26)</f>
        <v>56659357</v>
      </c>
      <c r="E27" s="152">
        <v>61666103.211939968</v>
      </c>
      <c r="F27" s="75">
        <f>SUM(F20:F26)</f>
        <v>762</v>
      </c>
      <c r="G27" s="101"/>
      <c r="H27" s="101"/>
      <c r="I27" s="114">
        <f>SUM(I20:I26)</f>
        <v>3083305.1605969984</v>
      </c>
      <c r="J27" s="114">
        <f>SUM(J20:J26)</f>
        <v>4316627.2248357981</v>
      </c>
      <c r="K27" s="114">
        <f>SUM(K20:K26)</f>
        <v>4316627.2248357981</v>
      </c>
      <c r="L27" s="114">
        <f>SUM(I27:K27)</f>
        <v>11716559.610268595</v>
      </c>
      <c r="M27" s="114">
        <f>SUM(M20:M26)</f>
        <v>4933288.2569551971</v>
      </c>
      <c r="N27" s="114">
        <f>SUM(N20:N26)</f>
        <v>4933288.2569551971</v>
      </c>
      <c r="O27" s="114">
        <f>SUM(O20:O26)</f>
        <v>7399932.3854327947</v>
      </c>
      <c r="P27" s="114">
        <f>SUM(M27:O27)</f>
        <v>17266508.899343189</v>
      </c>
      <c r="Q27" s="114">
        <f>SUM(Q20:Q26)</f>
        <v>4933288.2569551971</v>
      </c>
      <c r="R27" s="114">
        <f>SUM(R20:R26)</f>
        <v>5549949.2890745969</v>
      </c>
      <c r="S27" s="114">
        <f>SUM(S20:S26)</f>
        <v>4933288.2569551971</v>
      </c>
      <c r="T27" s="114">
        <f>SUM(Q27:S27)</f>
        <v>15416525.802984992</v>
      </c>
      <c r="U27" s="114">
        <f>SUM(U20:U26)</f>
        <v>4933288.2569551971</v>
      </c>
      <c r="V27" s="114">
        <f>SUM(V20:V26)</f>
        <v>4933288.2569551971</v>
      </c>
      <c r="W27" s="114">
        <f>SUM(W20:W26)</f>
        <v>7399932.3854327947</v>
      </c>
      <c r="X27" s="114">
        <f t="shared" si="21"/>
        <v>17266508.899343189</v>
      </c>
      <c r="Y27" s="115"/>
      <c r="Z27" s="116">
        <f t="shared" si="22"/>
        <v>61666103.211939961</v>
      </c>
    </row>
    <row r="28" spans="1:26" x14ac:dyDescent="0.2">
      <c r="A28" s="2"/>
      <c r="C28" s="43"/>
      <c r="D28" s="55"/>
      <c r="E28" s="58"/>
      <c r="F28" s="58"/>
      <c r="G28" s="58"/>
      <c r="H28" s="58"/>
      <c r="I28" s="123">
        <v>0.05</v>
      </c>
      <c r="J28" s="123">
        <v>7.0000000000000007E-2</v>
      </c>
      <c r="K28" s="123">
        <v>7.0000000000000007E-2</v>
      </c>
      <c r="L28" s="123"/>
      <c r="M28" s="123">
        <v>0.08</v>
      </c>
      <c r="N28" s="123">
        <v>0.08</v>
      </c>
      <c r="O28" s="123">
        <v>0.12</v>
      </c>
      <c r="P28" s="123"/>
      <c r="Q28" s="123">
        <v>0.08</v>
      </c>
      <c r="R28" s="123">
        <v>0.09</v>
      </c>
      <c r="S28" s="123">
        <v>0.08</v>
      </c>
      <c r="U28" s="123">
        <v>0.08</v>
      </c>
      <c r="V28" s="123">
        <v>0.08</v>
      </c>
      <c r="W28" s="123">
        <v>0.12</v>
      </c>
      <c r="X28" s="55"/>
      <c r="Y28" s="110"/>
    </row>
    <row r="29" spans="1:26" ht="13.5" x14ac:dyDescent="0.25">
      <c r="A29" s="61" t="s">
        <v>18</v>
      </c>
      <c r="B29" s="2"/>
      <c r="C29" s="42"/>
      <c r="D29" s="118"/>
      <c r="E29" s="130"/>
      <c r="F29" s="2"/>
      <c r="G29" s="2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1"/>
    </row>
    <row r="30" spans="1:26" x14ac:dyDescent="0.2">
      <c r="A30" s="43"/>
      <c r="B30" s="2" t="s">
        <v>170</v>
      </c>
      <c r="C30" s="42"/>
      <c r="D30" s="62">
        <f>'[5]SY18-19 Budget '!$B$27+'[5]SY18-19 Budget '!$B$28+'[5]SY18-19 Budget '!$B$29+'[5]SY18-19 Budget '!$B$30+'[5]SY18-19 Budget '!$B$31+'[5]SY18-19 Budget '!$B$32+'[5]SY18-19 Budget '!$B$35</f>
        <v>3160019.3237813399</v>
      </c>
      <c r="E30" s="128">
        <v>3439256.781047212</v>
      </c>
      <c r="F30" s="128">
        <v>3439256.7810472124</v>
      </c>
      <c r="G30" s="139">
        <f>F30/12</f>
        <v>286604.73175393435</v>
      </c>
      <c r="H30" s="63"/>
      <c r="I30" s="140">
        <f>$E30*I$36</f>
        <v>138367.79240975468</v>
      </c>
      <c r="J30" s="140">
        <f t="shared" ref="J30:K30" si="25">$E30*J$36</f>
        <v>275513.95662971027</v>
      </c>
      <c r="K30" s="140">
        <f t="shared" si="25"/>
        <v>308365.43504613795</v>
      </c>
      <c r="L30" s="64">
        <f>SUM(I30:K30)</f>
        <v>722247.18408560287</v>
      </c>
      <c r="M30" s="140">
        <f>$E30*M$36</f>
        <v>267796.25162657059</v>
      </c>
      <c r="N30" s="140">
        <f t="shared" ref="N30:O30" si="26">$E30*N$36</f>
        <v>312805.66841893084</v>
      </c>
      <c r="O30" s="140">
        <f t="shared" si="26"/>
        <v>251132.93002656574</v>
      </c>
      <c r="P30" s="64">
        <f>SUM(M30:O30)</f>
        <v>831734.85007206723</v>
      </c>
      <c r="Q30" s="140">
        <f>$E30*Q$36</f>
        <v>301037.93191694916</v>
      </c>
      <c r="R30" s="140">
        <f t="shared" ref="R30" si="27">$E30*R$36</f>
        <v>218786.40653466049</v>
      </c>
      <c r="S30" s="140">
        <f>$E30*S$36</f>
        <v>239031.99050765127</v>
      </c>
      <c r="T30" s="64">
        <f t="shared" ref="T30:T34" si="28">SUM(Q30:S30)</f>
        <v>758856.32895926095</v>
      </c>
      <c r="U30" s="140">
        <f>$E30*U$36</f>
        <v>296867.0175210365</v>
      </c>
      <c r="V30" s="140">
        <f t="shared" ref="V30:W30" si="29">$E30*V$36</f>
        <v>179137.8662963353</v>
      </c>
      <c r="W30" s="140">
        <f t="shared" si="29"/>
        <v>650413.53411290864</v>
      </c>
      <c r="X30" s="64">
        <f t="shared" ref="X30:X35" si="30">SUM(U30:W30)</f>
        <v>1126418.4179302803</v>
      </c>
      <c r="Y30" s="111"/>
      <c r="Z30" s="44">
        <f>SUM(L30,P30,T30,X30)</f>
        <v>3439256.7810472115</v>
      </c>
    </row>
    <row r="31" spans="1:26" x14ac:dyDescent="0.2">
      <c r="A31" s="43"/>
      <c r="B31" s="2" t="s">
        <v>171</v>
      </c>
      <c r="C31" s="42"/>
      <c r="D31" s="62">
        <v>121097.71240688786</v>
      </c>
      <c r="E31" s="128">
        <v>131798.60180928226</v>
      </c>
      <c r="F31" s="128">
        <v>131798.60180928226</v>
      </c>
      <c r="G31" s="139">
        <f t="shared" ref="G31:G34" si="31">F31/12</f>
        <v>10983.216817440189</v>
      </c>
      <c r="H31" s="63"/>
      <c r="I31" s="140">
        <f t="shared" ref="I31:S34" si="32">$E31*I$36</f>
        <v>5302.5065402327527</v>
      </c>
      <c r="J31" s="140">
        <f t="shared" si="32"/>
        <v>10558.198056872734</v>
      </c>
      <c r="K31" s="140">
        <f t="shared" si="32"/>
        <v>11817.126714515627</v>
      </c>
      <c r="L31" s="64">
        <f t="shared" ref="L31:L34" si="33">SUM(I31:K31)</f>
        <v>27677.831311621114</v>
      </c>
      <c r="M31" s="140">
        <f t="shared" si="32"/>
        <v>10262.441504411829</v>
      </c>
      <c r="N31" s="140">
        <f t="shared" si="32"/>
        <v>11987.284567650055</v>
      </c>
      <c r="O31" s="140">
        <f t="shared" si="32"/>
        <v>9623.8725843818647</v>
      </c>
      <c r="P31" s="64">
        <f t="shared" ref="P31:P34" si="34">SUM(M31:O31)</f>
        <v>31873.598656443748</v>
      </c>
      <c r="Q31" s="140">
        <f t="shared" si="32"/>
        <v>11536.323410586059</v>
      </c>
      <c r="R31" s="140">
        <f t="shared" si="32"/>
        <v>8384.2947217698984</v>
      </c>
      <c r="S31" s="140">
        <f t="shared" si="32"/>
        <v>9160.1424790984802</v>
      </c>
      <c r="T31" s="64">
        <f t="shared" si="28"/>
        <v>29080.76061145444</v>
      </c>
      <c r="U31" s="140">
        <f t="shared" ref="U31:W34" si="35">$E31*U$36</f>
        <v>11376.486352569091</v>
      </c>
      <c r="V31" s="140">
        <f t="shared" si="35"/>
        <v>6864.8902399681092</v>
      </c>
      <c r="W31" s="140">
        <f t="shared" si="35"/>
        <v>24925.034637225745</v>
      </c>
      <c r="X31" s="64">
        <f t="shared" si="30"/>
        <v>43166.411229762947</v>
      </c>
      <c r="Y31" s="111"/>
      <c r="Z31" s="44">
        <f t="shared" ref="Z31:Z34" si="36">SUM(L31,P31,T31,X31)</f>
        <v>131798.60180928226</v>
      </c>
    </row>
    <row r="32" spans="1:26" x14ac:dyDescent="0.2">
      <c r="A32" s="43"/>
      <c r="B32" s="2" t="s">
        <v>19</v>
      </c>
      <c r="C32" s="42"/>
      <c r="D32" s="62">
        <v>2591727.267243966</v>
      </c>
      <c r="E32" s="128">
        <v>2820747.1743646073</v>
      </c>
      <c r="F32" s="128">
        <v>2820747.1743646073</v>
      </c>
      <c r="G32" s="139">
        <f t="shared" si="31"/>
        <v>235062.26453038395</v>
      </c>
      <c r="H32" s="63"/>
      <c r="I32" s="140">
        <f t="shared" si="32"/>
        <v>113483.9834041244</v>
      </c>
      <c r="J32" s="140">
        <f t="shared" si="32"/>
        <v>225966.03398267747</v>
      </c>
      <c r="K32" s="140">
        <f t="shared" si="32"/>
        <v>252909.56301124356</v>
      </c>
      <c r="L32" s="64">
        <f t="shared" si="33"/>
        <v>592359.58039804548</v>
      </c>
      <c r="M32" s="140">
        <f t="shared" si="32"/>
        <v>219636.26683642872</v>
      </c>
      <c r="N32" s="140">
        <f t="shared" si="32"/>
        <v>256551.27299022666</v>
      </c>
      <c r="O32" s="140">
        <f t="shared" si="32"/>
        <v>205969.6463102258</v>
      </c>
      <c r="P32" s="64">
        <f t="shared" si="34"/>
        <v>682157.18613688124</v>
      </c>
      <c r="Q32" s="140">
        <f t="shared" si="32"/>
        <v>246899.82455242638</v>
      </c>
      <c r="R32" s="140">
        <f t="shared" si="32"/>
        <v>179440.26204234679</v>
      </c>
      <c r="S32" s="140">
        <f t="shared" si="32"/>
        <v>196044.91747251985</v>
      </c>
      <c r="T32" s="64">
        <f t="shared" si="28"/>
        <v>622385.00406729302</v>
      </c>
      <c r="U32" s="140">
        <f t="shared" si="35"/>
        <v>243478.99972142759</v>
      </c>
      <c r="V32" s="140">
        <f t="shared" si="35"/>
        <v>146922.04227427128</v>
      </c>
      <c r="W32" s="140">
        <f t="shared" si="35"/>
        <v>533444.36176668841</v>
      </c>
      <c r="X32" s="64">
        <f t="shared" si="30"/>
        <v>923845.40376238734</v>
      </c>
      <c r="Y32" s="111"/>
      <c r="Z32" s="44">
        <f t="shared" si="36"/>
        <v>2820747.1743646068</v>
      </c>
    </row>
    <row r="33" spans="1:31" x14ac:dyDescent="0.2">
      <c r="A33" s="43"/>
      <c r="B33" s="43" t="s">
        <v>32</v>
      </c>
      <c r="C33" s="42"/>
      <c r="D33" s="62">
        <v>2136138.9640143295</v>
      </c>
      <c r="E33" s="128">
        <v>2324900.471954776</v>
      </c>
      <c r="F33" s="128">
        <v>2324900.471954776</v>
      </c>
      <c r="G33" s="139">
        <f t="shared" si="31"/>
        <v>193741.70599623132</v>
      </c>
      <c r="H33" s="63"/>
      <c r="I33" s="140">
        <f t="shared" si="32"/>
        <v>93535.134581846505</v>
      </c>
      <c r="J33" s="140">
        <f t="shared" si="32"/>
        <v>186244.46168962808</v>
      </c>
      <c r="K33" s="140">
        <f t="shared" si="32"/>
        <v>208451.70660825531</v>
      </c>
      <c r="L33" s="64">
        <f>SUM(I33:K33)</f>
        <v>488231.30287972989</v>
      </c>
      <c r="M33" s="140">
        <f t="shared" si="32"/>
        <v>181027.37638704601</v>
      </c>
      <c r="N33" s="140">
        <f t="shared" si="32"/>
        <v>211453.25645497895</v>
      </c>
      <c r="O33" s="140">
        <f t="shared" si="32"/>
        <v>169763.1507945651</v>
      </c>
      <c r="P33" s="64">
        <f>SUM(M33:O33)</f>
        <v>562243.78363659</v>
      </c>
      <c r="Q33" s="140">
        <f t="shared" si="32"/>
        <v>203498.39356190752</v>
      </c>
      <c r="R33" s="140">
        <f t="shared" si="32"/>
        <v>147897.24995609134</v>
      </c>
      <c r="S33" s="140">
        <f t="shared" si="32"/>
        <v>161583.0462575453</v>
      </c>
      <c r="T33" s="64">
        <f>SUM(Q33:S33)</f>
        <v>512978.68977554416</v>
      </c>
      <c r="U33" s="140">
        <f t="shared" si="35"/>
        <v>200678.90043741112</v>
      </c>
      <c r="V33" s="140">
        <f t="shared" si="35"/>
        <v>121095.26459100535</v>
      </c>
      <c r="W33" s="140">
        <f t="shared" si="35"/>
        <v>439672.53063449502</v>
      </c>
      <c r="X33" s="64">
        <f>SUM(U33:W33)</f>
        <v>761446.69566291152</v>
      </c>
      <c r="Y33" s="111"/>
      <c r="Z33" s="44">
        <f>SUM(L33,P33,T33,X33)</f>
        <v>2324900.4719547755</v>
      </c>
    </row>
    <row r="34" spans="1:31" x14ac:dyDescent="0.2">
      <c r="A34" s="43"/>
      <c r="B34" s="2" t="s">
        <v>172</v>
      </c>
      <c r="C34" s="42"/>
      <c r="D34" s="62">
        <v>803347.415941271</v>
      </c>
      <c r="E34" s="128">
        <v>874335.80770215392</v>
      </c>
      <c r="F34" s="128">
        <v>874335.8077021538</v>
      </c>
      <c r="G34" s="139">
        <f t="shared" si="31"/>
        <v>72861.317308512822</v>
      </c>
      <c r="H34" s="63"/>
      <c r="I34" s="140">
        <f t="shared" si="32"/>
        <v>35176.179982615286</v>
      </c>
      <c r="J34" s="140">
        <f t="shared" si="32"/>
        <v>70041.794823387783</v>
      </c>
      <c r="K34" s="140">
        <f t="shared" si="32"/>
        <v>78393.373592883232</v>
      </c>
      <c r="L34" s="64">
        <f t="shared" si="33"/>
        <v>183611.3483988863</v>
      </c>
      <c r="M34" s="140">
        <f t="shared" si="32"/>
        <v>68079.782020298255</v>
      </c>
      <c r="N34" s="140">
        <f t="shared" si="32"/>
        <v>79522.179983200171</v>
      </c>
      <c r="O34" s="140">
        <f t="shared" si="32"/>
        <v>63843.593890808028</v>
      </c>
      <c r="P34" s="64">
        <f t="shared" si="34"/>
        <v>211445.55589430645</v>
      </c>
      <c r="Q34" s="140">
        <f t="shared" si="32"/>
        <v>76530.558812025673</v>
      </c>
      <c r="R34" s="140">
        <f t="shared" si="32"/>
        <v>55620.385929278549</v>
      </c>
      <c r="S34" s="140">
        <f t="shared" si="32"/>
        <v>60767.265078568707</v>
      </c>
      <c r="T34" s="64">
        <f t="shared" si="28"/>
        <v>192918.20981987292</v>
      </c>
      <c r="U34" s="140">
        <f t="shared" si="35"/>
        <v>75470.21931446236</v>
      </c>
      <c r="V34" s="140">
        <f t="shared" si="35"/>
        <v>45540.842394023246</v>
      </c>
      <c r="W34" s="140">
        <f t="shared" si="35"/>
        <v>165349.63188060251</v>
      </c>
      <c r="X34" s="64">
        <f t="shared" si="30"/>
        <v>286360.6935890881</v>
      </c>
      <c r="Y34" s="111"/>
      <c r="Z34" s="45">
        <f t="shared" si="36"/>
        <v>874335.80770215369</v>
      </c>
    </row>
    <row r="35" spans="1:31" x14ac:dyDescent="0.2">
      <c r="A35" s="2"/>
      <c r="B35" s="53" t="s">
        <v>20</v>
      </c>
      <c r="C35" s="42"/>
      <c r="D35" s="54">
        <f>SUM(D30:D34)</f>
        <v>8812330.6833877936</v>
      </c>
      <c r="E35" s="129">
        <v>9591038.8368780315</v>
      </c>
      <c r="F35" s="129"/>
      <c r="G35" s="129"/>
      <c r="H35" s="55"/>
      <c r="I35" s="54">
        <f>SUM(I30:I34)</f>
        <v>385865.5969185736</v>
      </c>
      <c r="J35" s="54">
        <f>SUM(J30:J34)</f>
        <v>768324.44518227631</v>
      </c>
      <c r="K35" s="54">
        <f>SUM(K30:K34)</f>
        <v>859937.20497303561</v>
      </c>
      <c r="L35" s="54">
        <f>SUM(I35:K35)</f>
        <v>2014127.2470738855</v>
      </c>
      <c r="M35" s="54">
        <f>SUM(M30:M34)</f>
        <v>746802.11837475537</v>
      </c>
      <c r="N35" s="54">
        <f>SUM(N30:N34)</f>
        <v>872319.66241498664</v>
      </c>
      <c r="O35" s="54">
        <f>SUM(O30:O34)</f>
        <v>700333.19360654661</v>
      </c>
      <c r="P35" s="54">
        <f>SUM(M35:O35)</f>
        <v>2319454.9743962884</v>
      </c>
      <c r="Q35" s="54">
        <f>SUM(Q30:Q34)</f>
        <v>839503.03225389472</v>
      </c>
      <c r="R35" s="54">
        <f>SUM(R30:R34)</f>
        <v>610128.59918414708</v>
      </c>
      <c r="S35" s="54">
        <f>SUM(S30:S34)</f>
        <v>666587.36179538362</v>
      </c>
      <c r="T35" s="54">
        <f>SUM(Q35:S35)</f>
        <v>2116218.9932334255</v>
      </c>
      <c r="U35" s="54">
        <f>SUM(U30:U34)</f>
        <v>827871.62334690674</v>
      </c>
      <c r="V35" s="54">
        <f>SUM(V30:V34)</f>
        <v>499560.90579560329</v>
      </c>
      <c r="W35" s="54">
        <f>SUM(W30:W34)</f>
        <v>1813805.0930319203</v>
      </c>
      <c r="X35" s="54">
        <f t="shared" si="30"/>
        <v>3141237.6221744306</v>
      </c>
      <c r="Y35" s="111"/>
      <c r="Z35" s="44">
        <f>SUM(L35,P35,T35,X35)</f>
        <v>9591038.8368780296</v>
      </c>
    </row>
    <row r="36" spans="1:31" s="125" customFormat="1" x14ac:dyDescent="0.2">
      <c r="A36" s="122"/>
      <c r="B36" s="122"/>
      <c r="C36" s="123"/>
      <c r="D36" s="123"/>
      <c r="E36" s="124"/>
      <c r="F36" s="124"/>
      <c r="G36" s="124"/>
      <c r="H36" s="124"/>
      <c r="I36" s="155">
        <v>4.0231887648593478E-2</v>
      </c>
      <c r="J36" s="155">
        <v>8.0108574081467571E-2</v>
      </c>
      <c r="K36" s="155">
        <v>8.9660486168248371E-2</v>
      </c>
      <c r="L36" s="155"/>
      <c r="M36" s="155">
        <v>7.7864570363667313E-2</v>
      </c>
      <c r="N36" s="155">
        <v>9.0951530616357565E-2</v>
      </c>
      <c r="O36" s="155">
        <v>7.3019534746718975E-2</v>
      </c>
      <c r="P36" s="155"/>
      <c r="Q36" s="155">
        <v>8.7529937740004032E-2</v>
      </c>
      <c r="R36" s="155">
        <v>6.3614443603144596E-2</v>
      </c>
      <c r="S36" s="155">
        <v>6.9501059596622769E-2</v>
      </c>
      <c r="T36" s="155"/>
      <c r="U36" s="155">
        <v>8.6317200610605202E-2</v>
      </c>
      <c r="V36" s="155">
        <v>5.2086214464565218E-2</v>
      </c>
      <c r="W36" s="155">
        <v>0.18911456036000476</v>
      </c>
      <c r="X36" s="123"/>
      <c r="Y36" s="123"/>
      <c r="Z36" s="123"/>
      <c r="AA36" s="123"/>
      <c r="AB36" s="123"/>
    </row>
    <row r="37" spans="1:31" ht="13.5" x14ac:dyDescent="0.25">
      <c r="A37" s="65" t="s">
        <v>21</v>
      </c>
      <c r="B37" s="43"/>
      <c r="C37" s="42"/>
      <c r="D37" s="64"/>
      <c r="E37" s="128"/>
      <c r="F37" s="128"/>
      <c r="G37" s="128"/>
      <c r="H37" s="63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64"/>
      <c r="Y37" s="111"/>
      <c r="AB37" s="44"/>
    </row>
    <row r="38" spans="1:31" x14ac:dyDescent="0.2">
      <c r="A38" s="43"/>
      <c r="B38" s="2" t="s">
        <v>22</v>
      </c>
      <c r="C38" s="127"/>
      <c r="D38" s="102">
        <v>27492</v>
      </c>
      <c r="E38" s="128">
        <v>90492</v>
      </c>
      <c r="F38" s="128">
        <v>90492</v>
      </c>
      <c r="G38" s="139">
        <f t="shared" ref="G38:G43" si="37">F38/12</f>
        <v>7541</v>
      </c>
      <c r="H38" s="63"/>
      <c r="I38" s="140">
        <v>2291</v>
      </c>
      <c r="J38" s="140">
        <v>2291</v>
      </c>
      <c r="K38" s="140">
        <v>2291</v>
      </c>
      <c r="L38" s="64">
        <f t="shared" ref="L38:L43" si="38">SUM(I38:K38)</f>
        <v>6873</v>
      </c>
      <c r="M38" s="140">
        <v>2291</v>
      </c>
      <c r="N38" s="140">
        <v>2291</v>
      </c>
      <c r="O38" s="140">
        <v>2291</v>
      </c>
      <c r="P38" s="64">
        <f t="shared" ref="P38:P43" si="39">SUM(M38:O38)</f>
        <v>6873</v>
      </c>
      <c r="Q38" s="140">
        <v>2291</v>
      </c>
      <c r="R38" s="140">
        <v>2291</v>
      </c>
      <c r="S38" s="140">
        <v>2291</v>
      </c>
      <c r="T38" s="64">
        <f t="shared" ref="T38:T43" si="40">SUM(Q38:S38)</f>
        <v>6873</v>
      </c>
      <c r="U38" s="140">
        <v>2291</v>
      </c>
      <c r="V38" s="140">
        <v>2291</v>
      </c>
      <c r="W38" s="140">
        <v>2291</v>
      </c>
      <c r="X38" s="64">
        <f t="shared" ref="X38:X44" si="41">SUM(U38:W38)</f>
        <v>6873</v>
      </c>
      <c r="Y38" s="111"/>
      <c r="Z38" s="44">
        <f t="shared" ref="Z38:Z44" si="42">SUM(L38,P38,T38,X38)</f>
        <v>27492</v>
      </c>
    </row>
    <row r="39" spans="1:31" x14ac:dyDescent="0.2">
      <c r="A39" s="43"/>
      <c r="B39" s="43" t="s">
        <v>156</v>
      </c>
      <c r="C39" s="42"/>
      <c r="D39" s="102">
        <v>4222469</v>
      </c>
      <c r="E39" s="128">
        <v>0</v>
      </c>
      <c r="F39" s="128">
        <v>0</v>
      </c>
      <c r="G39" s="139">
        <f t="shared" si="37"/>
        <v>0</v>
      </c>
      <c r="H39" s="63"/>
      <c r="I39" s="140">
        <v>405160.75</v>
      </c>
      <c r="J39" s="140">
        <v>405160.75</v>
      </c>
      <c r="K39" s="140">
        <v>405160.75</v>
      </c>
      <c r="L39" s="64">
        <f t="shared" si="38"/>
        <v>1215482.25</v>
      </c>
      <c r="M39" s="140">
        <v>405160.75</v>
      </c>
      <c r="N39" s="140">
        <v>405160.75</v>
      </c>
      <c r="O39" s="140">
        <v>405160.75</v>
      </c>
      <c r="P39" s="64">
        <f t="shared" si="39"/>
        <v>1215482.25</v>
      </c>
      <c r="Q39" s="140">
        <v>405160.75</v>
      </c>
      <c r="R39" s="140">
        <v>405160.75</v>
      </c>
      <c r="S39" s="140">
        <v>405160.75</v>
      </c>
      <c r="T39" s="64">
        <f t="shared" si="40"/>
        <v>1215482.25</v>
      </c>
      <c r="U39" s="140">
        <v>405160.75</v>
      </c>
      <c r="V39" s="140">
        <v>405160.75</v>
      </c>
      <c r="W39" s="140">
        <v>405163.75</v>
      </c>
      <c r="X39" s="64">
        <f>SUM(U39:W39)</f>
        <v>1215485.25</v>
      </c>
      <c r="Y39" s="111"/>
      <c r="Z39" s="44">
        <f t="shared" si="42"/>
        <v>4861932</v>
      </c>
    </row>
    <row r="40" spans="1:31" x14ac:dyDescent="0.2">
      <c r="A40" s="43"/>
      <c r="B40" s="43" t="s">
        <v>157</v>
      </c>
      <c r="C40" s="42"/>
      <c r="D40" s="102">
        <v>4952203.9214694826</v>
      </c>
      <c r="E40" s="128">
        <v>0</v>
      </c>
      <c r="F40" s="128">
        <v>0</v>
      </c>
      <c r="G40" s="139">
        <f t="shared" si="37"/>
        <v>0</v>
      </c>
      <c r="H40" s="63"/>
      <c r="I40" s="140">
        <v>439778</v>
      </c>
      <c r="J40" s="140">
        <v>439778</v>
      </c>
      <c r="K40" s="140">
        <v>439778</v>
      </c>
      <c r="L40" s="64">
        <f t="shared" si="38"/>
        <v>1319334</v>
      </c>
      <c r="M40" s="140">
        <v>439778</v>
      </c>
      <c r="N40" s="140">
        <v>439778</v>
      </c>
      <c r="O40" s="140">
        <v>439778</v>
      </c>
      <c r="P40" s="64">
        <f t="shared" si="39"/>
        <v>1319334</v>
      </c>
      <c r="Q40" s="140">
        <v>439778</v>
      </c>
      <c r="R40" s="140">
        <v>439778</v>
      </c>
      <c r="S40" s="140">
        <v>439778</v>
      </c>
      <c r="T40" s="64">
        <f t="shared" si="40"/>
        <v>1319334</v>
      </c>
      <c r="U40" s="140">
        <v>439778</v>
      </c>
      <c r="V40" s="140">
        <v>439778</v>
      </c>
      <c r="W40" s="140">
        <v>439778</v>
      </c>
      <c r="X40" s="64">
        <f t="shared" si="41"/>
        <v>1319334</v>
      </c>
      <c r="Y40" s="111"/>
      <c r="Z40" s="44">
        <f t="shared" si="42"/>
        <v>5277336</v>
      </c>
      <c r="AA40" s="44"/>
    </row>
    <row r="41" spans="1:31" x14ac:dyDescent="0.2">
      <c r="A41" s="43"/>
      <c r="B41" s="43" t="s">
        <v>23</v>
      </c>
      <c r="C41" s="42"/>
      <c r="D41" s="62">
        <f>'[5]SY18-19 Budget '!$B$43+'[5]SY18-19 Budget '!$B$44+'[5]SY18-19 Budget '!$B$45</f>
        <v>5650491.8576358054</v>
      </c>
      <c r="E41" s="128">
        <v>6149801.7722155927</v>
      </c>
      <c r="F41" s="128">
        <v>6149801.7722155927</v>
      </c>
      <c r="G41" s="139">
        <f t="shared" si="37"/>
        <v>512483.48101796606</v>
      </c>
      <c r="H41" s="63"/>
      <c r="I41" s="140">
        <f t="shared" ref="I41:W43" si="43">$E41*I$45</f>
        <v>430486.12405509152</v>
      </c>
      <c r="J41" s="140">
        <f t="shared" si="43"/>
        <v>491984.14177724742</v>
      </c>
      <c r="K41" s="140">
        <f t="shared" si="43"/>
        <v>553482.15949940332</v>
      </c>
      <c r="L41" s="64">
        <f t="shared" si="38"/>
        <v>1475952.4253317423</v>
      </c>
      <c r="M41" s="140">
        <f t="shared" si="43"/>
        <v>491984.14177724742</v>
      </c>
      <c r="N41" s="140">
        <f t="shared" si="43"/>
        <v>491984.14177724742</v>
      </c>
      <c r="O41" s="140">
        <f t="shared" si="43"/>
        <v>491984.14177724742</v>
      </c>
      <c r="P41" s="64">
        <f t="shared" si="39"/>
        <v>1475952.4253317423</v>
      </c>
      <c r="Q41" s="140">
        <f t="shared" si="43"/>
        <v>491984.14177724742</v>
      </c>
      <c r="R41" s="140">
        <f t="shared" si="43"/>
        <v>553482.15949940332</v>
      </c>
      <c r="S41" s="140">
        <f t="shared" si="43"/>
        <v>553482.15949940332</v>
      </c>
      <c r="T41" s="64">
        <f t="shared" si="40"/>
        <v>1598948.4607760541</v>
      </c>
      <c r="U41" s="140">
        <f t="shared" si="43"/>
        <v>491984.14177724742</v>
      </c>
      <c r="V41" s="140">
        <f t="shared" si="43"/>
        <v>491984.14177724742</v>
      </c>
      <c r="W41" s="140">
        <f t="shared" si="43"/>
        <v>614980.17722155934</v>
      </c>
      <c r="X41" s="64">
        <f t="shared" si="41"/>
        <v>1598948.4607760543</v>
      </c>
      <c r="Y41" s="111"/>
      <c r="Z41" s="44">
        <f t="shared" si="42"/>
        <v>6149801.7722155927</v>
      </c>
      <c r="AA41" s="44"/>
    </row>
    <row r="42" spans="1:31" x14ac:dyDescent="0.2">
      <c r="A42" s="43"/>
      <c r="B42" s="43" t="s">
        <v>24</v>
      </c>
      <c r="C42" s="42"/>
      <c r="D42" s="62">
        <v>3278169.7156572388</v>
      </c>
      <c r="E42" s="128">
        <v>3567847.6201552232</v>
      </c>
      <c r="F42" s="128">
        <v>3567847.6201552232</v>
      </c>
      <c r="G42" s="139">
        <f t="shared" si="37"/>
        <v>297320.63501293526</v>
      </c>
      <c r="H42" s="63"/>
      <c r="I42" s="140">
        <f t="shared" si="43"/>
        <v>249749.33341086566</v>
      </c>
      <c r="J42" s="140">
        <f t="shared" si="43"/>
        <v>285427.80961241788</v>
      </c>
      <c r="K42" s="140">
        <f t="shared" si="43"/>
        <v>321106.28581397008</v>
      </c>
      <c r="L42" s="64">
        <f t="shared" si="38"/>
        <v>856283.42883725371</v>
      </c>
      <c r="M42" s="140">
        <f t="shared" si="43"/>
        <v>285427.80961241788</v>
      </c>
      <c r="N42" s="140">
        <f t="shared" si="43"/>
        <v>285427.80961241788</v>
      </c>
      <c r="O42" s="140">
        <f t="shared" si="43"/>
        <v>285427.80961241788</v>
      </c>
      <c r="P42" s="64">
        <f t="shared" si="39"/>
        <v>856283.42883725371</v>
      </c>
      <c r="Q42" s="140">
        <f t="shared" si="43"/>
        <v>285427.80961241788</v>
      </c>
      <c r="R42" s="140">
        <f t="shared" si="43"/>
        <v>321106.28581397008</v>
      </c>
      <c r="S42" s="140">
        <f t="shared" si="43"/>
        <v>321106.28581397008</v>
      </c>
      <c r="T42" s="64">
        <f t="shared" si="40"/>
        <v>927640.38124035811</v>
      </c>
      <c r="U42" s="140">
        <f t="shared" si="43"/>
        <v>285427.80961241788</v>
      </c>
      <c r="V42" s="140">
        <f t="shared" si="43"/>
        <v>285427.80961241788</v>
      </c>
      <c r="W42" s="140">
        <f t="shared" si="43"/>
        <v>356784.76201552234</v>
      </c>
      <c r="X42" s="64">
        <f t="shared" si="41"/>
        <v>927640.38124035811</v>
      </c>
      <c r="Y42" s="111"/>
      <c r="Z42" s="44">
        <f t="shared" si="42"/>
        <v>3567847.6201552236</v>
      </c>
    </row>
    <row r="43" spans="1:31" x14ac:dyDescent="0.2">
      <c r="A43" s="43"/>
      <c r="B43" s="43" t="s">
        <v>158</v>
      </c>
      <c r="C43" s="42"/>
      <c r="D43" s="62">
        <v>6653.8328224098204</v>
      </c>
      <c r="E43" s="128">
        <v>7241.8037074038421</v>
      </c>
      <c r="F43" s="128">
        <v>7241.8037074038411</v>
      </c>
      <c r="G43" s="139">
        <f t="shared" si="37"/>
        <v>603.48364228365347</v>
      </c>
      <c r="H43" s="63"/>
      <c r="I43" s="140">
        <f t="shared" si="43"/>
        <v>506.92625951826898</v>
      </c>
      <c r="J43" s="140">
        <f t="shared" si="43"/>
        <v>579.34429659230739</v>
      </c>
      <c r="K43" s="140">
        <f t="shared" si="43"/>
        <v>651.76233366634574</v>
      </c>
      <c r="L43" s="64">
        <f t="shared" si="38"/>
        <v>1738.032889776922</v>
      </c>
      <c r="M43" s="140">
        <f t="shared" si="43"/>
        <v>579.34429659230739</v>
      </c>
      <c r="N43" s="140">
        <f t="shared" si="43"/>
        <v>579.34429659230739</v>
      </c>
      <c r="O43" s="140">
        <f t="shared" si="43"/>
        <v>579.34429659230739</v>
      </c>
      <c r="P43" s="64">
        <f t="shared" si="39"/>
        <v>1738.0328897769223</v>
      </c>
      <c r="Q43" s="140">
        <f t="shared" si="43"/>
        <v>579.34429659230739</v>
      </c>
      <c r="R43" s="140">
        <f t="shared" si="43"/>
        <v>651.76233366634574</v>
      </c>
      <c r="S43" s="140">
        <f t="shared" si="43"/>
        <v>651.76233366634574</v>
      </c>
      <c r="T43" s="64">
        <f t="shared" si="40"/>
        <v>1882.868963924999</v>
      </c>
      <c r="U43" s="140">
        <f t="shared" si="43"/>
        <v>579.34429659230739</v>
      </c>
      <c r="V43" s="140">
        <f t="shared" si="43"/>
        <v>579.34429659230739</v>
      </c>
      <c r="W43" s="140">
        <f t="shared" si="43"/>
        <v>724.18037074038421</v>
      </c>
      <c r="X43" s="64">
        <f t="shared" si="41"/>
        <v>1882.868963924999</v>
      </c>
      <c r="Y43" s="111"/>
      <c r="Z43" s="45">
        <f t="shared" si="42"/>
        <v>7241.8037074038421</v>
      </c>
    </row>
    <row r="44" spans="1:31" x14ac:dyDescent="0.2">
      <c r="A44" s="43"/>
      <c r="B44" s="53" t="s">
        <v>25</v>
      </c>
      <c r="C44" s="42"/>
      <c r="D44" s="54">
        <f>SUM(D38:D43)</f>
        <v>18137480.327584937</v>
      </c>
      <c r="E44" s="129">
        <v>9815383.1960782204</v>
      </c>
      <c r="F44" s="129"/>
      <c r="G44" s="129"/>
      <c r="H44" s="55"/>
      <c r="I44" s="54">
        <f>SUM(I38:I43)</f>
        <v>1527972.1337254755</v>
      </c>
      <c r="J44" s="54">
        <f>SUM(J38:J43)</f>
        <v>1625221.0456862575</v>
      </c>
      <c r="K44" s="54">
        <f>SUM(K38:K43)</f>
        <v>1722469.9576470398</v>
      </c>
      <c r="L44" s="54">
        <f>SUM(I44:K44)</f>
        <v>4875663.1370587731</v>
      </c>
      <c r="M44" s="54">
        <f>SUM(M38:M43)</f>
        <v>1625221.0456862575</v>
      </c>
      <c r="N44" s="54">
        <f>SUM(N38:N43)</f>
        <v>1625221.0456862575</v>
      </c>
      <c r="O44" s="54">
        <f>SUM(O38:O43)</f>
        <v>1625221.0456862575</v>
      </c>
      <c r="P44" s="54">
        <f>SUM(M44:O44)</f>
        <v>4875663.1370587721</v>
      </c>
      <c r="Q44" s="54">
        <f>SUM(Q38:Q43)</f>
        <v>1625221.0456862575</v>
      </c>
      <c r="R44" s="54">
        <f>SUM(R38:R43)</f>
        <v>1722469.9576470398</v>
      </c>
      <c r="S44" s="54">
        <f>SUM(S38:S43)</f>
        <v>1722469.9576470398</v>
      </c>
      <c r="T44" s="54">
        <f>SUM(Q44:S44)</f>
        <v>5070160.9609803371</v>
      </c>
      <c r="U44" s="54">
        <f>SUM(U38:U43)</f>
        <v>1625221.0456862575</v>
      </c>
      <c r="V44" s="54">
        <f>SUM(V38:V43)</f>
        <v>1625221.0456862575</v>
      </c>
      <c r="W44" s="54">
        <f>SUM(W38:W43)</f>
        <v>1819721.8696078223</v>
      </c>
      <c r="X44" s="54">
        <f t="shared" si="41"/>
        <v>5070163.9609803371</v>
      </c>
      <c r="Y44" s="111"/>
      <c r="Z44" s="44">
        <f t="shared" si="42"/>
        <v>19891651.196078219</v>
      </c>
    </row>
    <row r="45" spans="1:31" s="125" customFormat="1" x14ac:dyDescent="0.2">
      <c r="A45" s="123"/>
      <c r="B45" s="122"/>
      <c r="C45" s="123"/>
      <c r="D45" s="122"/>
      <c r="E45" s="122"/>
      <c r="F45" s="122"/>
      <c r="G45" s="122"/>
      <c r="H45" s="122"/>
      <c r="I45" s="155">
        <v>7.0000000000000007E-2</v>
      </c>
      <c r="J45" s="155">
        <v>0.08</v>
      </c>
      <c r="K45" s="155">
        <v>0.09</v>
      </c>
      <c r="L45" s="155"/>
      <c r="M45" s="155">
        <v>0.08</v>
      </c>
      <c r="N45" s="155">
        <v>0.08</v>
      </c>
      <c r="O45" s="155">
        <v>0.08</v>
      </c>
      <c r="P45" s="155"/>
      <c r="Q45" s="155">
        <v>0.08</v>
      </c>
      <c r="R45" s="155">
        <v>0.09</v>
      </c>
      <c r="S45" s="155">
        <v>0.09</v>
      </c>
      <c r="T45" s="155"/>
      <c r="U45" s="155">
        <v>0.08</v>
      </c>
      <c r="V45" s="155">
        <v>0.08</v>
      </c>
      <c r="W45" s="155">
        <v>0.1</v>
      </c>
      <c r="X45" s="155"/>
      <c r="Y45" s="155"/>
      <c r="Z45" s="155"/>
      <c r="AA45" s="122"/>
      <c r="AB45" s="122"/>
      <c r="AC45" s="122"/>
      <c r="AD45" s="122"/>
      <c r="AE45" s="123"/>
    </row>
    <row r="46" spans="1:31" ht="13.5" x14ac:dyDescent="0.25">
      <c r="A46" s="65" t="s">
        <v>160</v>
      </c>
      <c r="B46" s="43"/>
      <c r="C46" s="42"/>
      <c r="D46" s="110"/>
      <c r="E46" s="130"/>
      <c r="F46" s="130"/>
      <c r="G46" s="13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1"/>
    </row>
    <row r="47" spans="1:31" x14ac:dyDescent="0.2">
      <c r="A47" s="43"/>
      <c r="B47" s="43" t="s">
        <v>26</v>
      </c>
      <c r="C47" s="42"/>
      <c r="D47" s="62">
        <f>'[5]SY18-19 Budget '!$B$51+'[5]SY18-19 Budget '!$B$52+'[5]SY18-19 Budget '!$B$56+'[5]SY18-19 Budget '!$B$57</f>
        <v>1077116.6788397375</v>
      </c>
      <c r="E47" s="128">
        <v>1172296.895085365</v>
      </c>
      <c r="G47" s="139" t="e">
        <f>#REF!/12</f>
        <v>#REF!</v>
      </c>
      <c r="H47" s="63"/>
      <c r="I47" s="140">
        <f t="shared" ref="I47:K58" si="44">$E47*I$60</f>
        <v>93783.751606829203</v>
      </c>
      <c r="J47" s="140">
        <f t="shared" si="44"/>
        <v>127246.19176390632</v>
      </c>
      <c r="K47" s="140">
        <f t="shared" si="44"/>
        <v>117229.68950853651</v>
      </c>
      <c r="L47" s="64">
        <f t="shared" ref="L47:L59" si="45">SUM(I47:K47)</f>
        <v>338259.63287927199</v>
      </c>
      <c r="M47" s="140">
        <f t="shared" ref="M47:O58" si="46">$E47*M$60</f>
        <v>66348.165460749078</v>
      </c>
      <c r="N47" s="140">
        <f t="shared" si="46"/>
        <v>105506.72055768286</v>
      </c>
      <c r="O47" s="140">
        <f t="shared" si="46"/>
        <v>54851.259529069306</v>
      </c>
      <c r="P47" s="64">
        <f t="shared" ref="P47:P59" si="47">SUM(M47:O47)</f>
        <v>226706.14554750122</v>
      </c>
      <c r="Q47" s="140">
        <f t="shared" ref="Q47:S58" si="48">$E47*Q$60</f>
        <v>90897.602723141579</v>
      </c>
      <c r="R47" s="140">
        <f t="shared" si="48"/>
        <v>58614.844754268255</v>
      </c>
      <c r="S47" s="140">
        <f t="shared" si="48"/>
        <v>116709.40855825374</v>
      </c>
      <c r="T47" s="64">
        <f t="shared" ref="T47:T59" si="49">SUM(Q47:S47)</f>
        <v>266221.85603566357</v>
      </c>
      <c r="U47" s="140">
        <f t="shared" ref="U47:W58" si="50">$E47*U$60</f>
        <v>92228.816935131079</v>
      </c>
      <c r="V47" s="140">
        <f t="shared" si="50"/>
        <v>70337.813705121895</v>
      </c>
      <c r="W47" s="140">
        <f t="shared" si="50"/>
        <v>178542.62998267505</v>
      </c>
      <c r="X47" s="64">
        <f t="shared" ref="X47:X59" si="51">SUM(U47:W47)</f>
        <v>341109.26062292804</v>
      </c>
      <c r="Y47" s="111"/>
      <c r="Z47" s="44">
        <f t="shared" ref="Z47:Z58" si="52">SUM(L47,P47,T47,X47)</f>
        <v>1172296.8950853646</v>
      </c>
    </row>
    <row r="48" spans="1:31" x14ac:dyDescent="0.2">
      <c r="A48" s="43"/>
      <c r="B48" s="43" t="s">
        <v>27</v>
      </c>
      <c r="C48" s="42"/>
      <c r="D48" s="62"/>
      <c r="E48" s="128">
        <v>0</v>
      </c>
      <c r="G48" s="139" t="e">
        <f>#REF!/12</f>
        <v>#REF!</v>
      </c>
      <c r="H48" s="63"/>
      <c r="I48" s="140">
        <f t="shared" si="44"/>
        <v>0</v>
      </c>
      <c r="J48" s="140">
        <f t="shared" si="44"/>
        <v>0</v>
      </c>
      <c r="K48" s="140">
        <f t="shared" si="44"/>
        <v>0</v>
      </c>
      <c r="L48" s="64">
        <f t="shared" si="45"/>
        <v>0</v>
      </c>
      <c r="M48" s="140">
        <f t="shared" si="46"/>
        <v>0</v>
      </c>
      <c r="N48" s="140">
        <f t="shared" si="46"/>
        <v>0</v>
      </c>
      <c r="O48" s="140">
        <f t="shared" si="46"/>
        <v>0</v>
      </c>
      <c r="P48" s="64">
        <f t="shared" si="47"/>
        <v>0</v>
      </c>
      <c r="Q48" s="140">
        <f t="shared" si="48"/>
        <v>0</v>
      </c>
      <c r="R48" s="140">
        <f t="shared" si="48"/>
        <v>0</v>
      </c>
      <c r="S48" s="140">
        <f t="shared" si="48"/>
        <v>0</v>
      </c>
      <c r="T48" s="64">
        <f t="shared" si="49"/>
        <v>0</v>
      </c>
      <c r="U48" s="140">
        <f t="shared" si="50"/>
        <v>0</v>
      </c>
      <c r="V48" s="140">
        <f t="shared" si="50"/>
        <v>0</v>
      </c>
      <c r="W48" s="140">
        <f t="shared" si="50"/>
        <v>0</v>
      </c>
      <c r="X48" s="64">
        <f t="shared" si="51"/>
        <v>0</v>
      </c>
      <c r="Y48" s="111"/>
      <c r="Z48" s="44">
        <f t="shared" si="52"/>
        <v>0</v>
      </c>
    </row>
    <row r="49" spans="1:26" x14ac:dyDescent="0.2">
      <c r="A49" s="43"/>
      <c r="B49" s="43" t="s">
        <v>28</v>
      </c>
      <c r="C49" s="42"/>
      <c r="D49" s="62">
        <v>251857.42396875229</v>
      </c>
      <c r="E49" s="128">
        <v>274112.99251331779</v>
      </c>
      <c r="G49" s="139" t="e">
        <f>#REF!/12</f>
        <v>#REF!</v>
      </c>
      <c r="H49" s="63"/>
      <c r="I49" s="140">
        <f t="shared" si="44"/>
        <v>21929.039401065424</v>
      </c>
      <c r="J49" s="140">
        <f t="shared" si="44"/>
        <v>29753.413624615932</v>
      </c>
      <c r="K49" s="140">
        <f t="shared" si="44"/>
        <v>27411.29925133178</v>
      </c>
      <c r="L49" s="64">
        <f t="shared" si="45"/>
        <v>79093.752277013147</v>
      </c>
      <c r="M49" s="140">
        <f t="shared" si="46"/>
        <v>15513.897766393333</v>
      </c>
      <c r="N49" s="140">
        <f t="shared" si="46"/>
        <v>24670.1693261986</v>
      </c>
      <c r="O49" s="140">
        <f t="shared" si="46"/>
        <v>12825.627156116425</v>
      </c>
      <c r="P49" s="64">
        <f t="shared" si="47"/>
        <v>53009.694248708358</v>
      </c>
      <c r="Q49" s="140">
        <f t="shared" si="48"/>
        <v>21254.183986312339</v>
      </c>
      <c r="R49" s="140">
        <f t="shared" si="48"/>
        <v>13705.64962566589</v>
      </c>
      <c r="S49" s="140">
        <f t="shared" si="48"/>
        <v>27289.644260324319</v>
      </c>
      <c r="T49" s="64">
        <f t="shared" si="49"/>
        <v>62249.477872302552</v>
      </c>
      <c r="U49" s="140">
        <f t="shared" si="50"/>
        <v>21565.455911414665</v>
      </c>
      <c r="V49" s="140">
        <f t="shared" si="50"/>
        <v>16446.779550799067</v>
      </c>
      <c r="W49" s="140">
        <f t="shared" si="50"/>
        <v>41747.832653079975</v>
      </c>
      <c r="X49" s="64">
        <f t="shared" si="51"/>
        <v>79760.068115293718</v>
      </c>
      <c r="Y49" s="111"/>
      <c r="Z49" s="44">
        <f t="shared" si="52"/>
        <v>274112.99251331779</v>
      </c>
    </row>
    <row r="50" spans="1:26" x14ac:dyDescent="0.2">
      <c r="A50" s="43"/>
      <c r="B50" s="43" t="s">
        <v>29</v>
      </c>
      <c r="C50" s="42"/>
      <c r="D50" s="62">
        <v>1251013.2303405709</v>
      </c>
      <c r="E50" s="128">
        <v>1361559.9446651693</v>
      </c>
      <c r="G50" s="139" t="e">
        <f>#REF!/12</f>
        <v>#REF!</v>
      </c>
      <c r="H50" s="63"/>
      <c r="I50" s="140">
        <f t="shared" si="44"/>
        <v>108924.79557321355</v>
      </c>
      <c r="J50" s="140">
        <f t="shared" si="44"/>
        <v>147789.62440594175</v>
      </c>
      <c r="K50" s="140">
        <f t="shared" si="44"/>
        <v>136155.99446651695</v>
      </c>
      <c r="L50" s="64">
        <f t="shared" si="45"/>
        <v>392870.41444567224</v>
      </c>
      <c r="M50" s="140">
        <f t="shared" si="46"/>
        <v>77059.834306560035</v>
      </c>
      <c r="N50" s="140">
        <f t="shared" si="46"/>
        <v>122540.39501986523</v>
      </c>
      <c r="O50" s="140">
        <f t="shared" si="46"/>
        <v>63706.794927385788</v>
      </c>
      <c r="P50" s="64">
        <f t="shared" si="47"/>
        <v>263307.02425381105</v>
      </c>
      <c r="Q50" s="140">
        <f t="shared" si="48"/>
        <v>105572.6884996185</v>
      </c>
      <c r="R50" s="140">
        <f t="shared" si="48"/>
        <v>68077.997233258473</v>
      </c>
      <c r="S50" s="140">
        <f t="shared" si="48"/>
        <v>135551.71605816565</v>
      </c>
      <c r="T50" s="64">
        <f t="shared" si="49"/>
        <v>309202.40179104265</v>
      </c>
      <c r="U50" s="140">
        <f t="shared" si="50"/>
        <v>107118.82238124234</v>
      </c>
      <c r="V50" s="140">
        <f t="shared" si="50"/>
        <v>81693.596679910159</v>
      </c>
      <c r="W50" s="140">
        <f t="shared" si="50"/>
        <v>207367.6851134907</v>
      </c>
      <c r="X50" s="64">
        <f t="shared" si="51"/>
        <v>396180.10417464317</v>
      </c>
      <c r="Y50" s="111"/>
      <c r="Z50" s="44">
        <f t="shared" si="52"/>
        <v>1361559.9446651691</v>
      </c>
    </row>
    <row r="51" spans="1:26" x14ac:dyDescent="0.2">
      <c r="A51" s="43"/>
      <c r="B51" s="43" t="s">
        <v>30</v>
      </c>
      <c r="C51" s="42"/>
      <c r="D51" s="102">
        <v>1596202.3959412714</v>
      </c>
      <c r="E51" s="128">
        <v>1501297.7815231329</v>
      </c>
      <c r="G51" s="139" t="e">
        <f>#REF!/12</f>
        <v>#REF!</v>
      </c>
      <c r="H51" s="63"/>
      <c r="I51" s="140">
        <f t="shared" si="44"/>
        <v>120103.82252185064</v>
      </c>
      <c r="J51" s="140">
        <f t="shared" si="44"/>
        <v>162957.37556185274</v>
      </c>
      <c r="K51" s="140">
        <f t="shared" si="44"/>
        <v>150129.77815231329</v>
      </c>
      <c r="L51" s="64">
        <f t="shared" si="45"/>
        <v>433190.97623601672</v>
      </c>
      <c r="M51" s="140">
        <f t="shared" si="46"/>
        <v>84968.538287477946</v>
      </c>
      <c r="N51" s="140">
        <f t="shared" si="46"/>
        <v>135116.80033708195</v>
      </c>
      <c r="O51" s="140">
        <f t="shared" si="46"/>
        <v>70245.067260665979</v>
      </c>
      <c r="P51" s="64">
        <f t="shared" si="47"/>
        <v>290330.40588522586</v>
      </c>
      <c r="Q51" s="140">
        <f t="shared" si="48"/>
        <v>116407.68638569702</v>
      </c>
      <c r="R51" s="140">
        <f t="shared" si="48"/>
        <v>75064.889076156644</v>
      </c>
      <c r="S51" s="140">
        <f t="shared" si="48"/>
        <v>149463.48223384513</v>
      </c>
      <c r="T51" s="64">
        <f t="shared" si="49"/>
        <v>340936.05769569881</v>
      </c>
      <c r="U51" s="140">
        <f t="shared" si="50"/>
        <v>118112.50105472024</v>
      </c>
      <c r="V51" s="140">
        <f t="shared" si="50"/>
        <v>90077.866891387966</v>
      </c>
      <c r="W51" s="140">
        <f t="shared" si="50"/>
        <v>228649.97376008311</v>
      </c>
      <c r="X51" s="64">
        <f t="shared" ref="X51:X56" si="53">SUM(U51:W51)</f>
        <v>436840.34170619131</v>
      </c>
      <c r="Y51" s="111"/>
      <c r="Z51" s="44">
        <f t="shared" ref="Z51:Z56" si="54">SUM(L51,P51,T51,X51)</f>
        <v>1501297.7815231327</v>
      </c>
    </row>
    <row r="52" spans="1:26" x14ac:dyDescent="0.2">
      <c r="A52" s="43"/>
      <c r="B52" s="43" t="s">
        <v>31</v>
      </c>
      <c r="C52" s="42"/>
      <c r="D52" s="102">
        <v>171103.34218517889</v>
      </c>
      <c r="E52" s="128">
        <v>186223.01624600368</v>
      </c>
      <c r="G52" s="139" t="e">
        <f>#REF!/12</f>
        <v>#REF!</v>
      </c>
      <c r="H52" s="63"/>
      <c r="I52" s="140">
        <f t="shared" si="44"/>
        <v>14897.841299680294</v>
      </c>
      <c r="J52" s="140">
        <f t="shared" si="44"/>
        <v>20213.454232825981</v>
      </c>
      <c r="K52" s="140">
        <f t="shared" si="44"/>
        <v>18622.301624600368</v>
      </c>
      <c r="L52" s="64">
        <f t="shared" si="45"/>
        <v>53733.597157106648</v>
      </c>
      <c r="M52" s="140">
        <f t="shared" si="46"/>
        <v>10539.612914004949</v>
      </c>
      <c r="N52" s="140">
        <f t="shared" si="46"/>
        <v>16760.071462140331</v>
      </c>
      <c r="O52" s="140">
        <f t="shared" si="46"/>
        <v>8713.2935668586124</v>
      </c>
      <c r="P52" s="64">
        <f t="shared" si="47"/>
        <v>36012.977943003891</v>
      </c>
      <c r="Q52" s="140">
        <f t="shared" si="48"/>
        <v>14439.367552365447</v>
      </c>
      <c r="R52" s="140">
        <f t="shared" si="48"/>
        <v>9311.150812300184</v>
      </c>
      <c r="S52" s="140">
        <f t="shared" si="48"/>
        <v>18539.653373749257</v>
      </c>
      <c r="T52" s="64">
        <f t="shared" si="49"/>
        <v>42290.171738414887</v>
      </c>
      <c r="U52" s="140">
        <f t="shared" si="50"/>
        <v>14650.835079802839</v>
      </c>
      <c r="V52" s="140">
        <f t="shared" si="50"/>
        <v>11173.380974760221</v>
      </c>
      <c r="W52" s="140">
        <f t="shared" si="50"/>
        <v>28362.053352915169</v>
      </c>
      <c r="X52" s="64">
        <f t="shared" si="53"/>
        <v>54186.269407478234</v>
      </c>
      <c r="Y52" s="111"/>
      <c r="Z52" s="44">
        <f t="shared" si="54"/>
        <v>186223.01624600368</v>
      </c>
    </row>
    <row r="53" spans="1:26" x14ac:dyDescent="0.2">
      <c r="A53" s="43"/>
      <c r="B53" s="43" t="s">
        <v>161</v>
      </c>
      <c r="C53" s="42"/>
      <c r="D53" s="102"/>
      <c r="E53" s="128">
        <v>0</v>
      </c>
      <c r="G53" s="139" t="e">
        <f>#REF!/12</f>
        <v>#REF!</v>
      </c>
      <c r="H53" s="63"/>
      <c r="I53" s="140">
        <f t="shared" si="44"/>
        <v>0</v>
      </c>
      <c r="J53" s="140">
        <f t="shared" si="44"/>
        <v>0</v>
      </c>
      <c r="K53" s="140">
        <f t="shared" si="44"/>
        <v>0</v>
      </c>
      <c r="L53" s="64">
        <f t="shared" si="45"/>
        <v>0</v>
      </c>
      <c r="M53" s="140">
        <f t="shared" si="46"/>
        <v>0</v>
      </c>
      <c r="N53" s="140">
        <f t="shared" si="46"/>
        <v>0</v>
      </c>
      <c r="O53" s="140">
        <f t="shared" si="46"/>
        <v>0</v>
      </c>
      <c r="P53" s="64">
        <f t="shared" si="47"/>
        <v>0</v>
      </c>
      <c r="Q53" s="140">
        <f t="shared" si="48"/>
        <v>0</v>
      </c>
      <c r="R53" s="140">
        <f t="shared" si="48"/>
        <v>0</v>
      </c>
      <c r="S53" s="140">
        <f t="shared" si="48"/>
        <v>0</v>
      </c>
      <c r="T53" s="64">
        <f t="shared" si="49"/>
        <v>0</v>
      </c>
      <c r="U53" s="140">
        <f t="shared" si="50"/>
        <v>0</v>
      </c>
      <c r="V53" s="140">
        <f t="shared" si="50"/>
        <v>0</v>
      </c>
      <c r="W53" s="140">
        <f t="shared" si="50"/>
        <v>0</v>
      </c>
      <c r="X53" s="64">
        <f t="shared" si="53"/>
        <v>0</v>
      </c>
      <c r="Y53" s="111"/>
      <c r="Z53" s="44">
        <f t="shared" si="54"/>
        <v>0</v>
      </c>
    </row>
    <row r="54" spans="1:26" x14ac:dyDescent="0.2">
      <c r="A54" s="43"/>
      <c r="B54" s="2" t="s">
        <v>162</v>
      </c>
      <c r="C54" s="127"/>
      <c r="D54" s="62">
        <v>740588.76485216466</v>
      </c>
      <c r="E54" s="128">
        <v>899785</v>
      </c>
      <c r="G54" s="139" t="e">
        <f>#REF!/12</f>
        <v>#REF!</v>
      </c>
      <c r="H54" s="63"/>
      <c r="I54" s="140">
        <f t="shared" si="44"/>
        <v>71982.8</v>
      </c>
      <c r="J54" s="140">
        <f t="shared" si="44"/>
        <v>97666.568201521281</v>
      </c>
      <c r="K54" s="140">
        <f t="shared" si="44"/>
        <v>89978.5</v>
      </c>
      <c r="L54" s="64">
        <f t="shared" si="45"/>
        <v>259627.86820152128</v>
      </c>
      <c r="M54" s="140">
        <f t="shared" si="46"/>
        <v>50924.884565827422</v>
      </c>
      <c r="N54" s="140">
        <f t="shared" si="46"/>
        <v>80980.649999999994</v>
      </c>
      <c r="O54" s="140">
        <f t="shared" si="46"/>
        <v>42100.547022066203</v>
      </c>
      <c r="P54" s="64">
        <f t="shared" si="47"/>
        <v>174006.0815878936</v>
      </c>
      <c r="Q54" s="140">
        <f t="shared" si="48"/>
        <v>69767.564692121974</v>
      </c>
      <c r="R54" s="140">
        <f t="shared" si="48"/>
        <v>44989.25</v>
      </c>
      <c r="S54" s="140">
        <f t="shared" si="48"/>
        <v>89579.163452396082</v>
      </c>
      <c r="T54" s="64">
        <f t="shared" si="49"/>
        <v>204335.97814451804</v>
      </c>
      <c r="U54" s="140">
        <f t="shared" si="50"/>
        <v>70789.325122228518</v>
      </c>
      <c r="V54" s="140">
        <f t="shared" si="50"/>
        <v>53987.1</v>
      </c>
      <c r="W54" s="140">
        <f t="shared" si="50"/>
        <v>137038.64694383836</v>
      </c>
      <c r="X54" s="64">
        <f t="shared" si="53"/>
        <v>261815.07206606687</v>
      </c>
      <c r="Y54" s="111"/>
      <c r="Z54" s="44">
        <f t="shared" si="54"/>
        <v>899784.99999999988</v>
      </c>
    </row>
    <row r="55" spans="1:26" x14ac:dyDescent="0.2">
      <c r="A55" s="43"/>
      <c r="B55" s="2" t="s">
        <v>33</v>
      </c>
      <c r="C55" s="127"/>
      <c r="D55" s="62"/>
      <c r="E55" s="128">
        <v>0</v>
      </c>
      <c r="G55" s="139" t="e">
        <f>#REF!/12</f>
        <v>#REF!</v>
      </c>
      <c r="H55" s="63"/>
      <c r="I55" s="140">
        <f t="shared" si="44"/>
        <v>0</v>
      </c>
      <c r="J55" s="140">
        <f t="shared" si="44"/>
        <v>0</v>
      </c>
      <c r="K55" s="140">
        <f t="shared" si="44"/>
        <v>0</v>
      </c>
      <c r="L55" s="64">
        <f t="shared" si="45"/>
        <v>0</v>
      </c>
      <c r="M55" s="140">
        <f t="shared" si="46"/>
        <v>0</v>
      </c>
      <c r="N55" s="140">
        <f t="shared" si="46"/>
        <v>0</v>
      </c>
      <c r="O55" s="140">
        <f t="shared" si="46"/>
        <v>0</v>
      </c>
      <c r="P55" s="64">
        <f t="shared" si="47"/>
        <v>0</v>
      </c>
      <c r="Q55" s="140">
        <f t="shared" si="48"/>
        <v>0</v>
      </c>
      <c r="R55" s="140">
        <f t="shared" si="48"/>
        <v>0</v>
      </c>
      <c r="S55" s="140">
        <f t="shared" si="48"/>
        <v>0</v>
      </c>
      <c r="T55" s="64">
        <f t="shared" si="49"/>
        <v>0</v>
      </c>
      <c r="U55" s="140">
        <f t="shared" si="50"/>
        <v>0</v>
      </c>
      <c r="V55" s="140">
        <f t="shared" si="50"/>
        <v>0</v>
      </c>
      <c r="W55" s="140">
        <f t="shared" si="50"/>
        <v>0</v>
      </c>
      <c r="X55" s="64">
        <f t="shared" si="53"/>
        <v>0</v>
      </c>
      <c r="Y55" s="111"/>
      <c r="Z55" s="44">
        <f t="shared" si="54"/>
        <v>0</v>
      </c>
    </row>
    <row r="56" spans="1:26" x14ac:dyDescent="0.2">
      <c r="A56" s="43"/>
      <c r="B56" s="2" t="s">
        <v>163</v>
      </c>
      <c r="C56" s="127"/>
      <c r="D56" s="62"/>
      <c r="E56" s="128">
        <v>5514340</v>
      </c>
      <c r="G56" s="139" t="e">
        <f>#REF!/12</f>
        <v>#REF!</v>
      </c>
      <c r="H56" s="63"/>
      <c r="I56" s="140"/>
      <c r="J56" s="140"/>
      <c r="K56" s="140"/>
      <c r="L56" s="64">
        <f t="shared" si="45"/>
        <v>0</v>
      </c>
      <c r="M56" s="140"/>
      <c r="N56" s="140"/>
      <c r="O56" s="140"/>
      <c r="P56" s="64">
        <f t="shared" si="47"/>
        <v>0</v>
      </c>
      <c r="Q56" s="140"/>
      <c r="R56" s="140"/>
      <c r="S56" s="140"/>
      <c r="T56" s="64">
        <f t="shared" si="49"/>
        <v>0</v>
      </c>
      <c r="U56" s="140"/>
      <c r="V56" s="140"/>
      <c r="W56" s="140"/>
      <c r="X56" s="64">
        <f t="shared" si="53"/>
        <v>0</v>
      </c>
      <c r="Y56" s="111"/>
      <c r="Z56" s="44">
        <f t="shared" si="54"/>
        <v>0</v>
      </c>
    </row>
    <row r="57" spans="1:26" x14ac:dyDescent="0.2">
      <c r="A57" s="43"/>
      <c r="B57" s="2" t="s">
        <v>164</v>
      </c>
      <c r="C57" s="127"/>
      <c r="D57" s="102">
        <v>1158891</v>
      </c>
      <c r="E57" s="128">
        <v>5813986.9999999972</v>
      </c>
      <c r="G57" s="139" t="e">
        <f>#REF!/12</f>
        <v>#REF!</v>
      </c>
      <c r="H57" s="63"/>
      <c r="I57" s="140">
        <v>104338.21</v>
      </c>
      <c r="J57" s="140">
        <v>104338.21</v>
      </c>
      <c r="K57" s="140">
        <v>104338.21</v>
      </c>
      <c r="L57" s="64">
        <f t="shared" si="45"/>
        <v>313014.63</v>
      </c>
      <c r="M57" s="140">
        <v>104338.21</v>
      </c>
      <c r="N57" s="140">
        <v>104338.21</v>
      </c>
      <c r="O57" s="140">
        <v>104338.21</v>
      </c>
      <c r="P57" s="64">
        <f t="shared" si="47"/>
        <v>313014.63</v>
      </c>
      <c r="Q57" s="140">
        <v>104338.21</v>
      </c>
      <c r="R57" s="140">
        <v>104338.21</v>
      </c>
      <c r="S57" s="140">
        <v>104338.21</v>
      </c>
      <c r="T57" s="64">
        <f t="shared" si="49"/>
        <v>313014.63</v>
      </c>
      <c r="U57" s="140">
        <v>104338.21</v>
      </c>
      <c r="V57" s="140">
        <v>104338.21</v>
      </c>
      <c r="W57" s="140">
        <v>104338.21</v>
      </c>
      <c r="X57" s="64">
        <f t="shared" si="51"/>
        <v>313014.63</v>
      </c>
      <c r="Y57" s="111"/>
      <c r="Z57" s="44">
        <f t="shared" si="52"/>
        <v>1252058.52</v>
      </c>
    </row>
    <row r="58" spans="1:26" x14ac:dyDescent="0.2">
      <c r="A58" s="43"/>
      <c r="B58" s="43" t="s">
        <v>34</v>
      </c>
      <c r="C58" s="42"/>
      <c r="D58" s="62">
        <f>'[5]SY18-19 Budget '!$B$58+'[5]SY18-19 Budget '!$B$65</f>
        <v>1798200.776365251</v>
      </c>
      <c r="E58" s="128">
        <v>1957100.1250707828</v>
      </c>
      <c r="G58" s="139" t="e">
        <f>#REF!/12</f>
        <v>#REF!</v>
      </c>
      <c r="H58" s="63"/>
      <c r="I58" s="140">
        <f t="shared" si="44"/>
        <v>156568.01000566263</v>
      </c>
      <c r="J58" s="140">
        <f t="shared" si="44"/>
        <v>212432.13972496925</v>
      </c>
      <c r="K58" s="140">
        <f t="shared" si="44"/>
        <v>195710.0125070783</v>
      </c>
      <c r="L58" s="64">
        <f t="shared" si="45"/>
        <v>564710.16223771009</v>
      </c>
      <c r="M58" s="140">
        <f t="shared" si="46"/>
        <v>110765.4583628267</v>
      </c>
      <c r="N58" s="140">
        <f t="shared" si="46"/>
        <v>176139.01125637046</v>
      </c>
      <c r="O58" s="140">
        <f t="shared" si="46"/>
        <v>91571.859769205024</v>
      </c>
      <c r="P58" s="64">
        <f t="shared" si="47"/>
        <v>378476.32938840223</v>
      </c>
      <c r="Q58" s="140">
        <f t="shared" si="48"/>
        <v>151749.70641301628</v>
      </c>
      <c r="R58" s="140">
        <f t="shared" si="48"/>
        <v>97855.006253539148</v>
      </c>
      <c r="S58" s="140">
        <f t="shared" si="48"/>
        <v>194841.42544765747</v>
      </c>
      <c r="T58" s="64">
        <f t="shared" si="49"/>
        <v>444446.1381142129</v>
      </c>
      <c r="U58" s="140">
        <f t="shared" si="50"/>
        <v>153972.11228281172</v>
      </c>
      <c r="V58" s="140">
        <f t="shared" si="50"/>
        <v>117426.00750424697</v>
      </c>
      <c r="W58" s="140">
        <f t="shared" si="50"/>
        <v>298069.37554339861</v>
      </c>
      <c r="X58" s="64">
        <f t="shared" si="51"/>
        <v>569467.49533045734</v>
      </c>
      <c r="Y58" s="111"/>
      <c r="Z58" s="45">
        <f t="shared" si="52"/>
        <v>1957100.1250707826</v>
      </c>
    </row>
    <row r="59" spans="1:26" x14ac:dyDescent="0.2">
      <c r="A59" s="43"/>
      <c r="B59" s="53" t="s">
        <v>35</v>
      </c>
      <c r="C59" s="42"/>
      <c r="D59" s="54">
        <f>SUM(D47:D58)</f>
        <v>8044973.6124929264</v>
      </c>
      <c r="E59" s="129">
        <v>18680702.755103767</v>
      </c>
      <c r="F59" s="129"/>
      <c r="G59" s="129"/>
      <c r="H59" s="55"/>
      <c r="I59" s="54">
        <f>SUM(I47:I58)</f>
        <v>692528.27040830161</v>
      </c>
      <c r="J59" s="54">
        <f>SUM(J47:J58)</f>
        <v>902396.97751563322</v>
      </c>
      <c r="K59" s="54">
        <f>SUM(K47:K58)</f>
        <v>839575.78551037703</v>
      </c>
      <c r="L59" s="54">
        <f t="shared" si="45"/>
        <v>2434501.0334343119</v>
      </c>
      <c r="M59" s="54">
        <f>SUM(M47:M58)</f>
        <v>520458.60166383942</v>
      </c>
      <c r="N59" s="54">
        <f>SUM(N47:N58)</f>
        <v>766052.02795933944</v>
      </c>
      <c r="O59" s="54">
        <f>SUM(O47:O58)</f>
        <v>448352.65923136735</v>
      </c>
      <c r="P59" s="54">
        <f t="shared" si="47"/>
        <v>1734863.2888545461</v>
      </c>
      <c r="Q59" s="54">
        <f>SUM(Q47:Q58)</f>
        <v>674427.01025227318</v>
      </c>
      <c r="R59" s="54">
        <f>SUM(R47:R58)</f>
        <v>471956.99775518861</v>
      </c>
      <c r="S59" s="54">
        <f>SUM(S47:S58)</f>
        <v>836312.70338439161</v>
      </c>
      <c r="T59" s="54">
        <f t="shared" si="49"/>
        <v>1982696.7113918532</v>
      </c>
      <c r="U59" s="54">
        <f>SUM(U47:U58)</f>
        <v>682776.07876735134</v>
      </c>
      <c r="V59" s="54">
        <f>SUM(V47:V58)</f>
        <v>545480.75530622632</v>
      </c>
      <c r="W59" s="54">
        <f>SUM(W47:W58)</f>
        <v>1224116.407349481</v>
      </c>
      <c r="X59" s="54">
        <f t="shared" si="51"/>
        <v>2452373.2414230583</v>
      </c>
      <c r="Y59" s="111"/>
      <c r="Z59" s="44">
        <f>SUM(L59,P59,T59,X59)</f>
        <v>8604434.2751037702</v>
      </c>
    </row>
    <row r="60" spans="1:26" ht="12.75" customHeight="1" x14ac:dyDescent="0.2">
      <c r="I60" s="156">
        <v>0.08</v>
      </c>
      <c r="J60" s="156">
        <f>10.8544339149376%</f>
        <v>0.108544339149376</v>
      </c>
      <c r="K60" s="156">
        <v>0.1</v>
      </c>
      <c r="L60" s="156"/>
      <c r="M60" s="156">
        <v>5.659672540198761E-2</v>
      </c>
      <c r="N60" s="156">
        <v>0.09</v>
      </c>
      <c r="O60" s="156">
        <v>4.6789563086810967E-2</v>
      </c>
      <c r="P60" s="156"/>
      <c r="Q60" s="156">
        <v>7.7538039300635131E-2</v>
      </c>
      <c r="R60" s="156">
        <v>0.05</v>
      </c>
      <c r="S60" s="156">
        <v>9.9556186702819099E-2</v>
      </c>
      <c r="T60" s="156"/>
      <c r="U60" s="156">
        <v>7.8673599940239633E-2</v>
      </c>
      <c r="V60" s="156">
        <v>0.06</v>
      </c>
      <c r="W60" s="156">
        <v>0.1523015464181314</v>
      </c>
      <c r="Z60" s="146"/>
    </row>
    <row r="61" spans="1:26" x14ac:dyDescent="0.2">
      <c r="A61" s="43"/>
      <c r="B61" s="53" t="s">
        <v>165</v>
      </c>
      <c r="C61" s="42"/>
      <c r="D61" s="54">
        <f>D59+D44+D35+D27</f>
        <v>91654141.623465657</v>
      </c>
      <c r="E61" s="129">
        <v>99753227.999999985</v>
      </c>
      <c r="F61" s="55"/>
      <c r="G61" s="55"/>
      <c r="H61" s="55"/>
      <c r="I61" s="54">
        <f t="shared" ref="I61:W61" si="55">I59+I44+I35+I27</f>
        <v>5689671.1616493491</v>
      </c>
      <c r="J61" s="54">
        <f t="shared" si="55"/>
        <v>7612569.6932199653</v>
      </c>
      <c r="K61" s="54">
        <f t="shared" si="55"/>
        <v>7738610.1729662502</v>
      </c>
      <c r="L61" s="54">
        <f t="shared" si="55"/>
        <v>21040851.027835563</v>
      </c>
      <c r="M61" s="54">
        <f t="shared" si="55"/>
        <v>7825770.0226800498</v>
      </c>
      <c r="N61" s="54">
        <f t="shared" si="55"/>
        <v>8196880.993015781</v>
      </c>
      <c r="O61" s="54">
        <f t="shared" si="55"/>
        <v>10173839.283956967</v>
      </c>
      <c r="P61" s="54">
        <f>P59+P44+P35+P27</f>
        <v>26196490.299652796</v>
      </c>
      <c r="Q61" s="54">
        <f t="shared" si="55"/>
        <v>8072439.3451476227</v>
      </c>
      <c r="R61" s="54">
        <f t="shared" si="55"/>
        <v>8354504.843660973</v>
      </c>
      <c r="S61" s="54">
        <f t="shared" si="55"/>
        <v>8158658.2797820121</v>
      </c>
      <c r="T61" s="54">
        <f t="shared" si="55"/>
        <v>24585602.46859061</v>
      </c>
      <c r="U61" s="54">
        <f t="shared" si="55"/>
        <v>8069157.004755713</v>
      </c>
      <c r="V61" s="54">
        <f t="shared" si="55"/>
        <v>7603550.9637432843</v>
      </c>
      <c r="W61" s="54">
        <f t="shared" si="55"/>
        <v>12257575.755422018</v>
      </c>
      <c r="X61" s="66">
        <f>X59+X44+X35+X27</f>
        <v>27930283.723921016</v>
      </c>
      <c r="Y61" s="111"/>
      <c r="Z61" s="45">
        <f>SUM(L61,P61,T61,X61)</f>
        <v>99753227.519999996</v>
      </c>
    </row>
    <row r="62" spans="1:26" ht="12.75" customHeight="1" x14ac:dyDescent="0.2">
      <c r="A62" s="56" t="s">
        <v>166</v>
      </c>
      <c r="B62" s="53"/>
      <c r="C62" s="42"/>
      <c r="D62" s="54">
        <f>D16-D61</f>
        <v>750000.03210434318</v>
      </c>
      <c r="E62" s="129">
        <v>749999.65819910169</v>
      </c>
      <c r="F62" s="55"/>
      <c r="G62" s="55"/>
      <c r="H62" s="55"/>
      <c r="I62" s="54">
        <f t="shared" ref="I62:W62" si="56">I16-I61</f>
        <v>-27989.336904132739</v>
      </c>
      <c r="J62" s="54">
        <f t="shared" si="56"/>
        <v>427688.51943596266</v>
      </c>
      <c r="K62" s="54">
        <f t="shared" si="56"/>
        <v>301648.03968967777</v>
      </c>
      <c r="L62" s="54">
        <f t="shared" si="56"/>
        <v>701347.22222150862</v>
      </c>
      <c r="M62" s="54">
        <f t="shared" si="56"/>
        <v>-288027.9483151203</v>
      </c>
      <c r="N62" s="54">
        <f t="shared" si="56"/>
        <v>178387.97850080952</v>
      </c>
      <c r="O62" s="54">
        <f t="shared" si="56"/>
        <v>-324522.97345345654</v>
      </c>
      <c r="P62" s="54">
        <f t="shared" si="56"/>
        <v>-434162.94326776639</v>
      </c>
      <c r="Q62" s="54">
        <f t="shared" si="56"/>
        <v>-32181.132491694763</v>
      </c>
      <c r="R62" s="54">
        <f t="shared" si="56"/>
        <v>-314246.63100504503</v>
      </c>
      <c r="S62" s="54">
        <f t="shared" si="56"/>
        <v>216610.69173457846</v>
      </c>
      <c r="T62" s="54">
        <f t="shared" si="56"/>
        <v>-129817.07176216319</v>
      </c>
      <c r="U62" s="54">
        <f t="shared" si="56"/>
        <v>-28898.79209978506</v>
      </c>
      <c r="V62" s="54">
        <f t="shared" si="56"/>
        <v>-166312.11703655124</v>
      </c>
      <c r="W62" s="54">
        <f t="shared" si="56"/>
        <v>807843.84014386311</v>
      </c>
      <c r="X62" s="54">
        <f>X16-X61</f>
        <v>612632.93100752681</v>
      </c>
      <c r="Y62" s="111"/>
      <c r="Z62" s="44">
        <f>SUM(L62,P62,T62,X62)</f>
        <v>750000.13819910586</v>
      </c>
    </row>
    <row r="63" spans="1:26" ht="12.75" customHeight="1" x14ac:dyDescent="0.2">
      <c r="A63" s="56"/>
      <c r="B63" s="50"/>
      <c r="C63" s="42"/>
      <c r="D63" s="67"/>
      <c r="E63" s="129"/>
      <c r="F63" s="55"/>
      <c r="G63" s="55"/>
      <c r="H63" s="55"/>
      <c r="I63" s="67"/>
      <c r="J63" s="67"/>
      <c r="K63" s="67"/>
      <c r="L63" s="55"/>
      <c r="M63" s="67"/>
      <c r="N63" s="67"/>
      <c r="O63" s="67"/>
      <c r="P63" s="55"/>
      <c r="Q63" s="67"/>
      <c r="R63" s="67"/>
      <c r="S63" s="67"/>
      <c r="T63" s="55"/>
      <c r="U63" s="67"/>
      <c r="V63" s="67"/>
      <c r="W63" s="67"/>
      <c r="X63" s="55"/>
      <c r="Y63" s="111"/>
    </row>
    <row r="64" spans="1:26" x14ac:dyDescent="0.2">
      <c r="A64" s="56" t="s">
        <v>36</v>
      </c>
      <c r="B64" s="53"/>
      <c r="C64" s="42"/>
      <c r="D64" s="119">
        <f>D62</f>
        <v>750000.03210434318</v>
      </c>
      <c r="E64" s="153">
        <v>749999.65819910169</v>
      </c>
      <c r="F64" s="100"/>
      <c r="G64" s="100"/>
      <c r="H64" s="100"/>
      <c r="I64" s="119">
        <f>I62</f>
        <v>-27989.336904132739</v>
      </c>
      <c r="J64" s="119">
        <f t="shared" ref="J64:X64" si="57">J62</f>
        <v>427688.51943596266</v>
      </c>
      <c r="K64" s="119">
        <f t="shared" si="57"/>
        <v>301648.03968967777</v>
      </c>
      <c r="L64" s="119">
        <f t="shared" si="57"/>
        <v>701347.22222150862</v>
      </c>
      <c r="M64" s="119">
        <f t="shared" si="57"/>
        <v>-288027.9483151203</v>
      </c>
      <c r="N64" s="119">
        <f t="shared" si="57"/>
        <v>178387.97850080952</v>
      </c>
      <c r="O64" s="119">
        <f t="shared" si="57"/>
        <v>-324522.97345345654</v>
      </c>
      <c r="P64" s="119">
        <f t="shared" si="57"/>
        <v>-434162.94326776639</v>
      </c>
      <c r="Q64" s="119">
        <f t="shared" si="57"/>
        <v>-32181.132491694763</v>
      </c>
      <c r="R64" s="119">
        <f t="shared" si="57"/>
        <v>-314246.63100504503</v>
      </c>
      <c r="S64" s="119">
        <f t="shared" si="57"/>
        <v>216610.69173457846</v>
      </c>
      <c r="T64" s="119">
        <f t="shared" si="57"/>
        <v>-129817.07176216319</v>
      </c>
      <c r="U64" s="119">
        <f t="shared" si="57"/>
        <v>-28898.79209978506</v>
      </c>
      <c r="V64" s="119">
        <f t="shared" si="57"/>
        <v>-166312.11703655124</v>
      </c>
      <c r="W64" s="119">
        <f t="shared" si="57"/>
        <v>807843.84014386311</v>
      </c>
      <c r="X64" s="119">
        <f t="shared" si="57"/>
        <v>612632.93100752681</v>
      </c>
      <c r="Y64" s="120"/>
      <c r="Z64" s="121">
        <f>SUM(L64,P64,T64,X64)</f>
        <v>750000.13819910586</v>
      </c>
    </row>
    <row r="68" spans="9:24" ht="12.75" customHeight="1" x14ac:dyDescent="0.2">
      <c r="I68" s="157"/>
      <c r="K68" s="144"/>
      <c r="X68" s="144"/>
    </row>
    <row r="69" spans="9:24" ht="12.75" customHeight="1" x14ac:dyDescent="0.2">
      <c r="I69" s="157"/>
      <c r="K69" s="144"/>
      <c r="N69" s="144"/>
    </row>
  </sheetData>
  <pageMargins left="0.75" right="0.35" top="0.5" bottom="0.5" header="0.5" footer="0.5"/>
  <pageSetup paperSize="5" scale="49" fitToHeight="0" orientation="landscape" r:id="rId1"/>
  <headerFooter alignWithMargins="0">
    <oddHeader xml:space="preserve">&amp;C&amp;"Arial,Bold"&amp;11
</oddHeader>
    <oddFooter>&amp;RPage &amp;P of &amp;N</oddFooter>
  </headerFooter>
  <ignoredErrors>
    <ignoredError sqref="G47:G58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C70"/>
  <sheetViews>
    <sheetView showGridLines="0" topLeftCell="A40" workbookViewId="0">
      <selection activeCell="AA7" sqref="AA7"/>
    </sheetView>
  </sheetViews>
  <sheetFormatPr defaultColWidth="9.140625" defaultRowHeight="12.75" customHeight="1" x14ac:dyDescent="0.2"/>
  <cols>
    <col min="1" max="1" width="1.85546875" style="40" customWidth="1"/>
    <col min="2" max="2" width="44.28515625" style="40" bestFit="1" customWidth="1"/>
    <col min="3" max="3" width="2.85546875" style="40" customWidth="1"/>
    <col min="4" max="4" width="10.7109375" style="40" customWidth="1"/>
    <col min="5" max="5" width="2.85546875" style="2" customWidth="1"/>
    <col min="6" max="8" width="10.7109375" style="40" hidden="1" customWidth="1"/>
    <col min="9" max="9" width="10.7109375" style="40" customWidth="1"/>
    <col min="10" max="12" width="10.7109375" style="40" hidden="1" customWidth="1"/>
    <col min="13" max="13" width="10.7109375" style="40" customWidth="1"/>
    <col min="14" max="16" width="10.7109375" style="40" hidden="1" customWidth="1"/>
    <col min="17" max="17" width="10.7109375" style="40" customWidth="1"/>
    <col min="18" max="20" width="10.7109375" style="40" hidden="1" customWidth="1"/>
    <col min="21" max="21" width="10.7109375" style="40" customWidth="1"/>
    <col min="22" max="22" width="2.7109375" style="40" customWidth="1"/>
    <col min="23" max="23" width="9.7109375" style="40" bestFit="1" customWidth="1"/>
    <col min="24" max="24" width="12" style="40" bestFit="1" customWidth="1"/>
    <col min="25" max="25" width="12.85546875" style="40" customWidth="1"/>
    <col min="26" max="26" width="1.85546875" style="40" customWidth="1"/>
    <col min="27" max="27" width="13" style="40" customWidth="1"/>
    <col min="28" max="16384" width="9.140625" style="40"/>
  </cols>
  <sheetData>
    <row r="1" spans="1:29" ht="12.75" customHeight="1" x14ac:dyDescent="0.2">
      <c r="A1" s="59" t="str">
        <f>'Cover Sheet'!A2</f>
        <v>Friendship Public Charter School</v>
      </c>
    </row>
    <row r="2" spans="1:29" x14ac:dyDescent="0.2">
      <c r="A2" s="40" t="str">
        <f>'Cover Sheet'!A8&amp;" "&amp;'Cover Sheet'!$A$9&amp;" Financials"</f>
        <v>FY 2019-2020 Enter Period Financials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49"/>
      <c r="X2" s="2"/>
      <c r="Y2" s="72"/>
    </row>
    <row r="3" spans="1:29" x14ac:dyDescent="0.2">
      <c r="A3" s="42"/>
      <c r="B3" s="43"/>
      <c r="C3" s="42"/>
      <c r="D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2"/>
      <c r="W3" s="43"/>
      <c r="X3" s="42"/>
      <c r="Y3" s="43"/>
    </row>
    <row r="4" spans="1:29" x14ac:dyDescent="0.2">
      <c r="A4" s="2"/>
      <c r="B4" s="2"/>
      <c r="C4" s="42"/>
      <c r="D4" s="46" t="s">
        <v>149</v>
      </c>
      <c r="E4" s="47"/>
      <c r="F4" s="46" t="s">
        <v>137</v>
      </c>
      <c r="G4" s="46" t="s">
        <v>138</v>
      </c>
      <c r="H4" s="46" t="s">
        <v>139</v>
      </c>
      <c r="I4" s="46" t="s">
        <v>82</v>
      </c>
      <c r="J4" s="46" t="s">
        <v>140</v>
      </c>
      <c r="K4" s="46" t="s">
        <v>141</v>
      </c>
      <c r="L4" s="46" t="s">
        <v>142</v>
      </c>
      <c r="M4" s="46" t="s">
        <v>83</v>
      </c>
      <c r="N4" s="46" t="s">
        <v>143</v>
      </c>
      <c r="O4" s="46" t="s">
        <v>144</v>
      </c>
      <c r="P4" s="46" t="s">
        <v>145</v>
      </c>
      <c r="Q4" s="46" t="s">
        <v>84</v>
      </c>
      <c r="R4" s="46" t="s">
        <v>146</v>
      </c>
      <c r="S4" s="46" t="s">
        <v>147</v>
      </c>
      <c r="T4" s="46" t="s">
        <v>148</v>
      </c>
      <c r="U4" s="46" t="s">
        <v>85</v>
      </c>
      <c r="V4" s="42"/>
      <c r="W4" s="73"/>
      <c r="X4" s="74" t="s">
        <v>0</v>
      </c>
      <c r="Y4" s="73"/>
      <c r="AA4" s="59" t="s">
        <v>151</v>
      </c>
    </row>
    <row r="5" spans="1:29" ht="15.75" x14ac:dyDescent="0.2">
      <c r="B5" s="2"/>
      <c r="C5" s="42"/>
      <c r="D5" s="48" t="s">
        <v>37</v>
      </c>
      <c r="E5" s="49"/>
      <c r="F5" s="48" t="s">
        <v>37</v>
      </c>
      <c r="G5" s="48" t="s">
        <v>37</v>
      </c>
      <c r="H5" s="48" t="s">
        <v>37</v>
      </c>
      <c r="I5" s="48" t="s">
        <v>37</v>
      </c>
      <c r="J5" s="48" t="s">
        <v>37</v>
      </c>
      <c r="K5" s="48" t="s">
        <v>37</v>
      </c>
      <c r="L5" s="48" t="s">
        <v>37</v>
      </c>
      <c r="M5" s="48" t="s">
        <v>37</v>
      </c>
      <c r="N5" s="48" t="s">
        <v>37</v>
      </c>
      <c r="O5" s="48" t="s">
        <v>37</v>
      </c>
      <c r="P5" s="48" t="s">
        <v>37</v>
      </c>
      <c r="Q5" s="48" t="s">
        <v>37</v>
      </c>
      <c r="R5" s="48" t="s">
        <v>37</v>
      </c>
      <c r="S5" s="48" t="s">
        <v>37</v>
      </c>
      <c r="T5" s="48" t="s">
        <v>37</v>
      </c>
      <c r="U5" s="48" t="s">
        <v>37</v>
      </c>
      <c r="V5" s="42"/>
      <c r="W5" s="48" t="s">
        <v>1</v>
      </c>
      <c r="X5" s="48" t="s">
        <v>2</v>
      </c>
      <c r="Y5" s="48" t="s">
        <v>3</v>
      </c>
      <c r="AA5" s="40" t="s">
        <v>152</v>
      </c>
      <c r="AC5" s="109" t="s">
        <v>173</v>
      </c>
    </row>
    <row r="6" spans="1:29" x14ac:dyDescent="0.2">
      <c r="A6" s="50" t="s">
        <v>4</v>
      </c>
      <c r="B6" s="2"/>
      <c r="C6" s="42"/>
      <c r="V6" s="42"/>
      <c r="W6" s="49"/>
      <c r="X6" s="49"/>
      <c r="Y6" s="49"/>
    </row>
    <row r="7" spans="1:29" x14ac:dyDescent="0.2">
      <c r="A7" s="43"/>
      <c r="B7" s="43" t="s">
        <v>153</v>
      </c>
      <c r="C7" s="42"/>
      <c r="D7" s="51"/>
      <c r="E7" s="52"/>
      <c r="F7" s="51"/>
      <c r="G7" s="51"/>
      <c r="H7" s="51"/>
      <c r="I7" s="52">
        <f>SUM(F7:H7)</f>
        <v>0</v>
      </c>
      <c r="J7" s="51"/>
      <c r="K7" s="51"/>
      <c r="L7" s="51"/>
      <c r="M7" s="52">
        <f>SUM(J7:L7)</f>
        <v>0</v>
      </c>
      <c r="N7" s="51"/>
      <c r="O7" s="51"/>
      <c r="P7" s="51"/>
      <c r="Q7" s="52">
        <f>SUM(N7:P7)</f>
        <v>0</v>
      </c>
      <c r="R7" s="51"/>
      <c r="S7" s="51"/>
      <c r="T7" s="51"/>
      <c r="U7" s="52">
        <f>SUM(R7:T7)</f>
        <v>0</v>
      </c>
      <c r="V7" s="42"/>
      <c r="W7" s="52">
        <f>SUM(I7,M7,Q7,U7)</f>
        <v>0</v>
      </c>
      <c r="X7" s="52">
        <f>IF('Cover Sheet'!$A$9=References!$A$3,'Annual Budget'!L7,IF('Cover Sheet'!$A$9=References!$A$4,SUM('Annual Budget'!L7,'Annual Budget'!T7),IF('Cover Sheet'!$A$9=References!$A$5,SUM('Annual Budget'!L7,'Annual Budget'!T7,'Annual Budget'!P7),SUM('Annual Budget'!L7,'Annual Budget'!T7,'Annual Budget'!P7,'Annual Budget'!X7))))</f>
        <v>53324987.656080008</v>
      </c>
      <c r="Y7" s="64">
        <f>W7-X7</f>
        <v>-53324987.656080008</v>
      </c>
      <c r="AA7" s="52">
        <f>IF('Cover Sheet'!$A$9=References!$A$3,'Annual Budget'!M7,IF('Cover Sheet'!$A$9=References!$A$4,SUM('Annual Budget'!M7,'Annual Budget'!Q7),IF('Cover Sheet'!$A$9=References!$A$5,SUM('Annual Budget'!M7,'Annual Budget'!Q7,'Annual Budget'!U7),SUM('Annual Budget'!M7,'Annual Budget'!Q7,'Annual Budget'!U7,'Annual Budget'!Y7))))</f>
        <v>12531372.099178802</v>
      </c>
    </row>
    <row r="8" spans="1:29" x14ac:dyDescent="0.2">
      <c r="A8" s="43"/>
      <c r="B8" s="43" t="s">
        <v>154</v>
      </c>
      <c r="C8" s="42"/>
      <c r="D8" s="103"/>
      <c r="E8" s="52"/>
      <c r="F8" s="103"/>
      <c r="G8" s="103"/>
      <c r="H8" s="103"/>
      <c r="I8" s="52">
        <f>SUM(F8:H8)</f>
        <v>0</v>
      </c>
      <c r="J8" s="103"/>
      <c r="K8" s="103"/>
      <c r="L8" s="103"/>
      <c r="M8" s="52">
        <f>SUM(J8:L8)</f>
        <v>0</v>
      </c>
      <c r="N8" s="103"/>
      <c r="O8" s="103"/>
      <c r="P8" s="103"/>
      <c r="Q8" s="52">
        <f>SUM(N8:P8)</f>
        <v>0</v>
      </c>
      <c r="R8" s="103"/>
      <c r="S8" s="103"/>
      <c r="T8" s="103"/>
      <c r="U8" s="52">
        <f>SUM(R8:T8)</f>
        <v>0</v>
      </c>
      <c r="V8" s="42"/>
      <c r="W8" s="52">
        <f>SUM(I8,M8,Q8,U8)</f>
        <v>0</v>
      </c>
      <c r="X8" s="52">
        <f>IF('Cover Sheet'!$A$9=References!$A$3,'Annual Budget'!L8,IF('Cover Sheet'!$A$9=References!$A$4,SUM('Annual Budget'!L8,'Annual Budget'!T8),IF('Cover Sheet'!$A$9=References!$A$5,SUM('Annual Budget'!L8,'Annual Budget'!T8,'Annual Budget'!P8),SUM('Annual Budget'!L8,'Annual Budget'!T8,'Annual Budget'!P8,'Annual Budget'!X8))))</f>
        <v>18995476.786823999</v>
      </c>
      <c r="Y8" s="64">
        <f>W8-X8</f>
        <v>-18995476.786823999</v>
      </c>
      <c r="AA8" s="52"/>
    </row>
    <row r="9" spans="1:29" x14ac:dyDescent="0.2">
      <c r="A9" s="43"/>
      <c r="B9" s="43" t="s">
        <v>5</v>
      </c>
      <c r="C9" s="42"/>
      <c r="D9" s="51"/>
      <c r="E9" s="52"/>
      <c r="F9" s="51"/>
      <c r="G9" s="51"/>
      <c r="H9" s="51"/>
      <c r="I9" s="52">
        <f t="shared" ref="I9:I16" si="0">SUM(F9:H9)</f>
        <v>0</v>
      </c>
      <c r="J9" s="51"/>
      <c r="K9" s="51"/>
      <c r="L9" s="51"/>
      <c r="M9" s="52">
        <f t="shared" ref="M9:M16" si="1">SUM(J9:L9)</f>
        <v>0</v>
      </c>
      <c r="N9" s="51"/>
      <c r="O9" s="51"/>
      <c r="P9" s="51"/>
      <c r="Q9" s="52">
        <f t="shared" ref="Q9:Q16" si="2">SUM(N9:P9)</f>
        <v>0</v>
      </c>
      <c r="R9" s="51"/>
      <c r="S9" s="51"/>
      <c r="T9" s="51"/>
      <c r="U9" s="52">
        <f t="shared" ref="U9:U16" si="3">SUM(R9:T9)</f>
        <v>0</v>
      </c>
      <c r="V9" s="42"/>
      <c r="W9" s="52">
        <f t="shared" ref="W9:W15" si="4">SUM(I9,M9,Q9,U9)</f>
        <v>0</v>
      </c>
      <c r="X9" s="64">
        <f>IF('Cover Sheet'!$A$9=References!$A$3,'Annual Budget'!L9,IF('Cover Sheet'!$A$9=References!$A$4,SUM('Annual Budget'!L9,'Annual Budget'!T9),IF('Cover Sheet'!$A$9=References!$A$5,SUM('Annual Budget'!L9,'Annual Budget'!T9,'Annual Budget'!P9),SUM('Annual Budget'!L9,'Annual Budget'!T9,'Annual Budget'!P9,'Annual Budget'!X9))))</f>
        <v>14122264</v>
      </c>
      <c r="Y9" s="64">
        <f t="shared" ref="Y9:Y16" si="5">W9-X9</f>
        <v>-14122264</v>
      </c>
    </row>
    <row r="10" spans="1:29" x14ac:dyDescent="0.2">
      <c r="A10" s="43"/>
      <c r="B10" s="43" t="s">
        <v>167</v>
      </c>
      <c r="C10" s="42"/>
      <c r="D10" s="51"/>
      <c r="E10" s="52"/>
      <c r="F10" s="51"/>
      <c r="G10" s="51"/>
      <c r="H10" s="51"/>
      <c r="I10" s="52">
        <f t="shared" si="0"/>
        <v>0</v>
      </c>
      <c r="J10" s="51"/>
      <c r="K10" s="51"/>
      <c r="L10" s="51"/>
      <c r="M10" s="52">
        <f t="shared" si="1"/>
        <v>0</v>
      </c>
      <c r="N10" s="51"/>
      <c r="O10" s="51"/>
      <c r="P10" s="51"/>
      <c r="Q10" s="52">
        <f t="shared" si="2"/>
        <v>0</v>
      </c>
      <c r="R10" s="51"/>
      <c r="S10" s="51"/>
      <c r="T10" s="51"/>
      <c r="U10" s="52">
        <f t="shared" si="3"/>
        <v>0</v>
      </c>
      <c r="V10" s="42"/>
      <c r="W10" s="52">
        <f t="shared" si="4"/>
        <v>0</v>
      </c>
      <c r="X10" s="64">
        <f>IF('Cover Sheet'!$A$9=References!$A$3,'Annual Budget'!L10,IF('Cover Sheet'!$A$9=References!$A$4,SUM('Annual Budget'!L10,'Annual Budget'!T10),IF('Cover Sheet'!$A$9=References!$A$5,SUM('Annual Budget'!L10,'Annual Budget'!T10,'Annual Budget'!P10),SUM('Annual Budget'!L10,'Annual Budget'!T10,'Annual Budget'!P10,'Annual Budget'!X10))))</f>
        <v>9158152.2452950776</v>
      </c>
      <c r="Y10" s="64">
        <f t="shared" si="5"/>
        <v>-9158152.2452950776</v>
      </c>
      <c r="AC10" s="59" t="s">
        <v>176</v>
      </c>
    </row>
    <row r="11" spans="1:29" x14ac:dyDescent="0.2">
      <c r="A11" s="43"/>
      <c r="B11" s="43" t="s">
        <v>6</v>
      </c>
      <c r="C11" s="42"/>
      <c r="D11" s="51"/>
      <c r="E11" s="52"/>
      <c r="F11" s="51"/>
      <c r="G11" s="51"/>
      <c r="H11" s="51"/>
      <c r="I11" s="52">
        <f t="shared" si="0"/>
        <v>0</v>
      </c>
      <c r="J11" s="51"/>
      <c r="K11" s="51"/>
      <c r="L11" s="51"/>
      <c r="M11" s="52">
        <f t="shared" si="1"/>
        <v>0</v>
      </c>
      <c r="N11" s="51"/>
      <c r="O11" s="51"/>
      <c r="P11" s="51"/>
      <c r="Q11" s="52">
        <f t="shared" si="2"/>
        <v>0</v>
      </c>
      <c r="R11" s="51"/>
      <c r="S11" s="51"/>
      <c r="T11" s="51"/>
      <c r="U11" s="52">
        <f t="shared" si="3"/>
        <v>0</v>
      </c>
      <c r="V11" s="42"/>
      <c r="W11" s="52">
        <f t="shared" si="4"/>
        <v>0</v>
      </c>
      <c r="X11" s="64">
        <f>IF('Cover Sheet'!$A$9=References!$A$3,'Annual Budget'!L11,IF('Cover Sheet'!$A$9=References!$A$4,SUM('Annual Budget'!L11,'Annual Budget'!T11),IF('Cover Sheet'!$A$9=References!$A$5,SUM('Annual Budget'!L11,'Annual Budget'!T11,'Annual Budget'!P11),SUM('Annual Budget'!L11,'Annual Budget'!T11,'Annual Budget'!P11,'Annual Budget'!X11))))</f>
        <v>2128883.4200000004</v>
      </c>
      <c r="Y11" s="64">
        <f t="shared" si="5"/>
        <v>-2128883.4200000004</v>
      </c>
      <c r="AC11" s="59" t="s">
        <v>177</v>
      </c>
    </row>
    <row r="12" spans="1:29" x14ac:dyDescent="0.2">
      <c r="A12" s="43"/>
      <c r="B12" s="43" t="s">
        <v>7</v>
      </c>
      <c r="C12" s="42"/>
      <c r="D12" s="51"/>
      <c r="E12" s="52"/>
      <c r="F12" s="51"/>
      <c r="G12" s="51"/>
      <c r="H12" s="51"/>
      <c r="I12" s="52">
        <f t="shared" si="0"/>
        <v>0</v>
      </c>
      <c r="J12" s="51"/>
      <c r="K12" s="51"/>
      <c r="L12" s="51"/>
      <c r="M12" s="52">
        <f t="shared" si="1"/>
        <v>0</v>
      </c>
      <c r="N12" s="51"/>
      <c r="O12" s="51"/>
      <c r="P12" s="51"/>
      <c r="Q12" s="52">
        <f t="shared" si="2"/>
        <v>0</v>
      </c>
      <c r="R12" s="51"/>
      <c r="S12" s="51"/>
      <c r="T12" s="51"/>
      <c r="U12" s="52">
        <f t="shared" si="3"/>
        <v>0</v>
      </c>
      <c r="V12" s="42"/>
      <c r="W12" s="52">
        <f t="shared" si="4"/>
        <v>0</v>
      </c>
      <c r="X12" s="64">
        <f>IF('Cover Sheet'!$A$9=References!$A$3,'Annual Budget'!L12,IF('Cover Sheet'!$A$9=References!$A$4,SUM('Annual Budget'!L12,'Annual Budget'!T12),IF('Cover Sheet'!$A$9=References!$A$5,SUM('Annual Budget'!L12,'Annual Budget'!T12,'Annual Budget'!P12),SUM('Annual Budget'!L12,'Annual Budget'!T12,'Annual Budget'!P12,'Annual Budget'!X12))))</f>
        <v>2228753</v>
      </c>
      <c r="Y12" s="64">
        <f t="shared" si="5"/>
        <v>-2228753</v>
      </c>
    </row>
    <row r="13" spans="1:29" x14ac:dyDescent="0.2">
      <c r="A13" s="43"/>
      <c r="B13" s="43" t="s">
        <v>8</v>
      </c>
      <c r="C13" s="42"/>
      <c r="D13" s="51"/>
      <c r="E13" s="52"/>
      <c r="F13" s="51"/>
      <c r="G13" s="51"/>
      <c r="H13" s="51"/>
      <c r="I13" s="52">
        <f t="shared" si="0"/>
        <v>0</v>
      </c>
      <c r="J13" s="51"/>
      <c r="K13" s="51"/>
      <c r="L13" s="51"/>
      <c r="M13" s="52">
        <f t="shared" si="1"/>
        <v>0</v>
      </c>
      <c r="N13" s="51"/>
      <c r="O13" s="51"/>
      <c r="P13" s="51"/>
      <c r="Q13" s="52">
        <f t="shared" si="2"/>
        <v>0</v>
      </c>
      <c r="R13" s="51"/>
      <c r="S13" s="51"/>
      <c r="T13" s="51"/>
      <c r="U13" s="52">
        <f t="shared" si="3"/>
        <v>0</v>
      </c>
      <c r="V13" s="42"/>
      <c r="W13" s="52">
        <f t="shared" si="4"/>
        <v>0</v>
      </c>
      <c r="X13" s="64">
        <f>IF('Cover Sheet'!$A$9=References!$A$3,'Annual Budget'!L13,IF('Cover Sheet'!$A$9=References!$A$4,SUM('Annual Budget'!L13,'Annual Budget'!T13),IF('Cover Sheet'!$A$9=References!$A$5,SUM('Annual Budget'!L13,'Annual Budget'!T13,'Annual Budget'!P13),SUM('Annual Budget'!L13,'Annual Budget'!T13,'Annual Budget'!P13,'Annual Budget'!X13))))</f>
        <v>0</v>
      </c>
      <c r="Y13" s="64">
        <f t="shared" si="5"/>
        <v>0</v>
      </c>
    </row>
    <row r="14" spans="1:29" x14ac:dyDescent="0.2">
      <c r="A14" s="43"/>
      <c r="B14" s="43" t="s">
        <v>155</v>
      </c>
      <c r="C14" s="42"/>
      <c r="D14" s="103"/>
      <c r="E14" s="52"/>
      <c r="F14" s="103"/>
      <c r="G14" s="103"/>
      <c r="H14" s="103"/>
      <c r="I14" s="52">
        <f t="shared" si="0"/>
        <v>0</v>
      </c>
      <c r="J14" s="103"/>
      <c r="K14" s="103"/>
      <c r="L14" s="103"/>
      <c r="M14" s="52">
        <f t="shared" si="1"/>
        <v>0</v>
      </c>
      <c r="N14" s="103"/>
      <c r="O14" s="103"/>
      <c r="P14" s="103"/>
      <c r="Q14" s="52">
        <f t="shared" si="2"/>
        <v>0</v>
      </c>
      <c r="R14" s="103"/>
      <c r="S14" s="103"/>
      <c r="T14" s="103"/>
      <c r="U14" s="52">
        <f t="shared" si="3"/>
        <v>0</v>
      </c>
      <c r="V14" s="42"/>
      <c r="W14" s="52">
        <f t="shared" si="4"/>
        <v>0</v>
      </c>
      <c r="X14" s="64">
        <f>IF('Cover Sheet'!$A$9=References!$A$3,'Annual Budget'!L14,IF('Cover Sheet'!$A$9=References!$A$4,SUM('Annual Budget'!L14,'Annual Budget'!T14),IF('Cover Sheet'!$A$9=References!$A$5,SUM('Annual Budget'!L14,'Annual Budget'!T14,'Annual Budget'!P14),SUM('Annual Budget'!L14,'Annual Budget'!T14,'Annual Budget'!P14,'Annual Budget'!X14))))</f>
        <v>0</v>
      </c>
      <c r="Y14" s="64">
        <f t="shared" si="5"/>
        <v>0</v>
      </c>
    </row>
    <row r="15" spans="1:29" x14ac:dyDescent="0.2">
      <c r="A15" s="43"/>
      <c r="B15" s="43" t="s">
        <v>9</v>
      </c>
      <c r="C15" s="42"/>
      <c r="D15" s="51"/>
      <c r="E15" s="52"/>
      <c r="F15" s="51"/>
      <c r="G15" s="51"/>
      <c r="H15" s="51"/>
      <c r="I15" s="52">
        <f t="shared" si="0"/>
        <v>0</v>
      </c>
      <c r="J15" s="51"/>
      <c r="K15" s="51"/>
      <c r="L15" s="51"/>
      <c r="M15" s="52">
        <f t="shared" si="1"/>
        <v>0</v>
      </c>
      <c r="N15" s="51"/>
      <c r="O15" s="51"/>
      <c r="P15" s="51"/>
      <c r="Q15" s="52">
        <f t="shared" si="2"/>
        <v>0</v>
      </c>
      <c r="R15" s="51"/>
      <c r="S15" s="51"/>
      <c r="T15" s="51"/>
      <c r="U15" s="52">
        <f t="shared" si="3"/>
        <v>0</v>
      </c>
      <c r="V15" s="42"/>
      <c r="W15" s="52">
        <f t="shared" si="4"/>
        <v>0</v>
      </c>
      <c r="X15" s="64">
        <f>IF('Cover Sheet'!$A$9=References!$A$3,'Annual Budget'!L15,IF('Cover Sheet'!$A$9=References!$A$4,SUM('Annual Budget'!L15,'Annual Budget'!T15),IF('Cover Sheet'!$A$9=References!$A$5,SUM('Annual Budget'!L15,'Annual Budget'!T15,'Annual Budget'!P15),SUM('Annual Budget'!L15,'Annual Budget'!T15,'Annual Budget'!P15,'Annual Budget'!X15))))</f>
        <v>544710.55000000005</v>
      </c>
      <c r="Y15" s="64">
        <f t="shared" si="5"/>
        <v>-544710.55000000005</v>
      </c>
    </row>
    <row r="16" spans="1:29" x14ac:dyDescent="0.2">
      <c r="A16" s="43"/>
      <c r="B16" s="53" t="s">
        <v>10</v>
      </c>
      <c r="C16" s="42"/>
      <c r="D16" s="54"/>
      <c r="E16" s="55"/>
      <c r="F16" s="54">
        <f>SUM(F7:F15)</f>
        <v>0</v>
      </c>
      <c r="G16" s="54">
        <f>SUM(G7:G15)</f>
        <v>0</v>
      </c>
      <c r="H16" s="54">
        <f>SUM(H7:H15)</f>
        <v>0</v>
      </c>
      <c r="I16" s="54">
        <f t="shared" si="0"/>
        <v>0</v>
      </c>
      <c r="J16" s="54">
        <f>SUM(J7:J15)</f>
        <v>0</v>
      </c>
      <c r="K16" s="54">
        <f>SUM(K7:K15)</f>
        <v>0</v>
      </c>
      <c r="L16" s="54">
        <f>SUM(L7:L15)</f>
        <v>0</v>
      </c>
      <c r="M16" s="54">
        <f t="shared" si="1"/>
        <v>0</v>
      </c>
      <c r="N16" s="54">
        <f>SUM(N7:N15)</f>
        <v>0</v>
      </c>
      <c r="O16" s="54">
        <f>SUM(O7:O15)</f>
        <v>0</v>
      </c>
      <c r="P16" s="54">
        <f>SUM(P7:P15)</f>
        <v>0</v>
      </c>
      <c r="Q16" s="54">
        <f t="shared" si="2"/>
        <v>0</v>
      </c>
      <c r="R16" s="54">
        <f>SUM(R7:R15)</f>
        <v>0</v>
      </c>
      <c r="S16" s="54">
        <f>SUM(S7:S15)</f>
        <v>0</v>
      </c>
      <c r="T16" s="54">
        <f>SUM(T7:T15)</f>
        <v>0</v>
      </c>
      <c r="U16" s="54">
        <f t="shared" si="3"/>
        <v>0</v>
      </c>
      <c r="V16" s="42"/>
      <c r="W16" s="54">
        <f>SUM(W7:W15)</f>
        <v>0</v>
      </c>
      <c r="X16" s="54">
        <f>SUM(X7:X15)</f>
        <v>100503227.65819909</v>
      </c>
      <c r="Y16" s="54">
        <f t="shared" si="5"/>
        <v>-100503227.65819909</v>
      </c>
    </row>
    <row r="17" spans="1:25" x14ac:dyDescent="0.2">
      <c r="A17" s="43"/>
      <c r="B17" s="56"/>
      <c r="C17" s="42"/>
      <c r="D17" s="57"/>
      <c r="E17" s="58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42"/>
      <c r="W17" s="57"/>
      <c r="X17" s="57"/>
      <c r="Y17" s="57"/>
    </row>
    <row r="18" spans="1:25" x14ac:dyDescent="0.2">
      <c r="A18" s="59" t="s">
        <v>159</v>
      </c>
      <c r="B18" s="2"/>
      <c r="C18" s="42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42"/>
      <c r="W18" s="60"/>
      <c r="X18" s="60"/>
      <c r="Y18" s="60"/>
    </row>
    <row r="19" spans="1:25" ht="13.5" x14ac:dyDescent="0.25">
      <c r="A19" s="61" t="s">
        <v>11</v>
      </c>
      <c r="B19" s="2"/>
      <c r="C19" s="42"/>
      <c r="D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42"/>
      <c r="W19" s="2"/>
      <c r="X19" s="2"/>
      <c r="Y19" s="2"/>
    </row>
    <row r="20" spans="1:25" x14ac:dyDescent="0.2">
      <c r="A20" s="43"/>
      <c r="B20" s="2" t="s">
        <v>12</v>
      </c>
      <c r="C20" s="42"/>
      <c r="D20" s="62"/>
      <c r="E20" s="63"/>
      <c r="F20" s="62"/>
      <c r="G20" s="62"/>
      <c r="H20" s="62"/>
      <c r="I20" s="64">
        <f t="shared" ref="I20:I27" si="6">SUM(F20:H20)</f>
        <v>0</v>
      </c>
      <c r="J20" s="62"/>
      <c r="K20" s="62"/>
      <c r="L20" s="62"/>
      <c r="M20" s="64">
        <f t="shared" ref="M20:M27" si="7">SUM(J20:L20)</f>
        <v>0</v>
      </c>
      <c r="N20" s="62"/>
      <c r="O20" s="62"/>
      <c r="P20" s="62"/>
      <c r="Q20" s="64">
        <f t="shared" ref="Q20:Q27" si="8">SUM(N20:P20)</f>
        <v>0</v>
      </c>
      <c r="R20" s="62"/>
      <c r="S20" s="62"/>
      <c r="T20" s="62"/>
      <c r="U20" s="64">
        <f t="shared" ref="U20:U27" si="9">SUM(R20:T20)</f>
        <v>0</v>
      </c>
      <c r="V20" s="42"/>
      <c r="W20" s="52">
        <f t="shared" ref="W20:W26" si="10">SUM(I20,M20,Q20,U20)</f>
        <v>0</v>
      </c>
      <c r="X20" s="64">
        <f>IF('Cover Sheet'!$A$9=References!$A$3,'Annual Budget'!L20,IF('Cover Sheet'!$A$9=References!$A$4,SUM('Annual Budget'!L20,'Annual Budget'!T20),IF('Cover Sheet'!$A$9=References!$A$5,SUM('Annual Budget'!L20,'Annual Budget'!T20,'Annual Budget'!P20),SUM('Annual Budget'!L20,'Annual Budget'!T20,'Annual Budget'!P20,'Annual Budget'!X20))))</f>
        <v>2140872.0126360231</v>
      </c>
      <c r="Y20" s="64">
        <f>X20-W20</f>
        <v>2140872.0126360231</v>
      </c>
    </row>
    <row r="21" spans="1:25" x14ac:dyDescent="0.2">
      <c r="A21" s="43"/>
      <c r="B21" s="2" t="s">
        <v>13</v>
      </c>
      <c r="C21" s="42"/>
      <c r="D21" s="62"/>
      <c r="E21" s="63"/>
      <c r="F21" s="62"/>
      <c r="G21" s="62"/>
      <c r="H21" s="62"/>
      <c r="I21" s="64">
        <f t="shared" si="6"/>
        <v>0</v>
      </c>
      <c r="J21" s="62"/>
      <c r="K21" s="62"/>
      <c r="L21" s="62"/>
      <c r="M21" s="64">
        <f t="shared" si="7"/>
        <v>0</v>
      </c>
      <c r="N21" s="62"/>
      <c r="O21" s="62"/>
      <c r="P21" s="62"/>
      <c r="Q21" s="64">
        <f t="shared" si="8"/>
        <v>0</v>
      </c>
      <c r="R21" s="62"/>
      <c r="S21" s="62"/>
      <c r="T21" s="62"/>
      <c r="U21" s="64">
        <f t="shared" si="9"/>
        <v>0</v>
      </c>
      <c r="V21" s="42"/>
      <c r="W21" s="52">
        <f t="shared" si="10"/>
        <v>0</v>
      </c>
      <c r="X21" s="64">
        <f>IF('Cover Sheet'!$A$9=References!$A$3,'Annual Budget'!L21,IF('Cover Sheet'!$A$9=References!$A$4,SUM('Annual Budget'!L21,'Annual Budget'!T21),IF('Cover Sheet'!$A$9=References!$A$5,SUM('Annual Budget'!L21,'Annual Budget'!T21,'Annual Budget'!P21),SUM('Annual Budget'!L21,'Annual Budget'!T21,'Annual Budget'!P21,'Annual Budget'!X21))))</f>
        <v>30153689.899548672</v>
      </c>
      <c r="Y21" s="64">
        <f t="shared" ref="Y21:Y26" si="11">X21-W21</f>
        <v>30153689.899548672</v>
      </c>
    </row>
    <row r="22" spans="1:25" x14ac:dyDescent="0.2">
      <c r="A22" s="43"/>
      <c r="B22" s="2" t="s">
        <v>14</v>
      </c>
      <c r="C22" s="42"/>
      <c r="D22" s="62"/>
      <c r="E22" s="63"/>
      <c r="F22" s="62"/>
      <c r="G22" s="62"/>
      <c r="H22" s="62"/>
      <c r="I22" s="64">
        <f t="shared" si="6"/>
        <v>0</v>
      </c>
      <c r="J22" s="62"/>
      <c r="K22" s="62"/>
      <c r="L22" s="62"/>
      <c r="M22" s="64">
        <f t="shared" si="7"/>
        <v>0</v>
      </c>
      <c r="N22" s="62"/>
      <c r="O22" s="62"/>
      <c r="P22" s="62"/>
      <c r="Q22" s="64">
        <f t="shared" si="8"/>
        <v>0</v>
      </c>
      <c r="R22" s="62"/>
      <c r="S22" s="62"/>
      <c r="T22" s="62"/>
      <c r="U22" s="64">
        <f t="shared" si="9"/>
        <v>0</v>
      </c>
      <c r="V22" s="42"/>
      <c r="W22" s="52">
        <f t="shared" si="10"/>
        <v>0</v>
      </c>
      <c r="X22" s="64">
        <f>IF('Cover Sheet'!$A$9=References!$A$3,'Annual Budget'!L22,IF('Cover Sheet'!$A$9=References!$A$4,SUM('Annual Budget'!L22,'Annual Budget'!T22),IF('Cover Sheet'!$A$9=References!$A$5,SUM('Annual Budget'!L22,'Annual Budget'!T22,'Annual Budget'!P22),SUM('Annual Budget'!L22,'Annual Budget'!T22,'Annual Budget'!P22,'Annual Budget'!X22))))</f>
        <v>381400.3609849115</v>
      </c>
      <c r="Y22" s="64">
        <f t="shared" si="11"/>
        <v>381400.3609849115</v>
      </c>
    </row>
    <row r="23" spans="1:25" x14ac:dyDescent="0.2">
      <c r="A23" s="43"/>
      <c r="B23" s="2" t="s">
        <v>15</v>
      </c>
      <c r="C23" s="42"/>
      <c r="D23" s="62"/>
      <c r="E23" s="63"/>
      <c r="F23" s="62"/>
      <c r="G23" s="62"/>
      <c r="H23" s="62"/>
      <c r="I23" s="64">
        <f t="shared" si="6"/>
        <v>0</v>
      </c>
      <c r="J23" s="62"/>
      <c r="K23" s="62"/>
      <c r="L23" s="62"/>
      <c r="M23" s="64">
        <f t="shared" si="7"/>
        <v>0</v>
      </c>
      <c r="N23" s="62"/>
      <c r="O23" s="62"/>
      <c r="P23" s="62"/>
      <c r="Q23" s="64">
        <f t="shared" si="8"/>
        <v>0</v>
      </c>
      <c r="R23" s="62"/>
      <c r="S23" s="62"/>
      <c r="T23" s="62"/>
      <c r="U23" s="64">
        <f t="shared" si="9"/>
        <v>0</v>
      </c>
      <c r="V23" s="42"/>
      <c r="W23" s="52">
        <f t="shared" si="10"/>
        <v>0</v>
      </c>
      <c r="X23" s="64">
        <f>IF('Cover Sheet'!$A$9=References!$A$3,'Annual Budget'!L23,IF('Cover Sheet'!$A$9=References!$A$4,SUM('Annual Budget'!L23,'Annual Budget'!T23),IF('Cover Sheet'!$A$9=References!$A$5,SUM('Annual Budget'!L23,'Annual Budget'!T23,'Annual Budget'!P23),SUM('Annual Budget'!L23,'Annual Budget'!T23,'Annual Budget'!P23,'Annual Budget'!X23))))</f>
        <v>5972475.5849245321</v>
      </c>
      <c r="Y23" s="64">
        <f t="shared" si="11"/>
        <v>5972475.5849245321</v>
      </c>
    </row>
    <row r="24" spans="1:25" x14ac:dyDescent="0.2">
      <c r="A24" s="43"/>
      <c r="B24" s="2" t="s">
        <v>16</v>
      </c>
      <c r="C24" s="42"/>
      <c r="D24" s="62"/>
      <c r="E24" s="63"/>
      <c r="F24" s="62"/>
      <c r="G24" s="62"/>
      <c r="H24" s="62"/>
      <c r="I24" s="64">
        <f t="shared" si="6"/>
        <v>0</v>
      </c>
      <c r="J24" s="62"/>
      <c r="K24" s="62"/>
      <c r="L24" s="62"/>
      <c r="M24" s="64">
        <f t="shared" si="7"/>
        <v>0</v>
      </c>
      <c r="N24" s="62"/>
      <c r="O24" s="62"/>
      <c r="P24" s="62"/>
      <c r="Q24" s="64">
        <f t="shared" si="8"/>
        <v>0</v>
      </c>
      <c r="R24" s="62"/>
      <c r="S24" s="62"/>
      <c r="T24" s="62"/>
      <c r="U24" s="64">
        <f t="shared" si="9"/>
        <v>0</v>
      </c>
      <c r="V24" s="42"/>
      <c r="W24" s="52">
        <f t="shared" si="10"/>
        <v>0</v>
      </c>
      <c r="X24" s="64">
        <f>IF('Cover Sheet'!$A$9=References!$A$3,'Annual Budget'!L24,IF('Cover Sheet'!$A$9=References!$A$4,SUM('Annual Budget'!L24,'Annual Budget'!T24),IF('Cover Sheet'!$A$9=References!$A$5,SUM('Annual Budget'!L24,'Annual Budget'!T24,'Annual Budget'!P24),SUM('Annual Budget'!L24,'Annual Budget'!T24,'Annual Budget'!P24,'Annual Budget'!X24))))</f>
        <v>1398682.7611180746</v>
      </c>
      <c r="Y24" s="64">
        <f t="shared" si="11"/>
        <v>1398682.7611180746</v>
      </c>
    </row>
    <row r="25" spans="1:25" x14ac:dyDescent="0.2">
      <c r="A25" s="43"/>
      <c r="B25" s="2" t="s">
        <v>168</v>
      </c>
      <c r="C25" s="42"/>
      <c r="D25" s="62"/>
      <c r="E25" s="63"/>
      <c r="F25" s="62"/>
      <c r="G25" s="62"/>
      <c r="H25" s="62"/>
      <c r="I25" s="64">
        <f t="shared" si="6"/>
        <v>0</v>
      </c>
      <c r="J25" s="62"/>
      <c r="K25" s="62"/>
      <c r="L25" s="62"/>
      <c r="M25" s="64">
        <f t="shared" si="7"/>
        <v>0</v>
      </c>
      <c r="N25" s="62"/>
      <c r="O25" s="62"/>
      <c r="P25" s="62"/>
      <c r="Q25" s="64">
        <f t="shared" si="8"/>
        <v>0</v>
      </c>
      <c r="R25" s="62"/>
      <c r="S25" s="62"/>
      <c r="T25" s="62"/>
      <c r="U25" s="64">
        <f t="shared" si="9"/>
        <v>0</v>
      </c>
      <c r="V25" s="42"/>
      <c r="W25" s="52">
        <f t="shared" si="10"/>
        <v>0</v>
      </c>
      <c r="X25" s="64">
        <f>IF('Cover Sheet'!$A$9=References!$A$3,'Annual Budget'!L25,IF('Cover Sheet'!$A$9=References!$A$4,SUM('Annual Budget'!L25,'Annual Budget'!T25),IF('Cover Sheet'!$A$9=References!$A$5,SUM('Annual Budget'!L25,'Annual Budget'!T25,'Annual Budget'!P25),SUM('Annual Budget'!L25,'Annual Budget'!T25,'Annual Budget'!P25,'Annual Budget'!X25))))</f>
        <v>12840086.282580502</v>
      </c>
      <c r="Y25" s="64">
        <f t="shared" si="11"/>
        <v>12840086.282580502</v>
      </c>
    </row>
    <row r="26" spans="1:25" x14ac:dyDescent="0.2">
      <c r="A26" s="43"/>
      <c r="B26" s="104" t="s">
        <v>169</v>
      </c>
      <c r="C26" s="42"/>
      <c r="D26" s="62"/>
      <c r="E26" s="63"/>
      <c r="F26" s="62"/>
      <c r="G26" s="62"/>
      <c r="H26" s="62"/>
      <c r="I26" s="105">
        <f t="shared" si="6"/>
        <v>0</v>
      </c>
      <c r="J26" s="102"/>
      <c r="K26" s="102"/>
      <c r="L26" s="102"/>
      <c r="M26" s="106">
        <f t="shared" si="7"/>
        <v>0</v>
      </c>
      <c r="N26" s="102"/>
      <c r="O26" s="102"/>
      <c r="P26" s="102"/>
      <c r="Q26" s="106">
        <f t="shared" si="8"/>
        <v>0</v>
      </c>
      <c r="R26" s="102"/>
      <c r="S26" s="102"/>
      <c r="T26" s="102"/>
      <c r="U26" s="106">
        <f t="shared" si="9"/>
        <v>0</v>
      </c>
      <c r="V26" s="107"/>
      <c r="W26" s="108">
        <f t="shared" si="10"/>
        <v>0</v>
      </c>
      <c r="X26" s="106">
        <f>IF('Cover Sheet'!$A$9=References!$A$3,'Annual Budget'!L26,IF('Cover Sheet'!$A$9=References!$A$4,SUM('Annual Budget'!L26,'Annual Budget'!T26),IF('Cover Sheet'!$A$9=References!$A$5,SUM('Annual Budget'!L26,'Annual Budget'!T26,'Annual Budget'!P26),SUM('Annual Budget'!L26,'Annual Budget'!T26,'Annual Budget'!P26,'Annual Budget'!X26))))</f>
        <v>8778896.3101472482</v>
      </c>
      <c r="Y26" s="106">
        <f t="shared" si="11"/>
        <v>8778896.3101472482</v>
      </c>
    </row>
    <row r="27" spans="1:25" x14ac:dyDescent="0.2">
      <c r="A27" s="2"/>
      <c r="B27" s="53" t="s">
        <v>17</v>
      </c>
      <c r="C27" s="42"/>
      <c r="D27" s="54"/>
      <c r="E27" s="55"/>
      <c r="F27" s="54">
        <f>SUM(F20:F26)</f>
        <v>0</v>
      </c>
      <c r="G27" s="54">
        <f>SUM(G20:G26)</f>
        <v>0</v>
      </c>
      <c r="H27" s="54">
        <f>SUM(H20:H26)</f>
        <v>0</v>
      </c>
      <c r="I27" s="54">
        <f t="shared" si="6"/>
        <v>0</v>
      </c>
      <c r="J27" s="54">
        <f>SUM(J20:J26)</f>
        <v>0</v>
      </c>
      <c r="K27" s="54">
        <f>SUM(K20:K26)</f>
        <v>0</v>
      </c>
      <c r="L27" s="54">
        <f>SUM(L20:L26)</f>
        <v>0</v>
      </c>
      <c r="M27" s="54">
        <f t="shared" si="7"/>
        <v>0</v>
      </c>
      <c r="N27" s="54">
        <f>SUM(N20:N26)</f>
        <v>0</v>
      </c>
      <c r="O27" s="54">
        <f>SUM(O20:O26)</f>
        <v>0</v>
      </c>
      <c r="P27" s="54">
        <f>SUM(P20:P26)</f>
        <v>0</v>
      </c>
      <c r="Q27" s="54">
        <f t="shared" si="8"/>
        <v>0</v>
      </c>
      <c r="R27" s="54">
        <f>SUM(R20:R26)</f>
        <v>0</v>
      </c>
      <c r="S27" s="54">
        <f>SUM(S20:S26)</f>
        <v>0</v>
      </c>
      <c r="T27" s="54">
        <f>SUM(T20:T26)</f>
        <v>0</v>
      </c>
      <c r="U27" s="54">
        <f t="shared" si="9"/>
        <v>0</v>
      </c>
      <c r="V27" s="42"/>
      <c r="W27" s="54">
        <f>SUM(W20:W26)</f>
        <v>0</v>
      </c>
      <c r="X27" s="54">
        <f>SUM(X20:X26)</f>
        <v>61666103.211939968</v>
      </c>
      <c r="Y27" s="54">
        <f>X27-W27</f>
        <v>61666103.211939968</v>
      </c>
    </row>
    <row r="28" spans="1:25" x14ac:dyDescent="0.2">
      <c r="A28" s="2"/>
      <c r="C28" s="42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42"/>
      <c r="W28" s="58"/>
      <c r="X28" s="58"/>
      <c r="Y28" s="58"/>
    </row>
    <row r="29" spans="1:25" ht="13.5" x14ac:dyDescent="0.25">
      <c r="A29" s="61" t="s">
        <v>18</v>
      </c>
      <c r="B29" s="2"/>
      <c r="C29" s="42"/>
      <c r="D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42"/>
      <c r="W29" s="2"/>
      <c r="X29" s="2"/>
      <c r="Y29" s="2"/>
    </row>
    <row r="30" spans="1:25" x14ac:dyDescent="0.2">
      <c r="A30" s="43"/>
      <c r="B30" s="2" t="s">
        <v>170</v>
      </c>
      <c r="C30" s="42"/>
      <c r="D30" s="62"/>
      <c r="E30" s="63"/>
      <c r="F30" s="62"/>
      <c r="G30" s="62"/>
      <c r="H30" s="62"/>
      <c r="I30" s="64">
        <f t="shared" ref="I30:I35" si="12">SUM(F30:H30)</f>
        <v>0</v>
      </c>
      <c r="J30" s="62"/>
      <c r="K30" s="62"/>
      <c r="L30" s="62"/>
      <c r="M30" s="64">
        <f t="shared" ref="M30:M35" si="13">SUM(J30:L30)</f>
        <v>0</v>
      </c>
      <c r="N30" s="62"/>
      <c r="O30" s="62"/>
      <c r="P30" s="62"/>
      <c r="Q30" s="64">
        <f t="shared" ref="Q30:Q35" si="14">SUM(N30:P30)</f>
        <v>0</v>
      </c>
      <c r="R30" s="62"/>
      <c r="S30" s="62"/>
      <c r="T30" s="62"/>
      <c r="U30" s="64">
        <f t="shared" ref="U30:U35" si="15">SUM(R30:T30)</f>
        <v>0</v>
      </c>
      <c r="V30" s="42"/>
      <c r="W30" s="52">
        <f t="shared" ref="W30:W34" si="16">SUM(I30,M30,Q30,U30)</f>
        <v>0</v>
      </c>
      <c r="X30" s="64">
        <f>IF('Cover Sheet'!$A$9=References!$A$3,'Annual Budget'!L30,IF('Cover Sheet'!$A$9=References!$A$4,SUM('Annual Budget'!L30,'Annual Budget'!T30),IF('Cover Sheet'!$A$9=References!$A$5,SUM('Annual Budget'!L30,'Annual Budget'!T30,'Annual Budget'!P30),SUM('Annual Budget'!L30,'Annual Budget'!T30,'Annual Budget'!P30,'Annual Budget'!X30))))</f>
        <v>3439256.7810472115</v>
      </c>
      <c r="Y30" s="64">
        <f t="shared" ref="Y30:Y34" si="17">X30-W30</f>
        <v>3439256.7810472115</v>
      </c>
    </row>
    <row r="31" spans="1:25" x14ac:dyDescent="0.2">
      <c r="A31" s="43"/>
      <c r="B31" s="2" t="s">
        <v>171</v>
      </c>
      <c r="C31" s="42"/>
      <c r="D31" s="62"/>
      <c r="E31" s="63"/>
      <c r="F31" s="62"/>
      <c r="G31" s="62"/>
      <c r="H31" s="62"/>
      <c r="I31" s="64">
        <f t="shared" si="12"/>
        <v>0</v>
      </c>
      <c r="J31" s="62"/>
      <c r="K31" s="62"/>
      <c r="L31" s="62"/>
      <c r="M31" s="64">
        <f t="shared" si="13"/>
        <v>0</v>
      </c>
      <c r="N31" s="62"/>
      <c r="O31" s="62"/>
      <c r="P31" s="62"/>
      <c r="Q31" s="64">
        <f t="shared" si="14"/>
        <v>0</v>
      </c>
      <c r="R31" s="62"/>
      <c r="S31" s="62"/>
      <c r="T31" s="62"/>
      <c r="U31" s="64">
        <f t="shared" si="15"/>
        <v>0</v>
      </c>
      <c r="V31" s="42"/>
      <c r="W31" s="52">
        <f t="shared" si="16"/>
        <v>0</v>
      </c>
      <c r="X31" s="64">
        <f>IF('Cover Sheet'!$A$9=References!$A$3,'Annual Budget'!L31,IF('Cover Sheet'!$A$9=References!$A$4,SUM('Annual Budget'!L31,'Annual Budget'!T31),IF('Cover Sheet'!$A$9=References!$A$5,SUM('Annual Budget'!L31,'Annual Budget'!T31,'Annual Budget'!P31),SUM('Annual Budget'!L31,'Annual Budget'!T31,'Annual Budget'!P31,'Annual Budget'!X31))))</f>
        <v>131798.60180928226</v>
      </c>
      <c r="Y31" s="64">
        <f t="shared" si="17"/>
        <v>131798.60180928226</v>
      </c>
    </row>
    <row r="32" spans="1:25" x14ac:dyDescent="0.2">
      <c r="A32" s="43"/>
      <c r="B32" s="2" t="s">
        <v>19</v>
      </c>
      <c r="C32" s="42"/>
      <c r="D32" s="62"/>
      <c r="E32" s="63"/>
      <c r="F32" s="62"/>
      <c r="G32" s="62"/>
      <c r="H32" s="62"/>
      <c r="I32" s="64">
        <f t="shared" si="12"/>
        <v>0</v>
      </c>
      <c r="J32" s="62"/>
      <c r="K32" s="62"/>
      <c r="L32" s="62"/>
      <c r="M32" s="64">
        <f t="shared" si="13"/>
        <v>0</v>
      </c>
      <c r="N32" s="62"/>
      <c r="O32" s="62"/>
      <c r="P32" s="62"/>
      <c r="Q32" s="64">
        <f t="shared" si="14"/>
        <v>0</v>
      </c>
      <c r="R32" s="62"/>
      <c r="S32" s="62"/>
      <c r="T32" s="62"/>
      <c r="U32" s="64">
        <f t="shared" si="15"/>
        <v>0</v>
      </c>
      <c r="V32" s="42"/>
      <c r="W32" s="52">
        <f t="shared" si="16"/>
        <v>0</v>
      </c>
      <c r="X32" s="64">
        <f>IF('Cover Sheet'!$A$9=References!$A$3,'Annual Budget'!L32,IF('Cover Sheet'!$A$9=References!$A$4,SUM('Annual Budget'!L32,'Annual Budget'!T32),IF('Cover Sheet'!$A$9=References!$A$5,SUM('Annual Budget'!L32,'Annual Budget'!T32,'Annual Budget'!P32),SUM('Annual Budget'!L32,'Annual Budget'!T32,'Annual Budget'!P32,'Annual Budget'!X32))))</f>
        <v>2820747.1743646068</v>
      </c>
      <c r="Y32" s="64">
        <f t="shared" si="17"/>
        <v>2820747.1743646068</v>
      </c>
    </row>
    <row r="33" spans="1:29" x14ac:dyDescent="0.2">
      <c r="A33" s="43"/>
      <c r="B33" s="43" t="s">
        <v>32</v>
      </c>
      <c r="C33" s="42"/>
      <c r="D33" s="62"/>
      <c r="E33" s="63"/>
      <c r="F33" s="62"/>
      <c r="G33" s="62"/>
      <c r="H33" s="62"/>
      <c r="I33" s="64">
        <f>SUM(F33:H33)</f>
        <v>0</v>
      </c>
      <c r="J33" s="62"/>
      <c r="K33" s="62"/>
      <c r="L33" s="62"/>
      <c r="M33" s="64">
        <f>SUM(J33:L33)</f>
        <v>0</v>
      </c>
      <c r="N33" s="62"/>
      <c r="O33" s="62"/>
      <c r="P33" s="62"/>
      <c r="Q33" s="64">
        <f>SUM(N33:P33)</f>
        <v>0</v>
      </c>
      <c r="R33" s="62"/>
      <c r="S33" s="62"/>
      <c r="T33" s="62"/>
      <c r="U33" s="64">
        <f>SUM(R33:T33)</f>
        <v>0</v>
      </c>
      <c r="V33" s="42"/>
      <c r="W33" s="52">
        <f>SUM(I33,M33,Q33,U33)</f>
        <v>0</v>
      </c>
      <c r="X33" s="64">
        <f>IF('Cover Sheet'!$A$9=References!$A$3,'Annual Budget'!L33,IF('Cover Sheet'!$A$9=References!$A$4,SUM('Annual Budget'!L33,'Annual Budget'!T33),IF('Cover Sheet'!$A$9=References!$A$5,SUM('Annual Budget'!L33,'Annual Budget'!T33,'Annual Budget'!P33),SUM('Annual Budget'!L33,'Annual Budget'!T33,'Annual Budget'!P33,'Annual Budget'!X33))))</f>
        <v>2324900.4719547755</v>
      </c>
      <c r="Y33" s="64">
        <f>X33-W33</f>
        <v>2324900.4719547755</v>
      </c>
    </row>
    <row r="34" spans="1:29" x14ac:dyDescent="0.2">
      <c r="A34" s="43"/>
      <c r="B34" s="2" t="s">
        <v>172</v>
      </c>
      <c r="C34" s="42"/>
      <c r="D34" s="62"/>
      <c r="E34" s="63"/>
      <c r="F34" s="62"/>
      <c r="G34" s="62"/>
      <c r="H34" s="62"/>
      <c r="I34" s="64">
        <f t="shared" si="12"/>
        <v>0</v>
      </c>
      <c r="J34" s="62"/>
      <c r="K34" s="62"/>
      <c r="L34" s="62"/>
      <c r="M34" s="64">
        <f t="shared" si="13"/>
        <v>0</v>
      </c>
      <c r="N34" s="62"/>
      <c r="O34" s="62"/>
      <c r="P34" s="62"/>
      <c r="Q34" s="64">
        <f t="shared" si="14"/>
        <v>0</v>
      </c>
      <c r="R34" s="62"/>
      <c r="S34" s="62"/>
      <c r="T34" s="62"/>
      <c r="U34" s="64">
        <f t="shared" si="15"/>
        <v>0</v>
      </c>
      <c r="V34" s="42"/>
      <c r="W34" s="52">
        <f t="shared" si="16"/>
        <v>0</v>
      </c>
      <c r="X34" s="64">
        <f>IF('Cover Sheet'!$A$9=References!$A$3,'Annual Budget'!L34,IF('Cover Sheet'!$A$9=References!$A$4,SUM('Annual Budget'!L34,'Annual Budget'!T34),IF('Cover Sheet'!$A$9=References!$A$5,SUM('Annual Budget'!L34,'Annual Budget'!T34,'Annual Budget'!P34),SUM('Annual Budget'!L34,'Annual Budget'!T34,'Annual Budget'!P34,'Annual Budget'!X34))))</f>
        <v>874335.80770215369</v>
      </c>
      <c r="Y34" s="64">
        <f t="shared" si="17"/>
        <v>874335.80770215369</v>
      </c>
    </row>
    <row r="35" spans="1:29" x14ac:dyDescent="0.2">
      <c r="A35" s="2"/>
      <c r="B35" s="53" t="s">
        <v>20</v>
      </c>
      <c r="C35" s="42"/>
      <c r="D35" s="54"/>
      <c r="E35" s="55"/>
      <c r="F35" s="54">
        <f>SUM(F30:F34)</f>
        <v>0</v>
      </c>
      <c r="G35" s="54">
        <f>SUM(G30:G34)</f>
        <v>0</v>
      </c>
      <c r="H35" s="54">
        <f>SUM(H30:H34)</f>
        <v>0</v>
      </c>
      <c r="I35" s="54">
        <f t="shared" si="12"/>
        <v>0</v>
      </c>
      <c r="J35" s="54">
        <f>SUM(J30:J34)</f>
        <v>0</v>
      </c>
      <c r="K35" s="54">
        <f>SUM(K30:K34)</f>
        <v>0</v>
      </c>
      <c r="L35" s="54">
        <f>SUM(L30:L34)</f>
        <v>0</v>
      </c>
      <c r="M35" s="54">
        <f t="shared" si="13"/>
        <v>0</v>
      </c>
      <c r="N35" s="54">
        <f>SUM(N30:N34)</f>
        <v>0</v>
      </c>
      <c r="O35" s="54">
        <f>SUM(O30:O34)</f>
        <v>0</v>
      </c>
      <c r="P35" s="54">
        <f>SUM(P30:P34)</f>
        <v>0</v>
      </c>
      <c r="Q35" s="54">
        <f t="shared" si="14"/>
        <v>0</v>
      </c>
      <c r="R35" s="54">
        <f>SUM(R30:R34)</f>
        <v>0</v>
      </c>
      <c r="S35" s="54">
        <f>SUM(S30:S34)</f>
        <v>0</v>
      </c>
      <c r="T35" s="54">
        <f>SUM(T30:T34)</f>
        <v>0</v>
      </c>
      <c r="U35" s="54">
        <f t="shared" si="15"/>
        <v>0</v>
      </c>
      <c r="V35" s="42"/>
      <c r="W35" s="54">
        <f>SUM(W30:W34)</f>
        <v>0</v>
      </c>
      <c r="X35" s="54">
        <f>SUM(X30:X34)</f>
        <v>9591038.8368780296</v>
      </c>
      <c r="Y35" s="54">
        <f>X35-W35</f>
        <v>9591038.8368780296</v>
      </c>
      <c r="Z35" s="44"/>
    </row>
    <row r="36" spans="1:29" x14ac:dyDescent="0.2">
      <c r="A36" s="50"/>
      <c r="B36" s="50"/>
      <c r="C36" s="42"/>
      <c r="D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2"/>
      <c r="W36" s="43"/>
      <c r="X36" s="43"/>
      <c r="Y36" s="43"/>
    </row>
    <row r="37" spans="1:29" ht="13.5" x14ac:dyDescent="0.25">
      <c r="A37" s="65" t="s">
        <v>21</v>
      </c>
      <c r="B37" s="43"/>
      <c r="C37" s="42"/>
      <c r="D37" s="64"/>
      <c r="E37" s="63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42"/>
      <c r="W37" s="64"/>
      <c r="X37" s="64"/>
      <c r="Y37" s="64"/>
    </row>
    <row r="38" spans="1:29" x14ac:dyDescent="0.2">
      <c r="A38" s="43"/>
      <c r="B38" s="43" t="s">
        <v>22</v>
      </c>
      <c r="C38" s="42"/>
      <c r="D38" s="62"/>
      <c r="E38" s="63"/>
      <c r="F38" s="62"/>
      <c r="G38" s="62"/>
      <c r="H38" s="62"/>
      <c r="I38" s="64">
        <f t="shared" ref="I38:I40" si="18">SUM(F38:H38)</f>
        <v>0</v>
      </c>
      <c r="J38" s="62"/>
      <c r="K38" s="62"/>
      <c r="L38" s="62"/>
      <c r="M38" s="64">
        <f t="shared" ref="M38:M44" si="19">SUM(J38:L38)</f>
        <v>0</v>
      </c>
      <c r="N38" s="62"/>
      <c r="O38" s="62"/>
      <c r="P38" s="62"/>
      <c r="Q38" s="64">
        <f t="shared" ref="Q38:Q44" si="20">SUM(N38:P38)</f>
        <v>0</v>
      </c>
      <c r="R38" s="62"/>
      <c r="S38" s="62"/>
      <c r="T38" s="62"/>
      <c r="U38" s="64">
        <f t="shared" ref="U38:U44" si="21">SUM(R38:T38)</f>
        <v>0</v>
      </c>
      <c r="V38" s="42"/>
      <c r="W38" s="52">
        <f t="shared" ref="W38:W43" si="22">SUM(I38,M38,Q38,U38)</f>
        <v>0</v>
      </c>
      <c r="X38" s="64">
        <f>IF('Cover Sheet'!$A$9=References!$A$3,'Annual Budget'!L38,IF('Cover Sheet'!$A$9=References!$A$4,SUM('Annual Budget'!L38,'Annual Budget'!T38),IF('Cover Sheet'!$A$9=References!$A$5,SUM('Annual Budget'!L38,'Annual Budget'!T38,'Annual Budget'!P38),SUM('Annual Budget'!L38,'Annual Budget'!T38,'Annual Budget'!P38,'Annual Budget'!X38))))</f>
        <v>27492</v>
      </c>
      <c r="Y38" s="64">
        <f t="shared" ref="Y38:Y44" si="23">X38-W38</f>
        <v>27492</v>
      </c>
    </row>
    <row r="39" spans="1:29" x14ac:dyDescent="0.2">
      <c r="A39" s="43"/>
      <c r="B39" s="43" t="s">
        <v>156</v>
      </c>
      <c r="C39" s="42"/>
      <c r="D39" s="102"/>
      <c r="E39" s="63"/>
      <c r="F39" s="102"/>
      <c r="G39" s="102"/>
      <c r="H39" s="102"/>
      <c r="I39" s="64">
        <f t="shared" si="18"/>
        <v>0</v>
      </c>
      <c r="J39" s="102"/>
      <c r="K39" s="102"/>
      <c r="L39" s="102"/>
      <c r="M39" s="64">
        <f t="shared" si="19"/>
        <v>0</v>
      </c>
      <c r="N39" s="102"/>
      <c r="O39" s="102"/>
      <c r="P39" s="102"/>
      <c r="Q39" s="64">
        <f t="shared" si="20"/>
        <v>0</v>
      </c>
      <c r="R39" s="102"/>
      <c r="S39" s="102"/>
      <c r="T39" s="102"/>
      <c r="U39" s="64">
        <f t="shared" si="21"/>
        <v>0</v>
      </c>
      <c r="V39" s="42"/>
      <c r="W39" s="52">
        <f t="shared" si="22"/>
        <v>0</v>
      </c>
      <c r="X39" s="64">
        <f>IF('Cover Sheet'!$A$9=References!$A$3,'Annual Budget'!L39,IF('Cover Sheet'!$A$9=References!$A$4,SUM('Annual Budget'!L39,'Annual Budget'!T39),IF('Cover Sheet'!$A$9=References!$A$5,SUM('Annual Budget'!L39,'Annual Budget'!T39,'Annual Budget'!P39),SUM('Annual Budget'!L39,'Annual Budget'!T39,'Annual Budget'!P39,'Annual Budget'!X39))))</f>
        <v>4861932</v>
      </c>
      <c r="Y39" s="64">
        <f t="shared" si="23"/>
        <v>4861932</v>
      </c>
      <c r="AC39" s="59" t="s">
        <v>179</v>
      </c>
    </row>
    <row r="40" spans="1:29" x14ac:dyDescent="0.2">
      <c r="A40" s="43"/>
      <c r="B40" s="43" t="s">
        <v>157</v>
      </c>
      <c r="C40" s="42"/>
      <c r="D40" s="102"/>
      <c r="E40" s="63"/>
      <c r="F40" s="102"/>
      <c r="G40" s="102"/>
      <c r="H40" s="102"/>
      <c r="I40" s="64">
        <f t="shared" si="18"/>
        <v>0</v>
      </c>
      <c r="J40" s="102"/>
      <c r="K40" s="102"/>
      <c r="L40" s="102"/>
      <c r="M40" s="64">
        <f t="shared" si="19"/>
        <v>0</v>
      </c>
      <c r="N40" s="102"/>
      <c r="O40" s="102"/>
      <c r="P40" s="102"/>
      <c r="Q40" s="64">
        <f t="shared" si="20"/>
        <v>0</v>
      </c>
      <c r="R40" s="102"/>
      <c r="S40" s="102"/>
      <c r="T40" s="102"/>
      <c r="U40" s="64">
        <f t="shared" si="21"/>
        <v>0</v>
      </c>
      <c r="V40" s="42"/>
      <c r="W40" s="52">
        <f t="shared" si="22"/>
        <v>0</v>
      </c>
      <c r="X40" s="64">
        <f>IF('Cover Sheet'!$A$9=References!$A$3,'Annual Budget'!L40,IF('Cover Sheet'!$A$9=References!$A$4,SUM('Annual Budget'!L40,'Annual Budget'!T40),IF('Cover Sheet'!$A$9=References!$A$5,SUM('Annual Budget'!L40,'Annual Budget'!T40,'Annual Budget'!P40),SUM('Annual Budget'!L40,'Annual Budget'!T40,'Annual Budget'!P40,'Annual Budget'!X40))))</f>
        <v>5277336</v>
      </c>
      <c r="Y40" s="64">
        <f t="shared" si="23"/>
        <v>5277336</v>
      </c>
      <c r="AC40" s="59" t="s">
        <v>180</v>
      </c>
    </row>
    <row r="41" spans="1:29" x14ac:dyDescent="0.2">
      <c r="A41" s="43"/>
      <c r="B41" s="43" t="s">
        <v>23</v>
      </c>
      <c r="C41" s="42"/>
      <c r="D41" s="62"/>
      <c r="E41" s="63"/>
      <c r="F41" s="62"/>
      <c r="G41" s="62"/>
      <c r="H41" s="62"/>
      <c r="I41" s="64">
        <f t="shared" ref="I41:I44" si="24">SUM(F41:H41)</f>
        <v>0</v>
      </c>
      <c r="J41" s="62"/>
      <c r="K41" s="62"/>
      <c r="L41" s="62"/>
      <c r="M41" s="64">
        <f t="shared" si="19"/>
        <v>0</v>
      </c>
      <c r="N41" s="62"/>
      <c r="O41" s="62"/>
      <c r="P41" s="62"/>
      <c r="Q41" s="64">
        <f t="shared" si="20"/>
        <v>0</v>
      </c>
      <c r="R41" s="62"/>
      <c r="S41" s="62"/>
      <c r="T41" s="62"/>
      <c r="U41" s="64">
        <f t="shared" si="21"/>
        <v>0</v>
      </c>
      <c r="V41" s="42"/>
      <c r="W41" s="52">
        <f t="shared" si="22"/>
        <v>0</v>
      </c>
      <c r="X41" s="64">
        <f>IF('Cover Sheet'!$A$9=References!$A$3,'Annual Budget'!L41,IF('Cover Sheet'!$A$9=References!$A$4,SUM('Annual Budget'!L41,'Annual Budget'!T41),IF('Cover Sheet'!$A$9=References!$A$5,SUM('Annual Budget'!L41,'Annual Budget'!T41,'Annual Budget'!P41),SUM('Annual Budget'!L41,'Annual Budget'!T41,'Annual Budget'!P41,'Annual Budget'!X41))))</f>
        <v>6149801.7722155927</v>
      </c>
      <c r="Y41" s="64">
        <f t="shared" si="23"/>
        <v>6149801.7722155927</v>
      </c>
    </row>
    <row r="42" spans="1:29" x14ac:dyDescent="0.2">
      <c r="A42" s="43"/>
      <c r="B42" s="43" t="s">
        <v>24</v>
      </c>
      <c r="C42" s="42"/>
      <c r="D42" s="62"/>
      <c r="E42" s="63"/>
      <c r="F42" s="62"/>
      <c r="G42" s="62"/>
      <c r="H42" s="62"/>
      <c r="I42" s="64">
        <f t="shared" si="24"/>
        <v>0</v>
      </c>
      <c r="J42" s="62"/>
      <c r="K42" s="62"/>
      <c r="L42" s="62"/>
      <c r="M42" s="64">
        <f t="shared" si="19"/>
        <v>0</v>
      </c>
      <c r="N42" s="62"/>
      <c r="O42" s="62"/>
      <c r="P42" s="62"/>
      <c r="Q42" s="64">
        <f t="shared" si="20"/>
        <v>0</v>
      </c>
      <c r="R42" s="62"/>
      <c r="S42" s="62"/>
      <c r="T42" s="62"/>
      <c r="U42" s="64">
        <f t="shared" si="21"/>
        <v>0</v>
      </c>
      <c r="V42" s="42"/>
      <c r="W42" s="52">
        <f t="shared" si="22"/>
        <v>0</v>
      </c>
      <c r="X42" s="64">
        <f>IF('Cover Sheet'!$A$9=References!$A$3,'Annual Budget'!L42,IF('Cover Sheet'!$A$9=References!$A$4,SUM('Annual Budget'!L42,'Annual Budget'!T42),IF('Cover Sheet'!$A$9=References!$A$5,SUM('Annual Budget'!L42,'Annual Budget'!T42,'Annual Budget'!P42),SUM('Annual Budget'!L42,'Annual Budget'!T42,'Annual Budget'!P42,'Annual Budget'!X42))))</f>
        <v>3567847.6201552236</v>
      </c>
      <c r="Y42" s="64">
        <f t="shared" si="23"/>
        <v>3567847.6201552236</v>
      </c>
    </row>
    <row r="43" spans="1:29" x14ac:dyDescent="0.2">
      <c r="A43" s="43"/>
      <c r="B43" s="43" t="s">
        <v>158</v>
      </c>
      <c r="C43" s="42"/>
      <c r="D43" s="62"/>
      <c r="E43" s="63"/>
      <c r="F43" s="62"/>
      <c r="G43" s="62"/>
      <c r="H43" s="62"/>
      <c r="I43" s="64">
        <f t="shared" si="24"/>
        <v>0</v>
      </c>
      <c r="J43" s="62"/>
      <c r="K43" s="62"/>
      <c r="L43" s="62"/>
      <c r="M43" s="64">
        <f t="shared" si="19"/>
        <v>0</v>
      </c>
      <c r="N43" s="62"/>
      <c r="O43" s="62"/>
      <c r="P43" s="62"/>
      <c r="Q43" s="64">
        <f t="shared" si="20"/>
        <v>0</v>
      </c>
      <c r="R43" s="62"/>
      <c r="S43" s="62"/>
      <c r="T43" s="62"/>
      <c r="U43" s="64">
        <f t="shared" si="21"/>
        <v>0</v>
      </c>
      <c r="V43" s="42"/>
      <c r="W43" s="52">
        <f t="shared" si="22"/>
        <v>0</v>
      </c>
      <c r="X43" s="64">
        <f>IF('Cover Sheet'!$A$9=References!$A$3,'Annual Budget'!L43,IF('Cover Sheet'!$A$9=References!$A$4,SUM('Annual Budget'!L43,'Annual Budget'!T43),IF('Cover Sheet'!$A$9=References!$A$5,SUM('Annual Budget'!L43,'Annual Budget'!T43,'Annual Budget'!P43),SUM('Annual Budget'!L43,'Annual Budget'!T43,'Annual Budget'!P43,'Annual Budget'!X43))))</f>
        <v>7241.8037074038421</v>
      </c>
      <c r="Y43" s="64">
        <f t="shared" si="23"/>
        <v>7241.8037074038421</v>
      </c>
    </row>
    <row r="44" spans="1:29" x14ac:dyDescent="0.2">
      <c r="A44" s="43"/>
      <c r="B44" s="53" t="s">
        <v>25</v>
      </c>
      <c r="C44" s="42"/>
      <c r="D44" s="54"/>
      <c r="E44" s="55"/>
      <c r="F44" s="54">
        <f>SUM(F38:F43)</f>
        <v>0</v>
      </c>
      <c r="G44" s="54">
        <f>SUM(G38:G43)</f>
        <v>0</v>
      </c>
      <c r="H44" s="54">
        <f>SUM(H38:H43)</f>
        <v>0</v>
      </c>
      <c r="I44" s="54">
        <f t="shared" si="24"/>
        <v>0</v>
      </c>
      <c r="J44" s="54">
        <f>SUM(J38:J43)</f>
        <v>0</v>
      </c>
      <c r="K44" s="54">
        <f>SUM(K38:K43)</f>
        <v>0</v>
      </c>
      <c r="L44" s="54">
        <f>SUM(L38:L43)</f>
        <v>0</v>
      </c>
      <c r="M44" s="54">
        <f t="shared" si="19"/>
        <v>0</v>
      </c>
      <c r="N44" s="54">
        <f>SUM(N38:N43)</f>
        <v>0</v>
      </c>
      <c r="O44" s="54">
        <f>SUM(O38:O43)</f>
        <v>0</v>
      </c>
      <c r="P44" s="54">
        <f>SUM(P38:P43)</f>
        <v>0</v>
      </c>
      <c r="Q44" s="54">
        <f t="shared" si="20"/>
        <v>0</v>
      </c>
      <c r="R44" s="54">
        <f>SUM(R38:R43)</f>
        <v>0</v>
      </c>
      <c r="S44" s="54">
        <f>SUM(S38:S43)</f>
        <v>0</v>
      </c>
      <c r="T44" s="54">
        <f>SUM(T38:T43)</f>
        <v>0</v>
      </c>
      <c r="U44" s="54">
        <f t="shared" si="21"/>
        <v>0</v>
      </c>
      <c r="V44" s="42"/>
      <c r="W44" s="54">
        <f>SUM(W38:W43)</f>
        <v>0</v>
      </c>
      <c r="X44" s="54">
        <f>SUM(X38:X43)</f>
        <v>19891651.196078219</v>
      </c>
      <c r="Y44" s="54">
        <f t="shared" si="23"/>
        <v>19891651.196078219</v>
      </c>
    </row>
    <row r="45" spans="1:29" x14ac:dyDescent="0.2">
      <c r="A45" s="43"/>
      <c r="B45" s="50"/>
      <c r="C45" s="42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42"/>
      <c r="W45" s="58"/>
      <c r="X45" s="58"/>
      <c r="Y45" s="58"/>
    </row>
    <row r="46" spans="1:29" ht="13.5" x14ac:dyDescent="0.25">
      <c r="A46" s="65" t="s">
        <v>160</v>
      </c>
      <c r="B46" s="43"/>
      <c r="C46" s="42"/>
      <c r="D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2"/>
      <c r="W46" s="43"/>
      <c r="X46" s="43"/>
      <c r="Y46" s="43"/>
    </row>
    <row r="47" spans="1:29" x14ac:dyDescent="0.2">
      <c r="A47" s="43"/>
      <c r="B47" s="43" t="s">
        <v>26</v>
      </c>
      <c r="C47" s="42"/>
      <c r="D47" s="62"/>
      <c r="E47" s="63"/>
      <c r="F47" s="62"/>
      <c r="G47" s="62"/>
      <c r="H47" s="62"/>
      <c r="I47" s="64">
        <f t="shared" ref="I47" si="25">SUM(F47:H47)</f>
        <v>0</v>
      </c>
      <c r="J47" s="62"/>
      <c r="K47" s="62"/>
      <c r="L47" s="62"/>
      <c r="M47" s="64">
        <f t="shared" ref="M47:M59" si="26">SUM(J47:L47)</f>
        <v>0</v>
      </c>
      <c r="N47" s="62"/>
      <c r="O47" s="62"/>
      <c r="P47" s="62"/>
      <c r="Q47" s="64">
        <f t="shared" ref="Q47:Q59" si="27">SUM(N47:P47)</f>
        <v>0</v>
      </c>
      <c r="R47" s="62"/>
      <c r="S47" s="62"/>
      <c r="T47" s="62"/>
      <c r="U47" s="64">
        <f t="shared" ref="U47:U59" si="28">SUM(R47:T47)</f>
        <v>0</v>
      </c>
      <c r="V47" s="42"/>
      <c r="W47" s="52">
        <f t="shared" ref="W47:W58" si="29">SUM(I47,M47,Q47,U47)</f>
        <v>0</v>
      </c>
      <c r="X47" s="64">
        <f>IF('Cover Sheet'!$A$9=References!$A$3,'Annual Budget'!L47,IF('Cover Sheet'!$A$9=References!$A$4,SUM('Annual Budget'!L47,'Annual Budget'!T47),IF('Cover Sheet'!$A$9=References!$A$5,SUM('Annual Budget'!L47,'Annual Budget'!T47,'Annual Budget'!P47),SUM('Annual Budget'!L47,'Annual Budget'!T47,'Annual Budget'!P47,'Annual Budget'!X47))))</f>
        <v>1172296.895085365</v>
      </c>
      <c r="Y47" s="64">
        <f t="shared" ref="Y47:Y59" si="30">X47-W47</f>
        <v>1172296.895085365</v>
      </c>
    </row>
    <row r="48" spans="1:29" x14ac:dyDescent="0.2">
      <c r="A48" s="43"/>
      <c r="B48" s="43" t="s">
        <v>27</v>
      </c>
      <c r="C48" s="42"/>
      <c r="D48" s="62"/>
      <c r="E48" s="63"/>
      <c r="F48" s="62"/>
      <c r="G48" s="62"/>
      <c r="H48" s="62"/>
      <c r="I48" s="64">
        <f t="shared" ref="I48:I59" si="31">SUM(F48:H48)</f>
        <v>0</v>
      </c>
      <c r="J48" s="62"/>
      <c r="K48" s="62"/>
      <c r="L48" s="62"/>
      <c r="M48" s="64">
        <f t="shared" si="26"/>
        <v>0</v>
      </c>
      <c r="N48" s="62"/>
      <c r="O48" s="62"/>
      <c r="P48" s="62"/>
      <c r="Q48" s="64">
        <f t="shared" si="27"/>
        <v>0</v>
      </c>
      <c r="R48" s="62"/>
      <c r="S48" s="62"/>
      <c r="T48" s="62"/>
      <c r="U48" s="64">
        <f t="shared" si="28"/>
        <v>0</v>
      </c>
      <c r="V48" s="42"/>
      <c r="W48" s="52">
        <f t="shared" si="29"/>
        <v>0</v>
      </c>
      <c r="X48" s="64">
        <f>IF('Cover Sheet'!$A$9=References!$A$3,'Annual Budget'!L48,IF('Cover Sheet'!$A$9=References!$A$4,SUM('Annual Budget'!L48,'Annual Budget'!T48),IF('Cover Sheet'!$A$9=References!$A$5,SUM('Annual Budget'!L48,'Annual Budget'!T48,'Annual Budget'!P48),SUM('Annual Budget'!L48,'Annual Budget'!T48,'Annual Budget'!P48,'Annual Budget'!X48))))</f>
        <v>0</v>
      </c>
      <c r="Y48" s="64">
        <f t="shared" si="30"/>
        <v>0</v>
      </c>
    </row>
    <row r="49" spans="1:29" x14ac:dyDescent="0.2">
      <c r="A49" s="43"/>
      <c r="B49" s="43" t="s">
        <v>28</v>
      </c>
      <c r="C49" s="42"/>
      <c r="D49" s="62"/>
      <c r="E49" s="63"/>
      <c r="F49" s="62"/>
      <c r="G49" s="62"/>
      <c r="H49" s="62"/>
      <c r="I49" s="64">
        <f t="shared" si="31"/>
        <v>0</v>
      </c>
      <c r="J49" s="62"/>
      <c r="K49" s="62"/>
      <c r="L49" s="62"/>
      <c r="M49" s="64">
        <f t="shared" si="26"/>
        <v>0</v>
      </c>
      <c r="N49" s="62"/>
      <c r="O49" s="62"/>
      <c r="P49" s="62"/>
      <c r="Q49" s="64">
        <f t="shared" si="27"/>
        <v>0</v>
      </c>
      <c r="R49" s="62"/>
      <c r="S49" s="62"/>
      <c r="T49" s="62"/>
      <c r="U49" s="64">
        <f t="shared" si="28"/>
        <v>0</v>
      </c>
      <c r="V49" s="42"/>
      <c r="W49" s="52">
        <f t="shared" si="29"/>
        <v>0</v>
      </c>
      <c r="X49" s="64">
        <f>IF('Cover Sheet'!$A$9=References!$A$3,'Annual Budget'!L49,IF('Cover Sheet'!$A$9=References!$A$4,SUM('Annual Budget'!L49,'Annual Budget'!T49),IF('Cover Sheet'!$A$9=References!$A$5,SUM('Annual Budget'!L49,'Annual Budget'!T49,'Annual Budget'!P49),SUM('Annual Budget'!L49,'Annual Budget'!T49,'Annual Budget'!P49,'Annual Budget'!X49))))</f>
        <v>274112.99251331773</v>
      </c>
      <c r="Y49" s="64">
        <f t="shared" si="30"/>
        <v>274112.99251331773</v>
      </c>
    </row>
    <row r="50" spans="1:29" x14ac:dyDescent="0.2">
      <c r="A50" s="43"/>
      <c r="B50" s="43" t="s">
        <v>29</v>
      </c>
      <c r="C50" s="42"/>
      <c r="D50" s="62"/>
      <c r="E50" s="63"/>
      <c r="F50" s="62"/>
      <c r="G50" s="62"/>
      <c r="H50" s="62"/>
      <c r="I50" s="64">
        <f t="shared" si="31"/>
        <v>0</v>
      </c>
      <c r="J50" s="62"/>
      <c r="K50" s="62"/>
      <c r="L50" s="62"/>
      <c r="M50" s="64">
        <f t="shared" si="26"/>
        <v>0</v>
      </c>
      <c r="N50" s="62"/>
      <c r="O50" s="62"/>
      <c r="P50" s="62"/>
      <c r="Q50" s="64">
        <f t="shared" si="27"/>
        <v>0</v>
      </c>
      <c r="R50" s="62"/>
      <c r="S50" s="62"/>
      <c r="T50" s="62"/>
      <c r="U50" s="64">
        <f t="shared" si="28"/>
        <v>0</v>
      </c>
      <c r="V50" s="42"/>
      <c r="W50" s="52">
        <f t="shared" si="29"/>
        <v>0</v>
      </c>
      <c r="X50" s="64">
        <f>IF('Cover Sheet'!$A$9=References!$A$3,'Annual Budget'!L50,IF('Cover Sheet'!$A$9=References!$A$4,SUM('Annual Budget'!L50,'Annual Budget'!T50),IF('Cover Sheet'!$A$9=References!$A$5,SUM('Annual Budget'!L50,'Annual Budget'!T50,'Annual Budget'!P50),SUM('Annual Budget'!L50,'Annual Budget'!T50,'Annual Budget'!P50,'Annual Budget'!X50))))</f>
        <v>1361559.9446651689</v>
      </c>
      <c r="Y50" s="64">
        <f t="shared" si="30"/>
        <v>1361559.9446651689</v>
      </c>
    </row>
    <row r="51" spans="1:29" x14ac:dyDescent="0.2">
      <c r="A51" s="43"/>
      <c r="B51" s="43" t="s">
        <v>30</v>
      </c>
      <c r="C51" s="42"/>
      <c r="D51" s="62"/>
      <c r="E51" s="63"/>
      <c r="F51" s="62"/>
      <c r="G51" s="62"/>
      <c r="H51" s="62"/>
      <c r="I51" s="64">
        <f t="shared" si="31"/>
        <v>0</v>
      </c>
      <c r="J51" s="62"/>
      <c r="K51" s="62"/>
      <c r="L51" s="62"/>
      <c r="M51" s="64">
        <f t="shared" si="26"/>
        <v>0</v>
      </c>
      <c r="N51" s="62"/>
      <c r="O51" s="62"/>
      <c r="P51" s="62"/>
      <c r="Q51" s="64">
        <f t="shared" si="27"/>
        <v>0</v>
      </c>
      <c r="R51" s="62"/>
      <c r="S51" s="62"/>
      <c r="T51" s="62"/>
      <c r="U51" s="64">
        <f t="shared" si="28"/>
        <v>0</v>
      </c>
      <c r="V51" s="42"/>
      <c r="W51" s="52">
        <f t="shared" si="29"/>
        <v>0</v>
      </c>
      <c r="X51" s="64">
        <f>IF('Cover Sheet'!$A$9=References!$A$3,'Annual Budget'!L51,IF('Cover Sheet'!$A$9=References!$A$4,SUM('Annual Budget'!L51,'Annual Budget'!T51),IF('Cover Sheet'!$A$9=References!$A$5,SUM('Annual Budget'!L51,'Annual Budget'!T51,'Annual Budget'!P51),SUM('Annual Budget'!L51,'Annual Budget'!T51,'Annual Budget'!P51,'Annual Budget'!X51))))</f>
        <v>1501297.7815231327</v>
      </c>
      <c r="Y51" s="64">
        <f t="shared" si="30"/>
        <v>1501297.7815231327</v>
      </c>
    </row>
    <row r="52" spans="1:29" x14ac:dyDescent="0.2">
      <c r="A52" s="43"/>
      <c r="B52" s="43" t="s">
        <v>31</v>
      </c>
      <c r="C52" s="42"/>
      <c r="D52" s="62"/>
      <c r="E52" s="63"/>
      <c r="F52" s="62"/>
      <c r="G52" s="62"/>
      <c r="H52" s="62"/>
      <c r="I52" s="64">
        <f t="shared" si="31"/>
        <v>0</v>
      </c>
      <c r="J52" s="62"/>
      <c r="K52" s="62"/>
      <c r="L52" s="62"/>
      <c r="M52" s="64">
        <f t="shared" si="26"/>
        <v>0</v>
      </c>
      <c r="N52" s="62"/>
      <c r="O52" s="62"/>
      <c r="P52" s="62"/>
      <c r="Q52" s="64">
        <f t="shared" si="27"/>
        <v>0</v>
      </c>
      <c r="R52" s="62"/>
      <c r="S52" s="62"/>
      <c r="T52" s="62"/>
      <c r="U52" s="64">
        <f t="shared" si="28"/>
        <v>0</v>
      </c>
      <c r="V52" s="42"/>
      <c r="W52" s="52">
        <f t="shared" si="29"/>
        <v>0</v>
      </c>
      <c r="X52" s="64">
        <f>IF('Cover Sheet'!$A$9=References!$A$3,'Annual Budget'!L52,IF('Cover Sheet'!$A$9=References!$A$4,SUM('Annual Budget'!L52,'Annual Budget'!T52),IF('Cover Sheet'!$A$9=References!$A$5,SUM('Annual Budget'!L52,'Annual Budget'!T52,'Annual Budget'!P52),SUM('Annual Budget'!L52,'Annual Budget'!T52,'Annual Budget'!P52,'Annual Budget'!X52))))</f>
        <v>186223.01624600362</v>
      </c>
      <c r="Y52" s="64">
        <f t="shared" si="30"/>
        <v>186223.01624600362</v>
      </c>
    </row>
    <row r="53" spans="1:29" x14ac:dyDescent="0.2">
      <c r="A53" s="43"/>
      <c r="B53" s="43" t="s">
        <v>161</v>
      </c>
      <c r="C53" s="42"/>
      <c r="D53" s="102"/>
      <c r="E53" s="63"/>
      <c r="F53" s="102"/>
      <c r="G53" s="102"/>
      <c r="H53" s="102"/>
      <c r="I53" s="64">
        <f t="shared" si="31"/>
        <v>0</v>
      </c>
      <c r="J53" s="102"/>
      <c r="K53" s="102"/>
      <c r="L53" s="102"/>
      <c r="M53" s="64">
        <f t="shared" si="26"/>
        <v>0</v>
      </c>
      <c r="N53" s="102"/>
      <c r="O53" s="102"/>
      <c r="P53" s="102"/>
      <c r="Q53" s="64">
        <f t="shared" si="27"/>
        <v>0</v>
      </c>
      <c r="R53" s="102"/>
      <c r="S53" s="102"/>
      <c r="T53" s="102"/>
      <c r="U53" s="64">
        <f t="shared" si="28"/>
        <v>0</v>
      </c>
      <c r="V53" s="42"/>
      <c r="W53" s="52">
        <f t="shared" si="29"/>
        <v>0</v>
      </c>
      <c r="X53" s="64">
        <f>IF('Cover Sheet'!$A$9=References!$A$3,'Annual Budget'!L53,IF('Cover Sheet'!$A$9=References!$A$4,SUM('Annual Budget'!L53,'Annual Budget'!T53),IF('Cover Sheet'!$A$9=References!$A$5,SUM('Annual Budget'!L53,'Annual Budget'!T53,'Annual Budget'!P53),SUM('Annual Budget'!L53,'Annual Budget'!T53,'Annual Budget'!P53,'Annual Budget'!X53))))</f>
        <v>0</v>
      </c>
      <c r="Y53" s="64">
        <f t="shared" si="30"/>
        <v>0</v>
      </c>
    </row>
    <row r="54" spans="1:29" x14ac:dyDescent="0.2">
      <c r="A54" s="43"/>
      <c r="B54" s="43" t="s">
        <v>162</v>
      </c>
      <c r="C54" s="42"/>
      <c r="D54" s="102"/>
      <c r="E54" s="63"/>
      <c r="F54" s="102"/>
      <c r="G54" s="102"/>
      <c r="H54" s="102"/>
      <c r="I54" s="64">
        <f t="shared" si="31"/>
        <v>0</v>
      </c>
      <c r="J54" s="102"/>
      <c r="K54" s="102"/>
      <c r="L54" s="102"/>
      <c r="M54" s="64">
        <f t="shared" si="26"/>
        <v>0</v>
      </c>
      <c r="N54" s="102"/>
      <c r="O54" s="102"/>
      <c r="P54" s="102"/>
      <c r="Q54" s="64">
        <f t="shared" si="27"/>
        <v>0</v>
      </c>
      <c r="R54" s="102"/>
      <c r="S54" s="102"/>
      <c r="T54" s="102"/>
      <c r="U54" s="64">
        <f t="shared" si="28"/>
        <v>0</v>
      </c>
      <c r="V54" s="42"/>
      <c r="W54" s="52">
        <f t="shared" si="29"/>
        <v>0</v>
      </c>
      <c r="X54" s="64">
        <f>IF('Cover Sheet'!$A$9=References!$A$3,'Annual Budget'!L54,IF('Cover Sheet'!$A$9=References!$A$4,SUM('Annual Budget'!L54,'Annual Budget'!T54),IF('Cover Sheet'!$A$9=References!$A$5,SUM('Annual Budget'!L54,'Annual Budget'!T54,'Annual Budget'!P54),SUM('Annual Budget'!L54,'Annual Budget'!T54,'Annual Budget'!P54,'Annual Budget'!X54))))</f>
        <v>899784.99999999988</v>
      </c>
      <c r="Y54" s="64">
        <f t="shared" si="30"/>
        <v>899784.99999999988</v>
      </c>
    </row>
    <row r="55" spans="1:29" x14ac:dyDescent="0.2">
      <c r="A55" s="43"/>
      <c r="B55" s="43" t="s">
        <v>33</v>
      </c>
      <c r="C55" s="42"/>
      <c r="D55" s="102"/>
      <c r="E55" s="63"/>
      <c r="F55" s="102"/>
      <c r="G55" s="102"/>
      <c r="H55" s="102"/>
      <c r="I55" s="64">
        <f t="shared" si="31"/>
        <v>0</v>
      </c>
      <c r="J55" s="102"/>
      <c r="K55" s="102"/>
      <c r="L55" s="102"/>
      <c r="M55" s="64">
        <f t="shared" si="26"/>
        <v>0</v>
      </c>
      <c r="N55" s="102"/>
      <c r="O55" s="102"/>
      <c r="P55" s="102"/>
      <c r="Q55" s="64">
        <f t="shared" si="27"/>
        <v>0</v>
      </c>
      <c r="R55" s="102"/>
      <c r="S55" s="102"/>
      <c r="T55" s="102"/>
      <c r="U55" s="64">
        <f t="shared" si="28"/>
        <v>0</v>
      </c>
      <c r="V55" s="42"/>
      <c r="W55" s="52">
        <f t="shared" si="29"/>
        <v>0</v>
      </c>
      <c r="X55" s="64">
        <f>IF('Cover Sheet'!$A$9=References!$A$3,'Annual Budget'!L55,IF('Cover Sheet'!$A$9=References!$A$4,SUM('Annual Budget'!L55,'Annual Budget'!T55),IF('Cover Sheet'!$A$9=References!$A$5,SUM('Annual Budget'!L55,'Annual Budget'!T55,'Annual Budget'!P55),SUM('Annual Budget'!L55,'Annual Budget'!T55,'Annual Budget'!P55,'Annual Budget'!X55))))</f>
        <v>0</v>
      </c>
      <c r="Y55" s="64">
        <f t="shared" si="30"/>
        <v>0</v>
      </c>
    </row>
    <row r="56" spans="1:29" x14ac:dyDescent="0.2">
      <c r="A56" s="43"/>
      <c r="B56" s="43" t="s">
        <v>163</v>
      </c>
      <c r="C56" s="42"/>
      <c r="D56" s="102"/>
      <c r="E56" s="63"/>
      <c r="F56" s="102"/>
      <c r="G56" s="102"/>
      <c r="H56" s="102"/>
      <c r="I56" s="64">
        <f t="shared" si="31"/>
        <v>0</v>
      </c>
      <c r="J56" s="102"/>
      <c r="K56" s="102"/>
      <c r="L56" s="102"/>
      <c r="M56" s="64">
        <f t="shared" si="26"/>
        <v>0</v>
      </c>
      <c r="N56" s="102"/>
      <c r="O56" s="102"/>
      <c r="P56" s="102"/>
      <c r="Q56" s="64">
        <f t="shared" si="27"/>
        <v>0</v>
      </c>
      <c r="R56" s="102"/>
      <c r="S56" s="102"/>
      <c r="T56" s="102"/>
      <c r="U56" s="64">
        <f t="shared" si="28"/>
        <v>0</v>
      </c>
      <c r="V56" s="42"/>
      <c r="W56" s="52">
        <f t="shared" si="29"/>
        <v>0</v>
      </c>
      <c r="X56" s="64">
        <f>IF('Cover Sheet'!$A$9=References!$A$3,'Annual Budget'!L56,IF('Cover Sheet'!$A$9=References!$A$4,SUM('Annual Budget'!L56,'Annual Budget'!T56),IF('Cover Sheet'!$A$9=References!$A$5,SUM('Annual Budget'!L56,'Annual Budget'!T56,'Annual Budget'!P56),SUM('Annual Budget'!L56,'Annual Budget'!T56,'Annual Budget'!P56,'Annual Budget'!X56))))</f>
        <v>0</v>
      </c>
      <c r="Y56" s="64">
        <f t="shared" si="30"/>
        <v>0</v>
      </c>
      <c r="AC56" s="59" t="s">
        <v>181</v>
      </c>
    </row>
    <row r="57" spans="1:29" x14ac:dyDescent="0.2">
      <c r="A57" s="43"/>
      <c r="B57" s="43" t="s">
        <v>164</v>
      </c>
      <c r="C57" s="42"/>
      <c r="D57" s="102"/>
      <c r="E57" s="63"/>
      <c r="F57" s="102"/>
      <c r="G57" s="102"/>
      <c r="H57" s="102"/>
      <c r="I57" s="64">
        <f t="shared" si="31"/>
        <v>0</v>
      </c>
      <c r="J57" s="102"/>
      <c r="K57" s="102"/>
      <c r="L57" s="102"/>
      <c r="M57" s="64">
        <f t="shared" si="26"/>
        <v>0</v>
      </c>
      <c r="N57" s="102"/>
      <c r="O57" s="102"/>
      <c r="P57" s="102"/>
      <c r="Q57" s="64">
        <f t="shared" si="27"/>
        <v>0</v>
      </c>
      <c r="R57" s="102"/>
      <c r="S57" s="102"/>
      <c r="T57" s="102"/>
      <c r="U57" s="64">
        <f t="shared" si="28"/>
        <v>0</v>
      </c>
      <c r="V57" s="42"/>
      <c r="W57" s="52">
        <f t="shared" si="29"/>
        <v>0</v>
      </c>
      <c r="X57" s="64">
        <f>IF('Cover Sheet'!$A$9=References!$A$3,'Annual Budget'!L57,IF('Cover Sheet'!$A$9=References!$A$4,SUM('Annual Budget'!L57,'Annual Budget'!T57),IF('Cover Sheet'!$A$9=References!$A$5,SUM('Annual Budget'!L57,'Annual Budget'!T57,'Annual Budget'!P57),SUM('Annual Budget'!L57,'Annual Budget'!T57,'Annual Budget'!P57,'Annual Budget'!X57))))</f>
        <v>1252058.52</v>
      </c>
      <c r="Y57" s="64">
        <f t="shared" si="30"/>
        <v>1252058.52</v>
      </c>
      <c r="AC57" s="59" t="s">
        <v>182</v>
      </c>
    </row>
    <row r="58" spans="1:29" x14ac:dyDescent="0.2">
      <c r="A58" s="43"/>
      <c r="B58" s="43" t="s">
        <v>34</v>
      </c>
      <c r="C58" s="42"/>
      <c r="D58" s="62"/>
      <c r="E58" s="63"/>
      <c r="F58" s="62"/>
      <c r="G58" s="62"/>
      <c r="H58" s="62"/>
      <c r="I58" s="64">
        <f t="shared" si="31"/>
        <v>0</v>
      </c>
      <c r="J58" s="62"/>
      <c r="K58" s="62"/>
      <c r="L58" s="62"/>
      <c r="M58" s="64">
        <f t="shared" si="26"/>
        <v>0</v>
      </c>
      <c r="N58" s="62"/>
      <c r="O58" s="62"/>
      <c r="P58" s="62"/>
      <c r="Q58" s="64">
        <f t="shared" si="27"/>
        <v>0</v>
      </c>
      <c r="R58" s="62"/>
      <c r="S58" s="62"/>
      <c r="T58" s="62"/>
      <c r="U58" s="64">
        <f t="shared" si="28"/>
        <v>0</v>
      </c>
      <c r="V58" s="42"/>
      <c r="W58" s="52">
        <f t="shared" si="29"/>
        <v>0</v>
      </c>
      <c r="X58" s="64">
        <f>IF('Cover Sheet'!$A$9=References!$A$3,'Annual Budget'!L58,IF('Cover Sheet'!$A$9=References!$A$4,SUM('Annual Budget'!L58,'Annual Budget'!T58),IF('Cover Sheet'!$A$9=References!$A$5,SUM('Annual Budget'!L58,'Annual Budget'!T58,'Annual Budget'!P58),SUM('Annual Budget'!L58,'Annual Budget'!T58,'Annual Budget'!P58,'Annual Budget'!X58))))</f>
        <v>1957100.1250707826</v>
      </c>
      <c r="Y58" s="64">
        <f t="shared" si="30"/>
        <v>1957100.1250707826</v>
      </c>
    </row>
    <row r="59" spans="1:29" x14ac:dyDescent="0.2">
      <c r="A59" s="43"/>
      <c r="B59" s="53" t="s">
        <v>35</v>
      </c>
      <c r="C59" s="42"/>
      <c r="D59" s="54"/>
      <c r="E59" s="55"/>
      <c r="F59" s="54">
        <f>SUM(F47:F58)</f>
        <v>0</v>
      </c>
      <c r="G59" s="54">
        <f t="shared" ref="G59:H59" si="32">SUM(G47:G58)</f>
        <v>0</v>
      </c>
      <c r="H59" s="54">
        <f t="shared" si="32"/>
        <v>0</v>
      </c>
      <c r="I59" s="54">
        <f t="shared" si="31"/>
        <v>0</v>
      </c>
      <c r="J59" s="54">
        <f>SUM(J47:J58)</f>
        <v>0</v>
      </c>
      <c r="K59" s="54">
        <f t="shared" ref="K59" si="33">SUM(K47:K58)</f>
        <v>0</v>
      </c>
      <c r="L59" s="54">
        <f t="shared" ref="L59" si="34">SUM(L47:L58)</f>
        <v>0</v>
      </c>
      <c r="M59" s="54">
        <f t="shared" si="26"/>
        <v>0</v>
      </c>
      <c r="N59" s="54">
        <f>SUM(N47:N58)</f>
        <v>0</v>
      </c>
      <c r="O59" s="54">
        <f t="shared" ref="O59" si="35">SUM(O47:O58)</f>
        <v>0</v>
      </c>
      <c r="P59" s="54">
        <f t="shared" ref="P59" si="36">SUM(P47:P58)</f>
        <v>0</v>
      </c>
      <c r="Q59" s="54">
        <f t="shared" si="27"/>
        <v>0</v>
      </c>
      <c r="R59" s="54">
        <f>SUM(R47:R58)</f>
        <v>0</v>
      </c>
      <c r="S59" s="54">
        <f t="shared" ref="S59" si="37">SUM(S47:S58)</f>
        <v>0</v>
      </c>
      <c r="T59" s="54">
        <f t="shared" ref="T59" si="38">SUM(T47:T58)</f>
        <v>0</v>
      </c>
      <c r="U59" s="54">
        <f t="shared" si="28"/>
        <v>0</v>
      </c>
      <c r="V59" s="42"/>
      <c r="W59" s="54">
        <f>SUM(W47:W58)</f>
        <v>0</v>
      </c>
      <c r="X59" s="54">
        <f>SUM(X47:X58)</f>
        <v>8604434.2751037702</v>
      </c>
      <c r="Y59" s="54">
        <f t="shared" si="30"/>
        <v>8604434.2751037702</v>
      </c>
    </row>
    <row r="60" spans="1:29" x14ac:dyDescent="0.2">
      <c r="A60" s="43"/>
      <c r="B60" s="50"/>
      <c r="C60" s="42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42"/>
      <c r="W60" s="58"/>
      <c r="X60" s="58"/>
      <c r="Y60" s="58"/>
    </row>
    <row r="61" spans="1:29" x14ac:dyDescent="0.2">
      <c r="A61" s="43"/>
      <c r="B61" s="53" t="s">
        <v>165</v>
      </c>
      <c r="C61" s="42"/>
      <c r="D61" s="54"/>
      <c r="E61" s="55"/>
      <c r="F61" s="54">
        <f t="shared" ref="F61:U61" si="39">F59+F44+F35+F27</f>
        <v>0</v>
      </c>
      <c r="G61" s="54">
        <f t="shared" si="39"/>
        <v>0</v>
      </c>
      <c r="H61" s="54">
        <f t="shared" si="39"/>
        <v>0</v>
      </c>
      <c r="I61" s="54">
        <f t="shared" si="39"/>
        <v>0</v>
      </c>
      <c r="J61" s="54">
        <f t="shared" si="39"/>
        <v>0</v>
      </c>
      <c r="K61" s="54">
        <f t="shared" si="39"/>
        <v>0</v>
      </c>
      <c r="L61" s="54">
        <f t="shared" si="39"/>
        <v>0</v>
      </c>
      <c r="M61" s="54">
        <f t="shared" si="39"/>
        <v>0</v>
      </c>
      <c r="N61" s="54">
        <f t="shared" si="39"/>
        <v>0</v>
      </c>
      <c r="O61" s="54">
        <f t="shared" si="39"/>
        <v>0</v>
      </c>
      <c r="P61" s="54">
        <f t="shared" si="39"/>
        <v>0</v>
      </c>
      <c r="Q61" s="54">
        <f t="shared" si="39"/>
        <v>0</v>
      </c>
      <c r="R61" s="54">
        <f t="shared" si="39"/>
        <v>0</v>
      </c>
      <c r="S61" s="54">
        <f t="shared" si="39"/>
        <v>0</v>
      </c>
      <c r="T61" s="54">
        <f t="shared" si="39"/>
        <v>0</v>
      </c>
      <c r="U61" s="54">
        <f t="shared" si="39"/>
        <v>0</v>
      </c>
      <c r="V61" s="42"/>
      <c r="W61" s="54">
        <f>W59+W44+W35+W27</f>
        <v>0</v>
      </c>
      <c r="X61" s="54">
        <f>X59+X44+X35+X27</f>
        <v>99753227.519999981</v>
      </c>
      <c r="Y61" s="54">
        <f t="shared" ref="Y61:Y62" si="40">X61-W61</f>
        <v>99753227.519999981</v>
      </c>
    </row>
    <row r="62" spans="1:29" ht="12.75" customHeight="1" x14ac:dyDescent="0.2">
      <c r="A62" s="56" t="s">
        <v>166</v>
      </c>
      <c r="B62" s="53"/>
      <c r="C62" s="42"/>
      <c r="D62" s="54"/>
      <c r="E62" s="55"/>
      <c r="F62" s="54">
        <f t="shared" ref="F62:U62" si="41">F16-F61</f>
        <v>0</v>
      </c>
      <c r="G62" s="54">
        <f t="shared" si="41"/>
        <v>0</v>
      </c>
      <c r="H62" s="54">
        <f t="shared" si="41"/>
        <v>0</v>
      </c>
      <c r="I62" s="54">
        <f t="shared" si="41"/>
        <v>0</v>
      </c>
      <c r="J62" s="54">
        <f t="shared" si="41"/>
        <v>0</v>
      </c>
      <c r="K62" s="54">
        <f t="shared" si="41"/>
        <v>0</v>
      </c>
      <c r="L62" s="54">
        <f t="shared" si="41"/>
        <v>0</v>
      </c>
      <c r="M62" s="54">
        <f t="shared" si="41"/>
        <v>0</v>
      </c>
      <c r="N62" s="54">
        <f t="shared" si="41"/>
        <v>0</v>
      </c>
      <c r="O62" s="54">
        <f t="shared" si="41"/>
        <v>0</v>
      </c>
      <c r="P62" s="54">
        <f t="shared" si="41"/>
        <v>0</v>
      </c>
      <c r="Q62" s="54">
        <f t="shared" si="41"/>
        <v>0</v>
      </c>
      <c r="R62" s="54">
        <f t="shared" si="41"/>
        <v>0</v>
      </c>
      <c r="S62" s="54">
        <f t="shared" si="41"/>
        <v>0</v>
      </c>
      <c r="T62" s="54">
        <f t="shared" si="41"/>
        <v>0</v>
      </c>
      <c r="U62" s="54">
        <f t="shared" si="41"/>
        <v>0</v>
      </c>
      <c r="V62" s="42"/>
      <c r="W62" s="54">
        <f>W16-W61</f>
        <v>0</v>
      </c>
      <c r="X62" s="54">
        <f>X16-X61</f>
        <v>750000.13819910586</v>
      </c>
      <c r="Y62" s="54">
        <f t="shared" si="40"/>
        <v>750000.13819910586</v>
      </c>
    </row>
    <row r="63" spans="1:29" ht="12.75" customHeight="1" x14ac:dyDescent="0.2">
      <c r="A63" s="56"/>
      <c r="B63" s="50"/>
      <c r="C63" s="42"/>
      <c r="D63" s="67"/>
      <c r="E63" s="55"/>
      <c r="F63" s="67"/>
      <c r="G63" s="67"/>
      <c r="H63" s="67"/>
      <c r="I63" s="55"/>
      <c r="J63" s="67"/>
      <c r="K63" s="67"/>
      <c r="L63" s="67"/>
      <c r="M63" s="55"/>
      <c r="N63" s="67"/>
      <c r="O63" s="67"/>
      <c r="P63" s="67"/>
      <c r="Q63" s="55"/>
      <c r="R63" s="67"/>
      <c r="S63" s="67"/>
      <c r="T63" s="67"/>
      <c r="U63" s="55"/>
      <c r="V63" s="42"/>
      <c r="W63" s="55"/>
      <c r="X63" s="55"/>
      <c r="Y63" s="55"/>
    </row>
    <row r="64" spans="1:29" x14ac:dyDescent="0.2">
      <c r="A64" s="56" t="s">
        <v>36</v>
      </c>
      <c r="B64" s="53"/>
      <c r="C64" s="42"/>
      <c r="D64" s="54"/>
      <c r="E64" s="55"/>
      <c r="F64" s="54">
        <f t="shared" ref="F64:U64" si="42">F62</f>
        <v>0</v>
      </c>
      <c r="G64" s="54">
        <f t="shared" si="42"/>
        <v>0</v>
      </c>
      <c r="H64" s="54">
        <f t="shared" si="42"/>
        <v>0</v>
      </c>
      <c r="I64" s="54">
        <f t="shared" si="42"/>
        <v>0</v>
      </c>
      <c r="J64" s="54">
        <f t="shared" si="42"/>
        <v>0</v>
      </c>
      <c r="K64" s="54">
        <f t="shared" si="42"/>
        <v>0</v>
      </c>
      <c r="L64" s="54">
        <f t="shared" si="42"/>
        <v>0</v>
      </c>
      <c r="M64" s="54">
        <f t="shared" si="42"/>
        <v>0</v>
      </c>
      <c r="N64" s="54">
        <f t="shared" si="42"/>
        <v>0</v>
      </c>
      <c r="O64" s="54">
        <f t="shared" si="42"/>
        <v>0</v>
      </c>
      <c r="P64" s="54">
        <f t="shared" si="42"/>
        <v>0</v>
      </c>
      <c r="Q64" s="54">
        <f t="shared" si="42"/>
        <v>0</v>
      </c>
      <c r="R64" s="54">
        <f t="shared" si="42"/>
        <v>0</v>
      </c>
      <c r="S64" s="54">
        <f t="shared" si="42"/>
        <v>0</v>
      </c>
      <c r="T64" s="54">
        <f t="shared" si="42"/>
        <v>0</v>
      </c>
      <c r="U64" s="54">
        <f t="shared" si="42"/>
        <v>0</v>
      </c>
      <c r="V64" s="42"/>
      <c r="W64" s="54">
        <f>W62</f>
        <v>0</v>
      </c>
      <c r="X64" s="54">
        <f>X62</f>
        <v>750000.13819910586</v>
      </c>
      <c r="Y64" s="75">
        <f t="shared" ref="Y64" si="43">X64-W64</f>
        <v>750000.13819910586</v>
      </c>
    </row>
    <row r="66" spans="1:21" ht="12.75" customHeight="1" x14ac:dyDescent="0.2">
      <c r="A66" s="50" t="s">
        <v>129</v>
      </c>
    </row>
    <row r="67" spans="1:21" ht="12.75" customHeight="1" x14ac:dyDescent="0.2">
      <c r="B67" s="40" t="s">
        <v>130</v>
      </c>
      <c r="D67" s="62"/>
      <c r="F67" s="62"/>
      <c r="G67" s="62"/>
      <c r="H67" s="62"/>
      <c r="I67" s="64">
        <f t="shared" ref="I67:I69" si="44">SUM(F67:H67)</f>
        <v>0</v>
      </c>
      <c r="J67" s="62"/>
      <c r="K67" s="62"/>
      <c r="L67" s="62"/>
      <c r="M67" s="64">
        <f t="shared" ref="M67:M70" si="45">SUM(J67:L67)</f>
        <v>0</v>
      </c>
      <c r="N67" s="62"/>
      <c r="O67" s="62"/>
      <c r="P67" s="62"/>
      <c r="Q67" s="64">
        <f t="shared" ref="Q67:Q70" si="46">SUM(N67:P67)</f>
        <v>0</v>
      </c>
      <c r="R67" s="62"/>
      <c r="S67" s="62"/>
      <c r="T67" s="62"/>
      <c r="U67" s="64">
        <f t="shared" ref="U67:U70" si="47">SUM(R67:T67)</f>
        <v>0</v>
      </c>
    </row>
    <row r="68" spans="1:21" ht="12.75" customHeight="1" x14ac:dyDescent="0.2">
      <c r="B68" s="40" t="s">
        <v>131</v>
      </c>
      <c r="D68" s="62"/>
      <c r="F68" s="62"/>
      <c r="G68" s="62"/>
      <c r="H68" s="62"/>
      <c r="I68" s="64">
        <f t="shared" si="44"/>
        <v>0</v>
      </c>
      <c r="J68" s="62"/>
      <c r="K68" s="62"/>
      <c r="L68" s="62"/>
      <c r="M68" s="64">
        <f t="shared" si="45"/>
        <v>0</v>
      </c>
      <c r="N68" s="62"/>
      <c r="O68" s="62"/>
      <c r="P68" s="62"/>
      <c r="Q68" s="64">
        <f t="shared" si="46"/>
        <v>0</v>
      </c>
      <c r="R68" s="62"/>
      <c r="S68" s="62"/>
      <c r="T68" s="62"/>
      <c r="U68" s="64">
        <f t="shared" si="47"/>
        <v>0</v>
      </c>
    </row>
    <row r="69" spans="1:21" ht="12.75" customHeight="1" x14ac:dyDescent="0.2">
      <c r="B69" s="40" t="s">
        <v>132</v>
      </c>
      <c r="D69" s="62"/>
      <c r="F69" s="62"/>
      <c r="G69" s="62"/>
      <c r="H69" s="62"/>
      <c r="I69" s="64">
        <f t="shared" si="44"/>
        <v>0</v>
      </c>
      <c r="J69" s="62"/>
      <c r="K69" s="62"/>
      <c r="L69" s="62"/>
      <c r="M69" s="64">
        <f t="shared" si="45"/>
        <v>0</v>
      </c>
      <c r="N69" s="62"/>
      <c r="O69" s="62"/>
      <c r="P69" s="62"/>
      <c r="Q69" s="64">
        <f t="shared" si="46"/>
        <v>0</v>
      </c>
      <c r="R69" s="62"/>
      <c r="S69" s="62"/>
      <c r="T69" s="62"/>
      <c r="U69" s="64">
        <f t="shared" si="47"/>
        <v>0</v>
      </c>
    </row>
    <row r="70" spans="1:21" ht="12.75" customHeight="1" x14ac:dyDescent="0.2">
      <c r="A70" s="59" t="s">
        <v>133</v>
      </c>
      <c r="D70" s="44">
        <f>SUM(D67:D69,D64)</f>
        <v>0</v>
      </c>
      <c r="F70" s="44">
        <f>SUM(F67:F69,F64)</f>
        <v>0</v>
      </c>
      <c r="G70" s="44">
        <f>SUM(G67:G69,G64)</f>
        <v>0</v>
      </c>
      <c r="H70" s="44">
        <f>SUM(H67:H69,H64)</f>
        <v>0</v>
      </c>
      <c r="I70" s="64">
        <f>SUM(F70:H70)</f>
        <v>0</v>
      </c>
      <c r="J70" s="44">
        <f t="shared" ref="J70:L70" si="48">SUM(J67:J69,J64)</f>
        <v>0</v>
      </c>
      <c r="K70" s="44">
        <f t="shared" si="48"/>
        <v>0</v>
      </c>
      <c r="L70" s="44">
        <f t="shared" si="48"/>
        <v>0</v>
      </c>
      <c r="M70" s="64">
        <f t="shared" si="45"/>
        <v>0</v>
      </c>
      <c r="N70" s="44">
        <f t="shared" ref="N70" si="49">SUM(N67:N69,N64)</f>
        <v>0</v>
      </c>
      <c r="O70" s="44">
        <f t="shared" ref="O70" si="50">SUM(O67:O69,O64)</f>
        <v>0</v>
      </c>
      <c r="P70" s="44">
        <f t="shared" ref="P70" si="51">SUM(P67:P69,P64)</f>
        <v>0</v>
      </c>
      <c r="Q70" s="64">
        <f t="shared" si="46"/>
        <v>0</v>
      </c>
      <c r="R70" s="44">
        <f t="shared" ref="R70" si="52">SUM(R67:R69,R64)</f>
        <v>0</v>
      </c>
      <c r="S70" s="44">
        <f t="shared" ref="S70" si="53">SUM(S67:S69,S64)</f>
        <v>0</v>
      </c>
      <c r="T70" s="44">
        <f t="shared" ref="T70" si="54">SUM(T67:T69,T64)</f>
        <v>0</v>
      </c>
      <c r="U70" s="64">
        <f t="shared" si="47"/>
        <v>0</v>
      </c>
    </row>
  </sheetData>
  <phoneticPr fontId="67" type="noConversion"/>
  <pageMargins left="0.75" right="0.35" top="0.5" bottom="0.5" header="0.5" footer="0.5"/>
  <pageSetup scale="55" orientation="landscape" horizontalDpi="300" verticalDpi="300"/>
  <headerFooter alignWithMargins="0">
    <oddHeader xml:space="preserve">&amp;C&amp;"Arial,Bold"&amp;11
</oddHeader>
    <oddFooter>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45"/>
  <sheetViews>
    <sheetView showGridLines="0" topLeftCell="A7" zoomScaleNormal="100" zoomScaleSheetLayoutView="100" workbookViewId="0">
      <selection activeCell="E9" sqref="E9:E44"/>
    </sheetView>
  </sheetViews>
  <sheetFormatPr defaultColWidth="9.140625" defaultRowHeight="12.75" x14ac:dyDescent="0.2"/>
  <cols>
    <col min="1" max="1" width="2" style="69" customWidth="1"/>
    <col min="2" max="2" width="9.140625" style="69"/>
    <col min="3" max="3" width="20.140625" style="69" customWidth="1"/>
    <col min="4" max="4" width="12.28515625" style="69" customWidth="1"/>
    <col min="5" max="5" width="17.42578125" style="69" customWidth="1"/>
    <col min="6" max="6" width="9.140625" style="69"/>
    <col min="7" max="7" width="19.7109375" style="69" customWidth="1"/>
    <col min="8" max="8" width="20" style="69" customWidth="1"/>
    <col min="9" max="9" width="25.140625" style="69" customWidth="1"/>
    <col min="10" max="10" width="27" style="69" customWidth="1"/>
    <col min="11" max="16384" width="9.140625" style="69"/>
  </cols>
  <sheetData>
    <row r="1" spans="1:13" x14ac:dyDescent="0.2">
      <c r="A1" s="68" t="str">
        <f>'Cover Sheet'!A2</f>
        <v>Friendship Public Charter School</v>
      </c>
    </row>
    <row r="2" spans="1:13" x14ac:dyDescent="0.2">
      <c r="A2" s="40" t="str">
        <f>'Cover Sheet'!A8&amp;" "&amp;'Cover Sheet'!$A$9&amp;" Balance Sheet"</f>
        <v>FY 2019-2020 Enter Period Balance Sheet</v>
      </c>
    </row>
    <row r="3" spans="1:13" x14ac:dyDescent="0.2">
      <c r="B3" s="162"/>
      <c r="C3" s="162"/>
      <c r="D3" s="162"/>
      <c r="E3" s="162"/>
      <c r="F3" s="162"/>
      <c r="G3" s="162"/>
      <c r="H3" s="76"/>
      <c r="I3" s="76"/>
      <c r="J3" s="76"/>
    </row>
    <row r="4" spans="1:13" x14ac:dyDescent="0.2">
      <c r="B4" s="76"/>
      <c r="C4" s="76"/>
      <c r="D4" s="76"/>
      <c r="E4" s="77" t="s">
        <v>113</v>
      </c>
      <c r="F4" s="78"/>
      <c r="G4" s="77" t="s">
        <v>82</v>
      </c>
      <c r="H4" s="77" t="s">
        <v>83</v>
      </c>
      <c r="I4" s="77" t="s">
        <v>84</v>
      </c>
      <c r="J4" s="77" t="s">
        <v>85</v>
      </c>
    </row>
    <row r="5" spans="1:13" ht="16.5" thickBot="1" x14ac:dyDescent="0.25">
      <c r="B5" s="76"/>
      <c r="C5" s="76"/>
      <c r="D5" s="76"/>
      <c r="E5" s="79" t="s">
        <v>149</v>
      </c>
      <c r="F5" s="80"/>
      <c r="G5" s="79" t="s">
        <v>86</v>
      </c>
      <c r="H5" s="79" t="s">
        <v>87</v>
      </c>
      <c r="I5" s="79" t="s">
        <v>88</v>
      </c>
      <c r="J5" s="79" t="s">
        <v>89</v>
      </c>
      <c r="M5" s="109" t="s">
        <v>173</v>
      </c>
    </row>
    <row r="6" spans="1:13" x14ac:dyDescent="0.2">
      <c r="A6" s="92" t="s">
        <v>90</v>
      </c>
      <c r="B6" s="81"/>
      <c r="C6" s="81"/>
      <c r="E6" s="82"/>
      <c r="F6" s="80"/>
      <c r="G6" s="82"/>
      <c r="H6" s="82"/>
      <c r="I6" s="82"/>
      <c r="J6" s="82"/>
    </row>
    <row r="7" spans="1:13" x14ac:dyDescent="0.2">
      <c r="B7" s="76"/>
      <c r="C7" s="76"/>
      <c r="D7" s="76"/>
      <c r="E7" s="76"/>
      <c r="F7" s="76"/>
      <c r="G7" s="76"/>
      <c r="H7" s="76"/>
      <c r="I7" s="76"/>
      <c r="J7" s="76"/>
    </row>
    <row r="8" spans="1:13" x14ac:dyDescent="0.2">
      <c r="B8" s="89" t="s">
        <v>123</v>
      </c>
      <c r="C8" s="83"/>
      <c r="D8" s="81"/>
      <c r="E8" s="84"/>
      <c r="F8" s="84"/>
      <c r="G8" s="85"/>
      <c r="H8" s="85"/>
      <c r="I8" s="85"/>
      <c r="J8" s="85"/>
    </row>
    <row r="9" spans="1:13" x14ac:dyDescent="0.2">
      <c r="B9" s="93" t="s">
        <v>91</v>
      </c>
      <c r="D9" s="86"/>
      <c r="E9" s="62"/>
      <c r="F9" s="87"/>
      <c r="G9" s="62">
        <v>0</v>
      </c>
      <c r="H9" s="62">
        <v>0</v>
      </c>
      <c r="I9" s="62">
        <v>0</v>
      </c>
      <c r="J9" s="62">
        <v>0</v>
      </c>
    </row>
    <row r="10" spans="1:13" x14ac:dyDescent="0.2">
      <c r="B10" s="93" t="s">
        <v>92</v>
      </c>
      <c r="D10" s="86"/>
      <c r="E10" s="62"/>
      <c r="F10" s="88"/>
      <c r="G10" s="62">
        <v>0</v>
      </c>
      <c r="H10" s="62">
        <v>0</v>
      </c>
      <c r="I10" s="62">
        <v>0</v>
      </c>
      <c r="J10" s="62">
        <v>0</v>
      </c>
    </row>
    <row r="11" spans="1:13" x14ac:dyDescent="0.2">
      <c r="B11" s="93" t="s">
        <v>110</v>
      </c>
      <c r="D11" s="86"/>
      <c r="E11" s="62"/>
      <c r="F11" s="88"/>
      <c r="G11" s="62">
        <v>0</v>
      </c>
      <c r="H11" s="62">
        <v>0</v>
      </c>
      <c r="I11" s="62">
        <v>0</v>
      </c>
      <c r="J11" s="62">
        <v>0</v>
      </c>
    </row>
    <row r="12" spans="1:13" x14ac:dyDescent="0.2">
      <c r="B12" s="93" t="s">
        <v>109</v>
      </c>
      <c r="D12" s="86"/>
      <c r="E12" s="62"/>
      <c r="F12" s="85"/>
      <c r="G12" s="62">
        <v>0</v>
      </c>
      <c r="H12" s="62">
        <v>0</v>
      </c>
      <c r="I12" s="62">
        <v>0</v>
      </c>
      <c r="J12" s="62">
        <v>0</v>
      </c>
    </row>
    <row r="13" spans="1:13" x14ac:dyDescent="0.2">
      <c r="B13" s="89" t="s">
        <v>93</v>
      </c>
      <c r="E13" s="95"/>
      <c r="F13" s="85"/>
      <c r="G13" s="95">
        <f>SUM(G9:G12)</f>
        <v>0</v>
      </c>
      <c r="H13" s="95">
        <f>SUM(H9:H12)</f>
        <v>0</v>
      </c>
      <c r="I13" s="95">
        <f>SUM(I9:I12)</f>
        <v>0</v>
      </c>
      <c r="J13" s="95">
        <f>SUM(J9:J12)</f>
        <v>0</v>
      </c>
    </row>
    <row r="14" spans="1:13" x14ac:dyDescent="0.2">
      <c r="B14" s="76"/>
      <c r="C14" s="76"/>
      <c r="D14" s="76"/>
      <c r="E14" s="76"/>
      <c r="F14" s="76"/>
      <c r="G14" s="76"/>
      <c r="H14" s="76"/>
      <c r="I14" s="76"/>
      <c r="J14" s="76"/>
    </row>
    <row r="15" spans="1:13" x14ac:dyDescent="0.2">
      <c r="B15" s="92" t="s">
        <v>94</v>
      </c>
      <c r="C15" s="86"/>
      <c r="D15" s="86"/>
      <c r="E15" s="62"/>
      <c r="F15" s="87"/>
      <c r="G15" s="62">
        <v>0</v>
      </c>
      <c r="H15" s="62">
        <v>0</v>
      </c>
      <c r="I15" s="62">
        <v>0</v>
      </c>
      <c r="J15" s="62">
        <v>0</v>
      </c>
    </row>
    <row r="16" spans="1:13" x14ac:dyDescent="0.2">
      <c r="B16" s="76"/>
      <c r="C16" s="76"/>
      <c r="D16" s="76"/>
      <c r="E16" s="76"/>
      <c r="F16" s="76"/>
      <c r="G16" s="76"/>
      <c r="H16" s="76"/>
      <c r="I16" s="76"/>
      <c r="J16" s="76"/>
    </row>
    <row r="17" spans="1:13" x14ac:dyDescent="0.2">
      <c r="B17" s="92" t="s">
        <v>95</v>
      </c>
      <c r="C17" s="86"/>
      <c r="D17" s="86"/>
      <c r="E17" s="62"/>
      <c r="F17" s="87"/>
      <c r="G17" s="62">
        <v>0</v>
      </c>
      <c r="H17" s="62">
        <v>0</v>
      </c>
      <c r="I17" s="62">
        <v>0</v>
      </c>
      <c r="J17" s="62">
        <v>0</v>
      </c>
      <c r="M17" s="68" t="s">
        <v>174</v>
      </c>
    </row>
    <row r="18" spans="1:13" x14ac:dyDescent="0.2">
      <c r="B18" s="76"/>
      <c r="C18" s="76"/>
      <c r="D18" s="76"/>
      <c r="E18" s="76"/>
      <c r="F18" s="76"/>
      <c r="G18" s="76"/>
      <c r="H18" s="76"/>
      <c r="I18" s="76"/>
      <c r="J18" s="76"/>
    </row>
    <row r="19" spans="1:13" ht="13.5" thickBot="1" x14ac:dyDescent="0.25">
      <c r="A19" s="89" t="s">
        <v>96</v>
      </c>
      <c r="B19" s="76"/>
      <c r="C19" s="86"/>
      <c r="E19" s="96"/>
      <c r="F19" s="88"/>
      <c r="G19" s="96">
        <f>G13+G15+G17</f>
        <v>0</v>
      </c>
      <c r="H19" s="96">
        <f>H13+H15+H17</f>
        <v>0</v>
      </c>
      <c r="I19" s="96">
        <f>I13+I15+I17</f>
        <v>0</v>
      </c>
      <c r="J19" s="96">
        <f>J13+J15+J17</f>
        <v>0</v>
      </c>
    </row>
    <row r="20" spans="1:13" ht="13.5" thickTop="1" x14ac:dyDescent="0.2">
      <c r="B20" s="76"/>
      <c r="C20" s="76"/>
      <c r="D20" s="76"/>
      <c r="E20" s="76"/>
      <c r="F20" s="76"/>
      <c r="G20" s="76"/>
      <c r="H20" s="76"/>
      <c r="I20" s="76"/>
      <c r="J20" s="76"/>
    </row>
    <row r="21" spans="1:13" ht="15" customHeight="1" x14ac:dyDescent="0.2">
      <c r="A21" s="92" t="s">
        <v>97</v>
      </c>
      <c r="B21" s="81"/>
      <c r="C21" s="81"/>
      <c r="E21" s="90"/>
      <c r="F21" s="90"/>
      <c r="G21" s="90"/>
      <c r="H21" s="90"/>
      <c r="I21" s="90"/>
      <c r="J21" s="90"/>
    </row>
    <row r="22" spans="1:13" x14ac:dyDescent="0.2">
      <c r="B22" s="76"/>
      <c r="C22" s="76"/>
      <c r="D22" s="76"/>
      <c r="E22" s="76"/>
      <c r="F22" s="76"/>
      <c r="G22" s="76"/>
      <c r="H22" s="76"/>
      <c r="I22" s="76"/>
      <c r="J22" s="76"/>
    </row>
    <row r="23" spans="1:13" x14ac:dyDescent="0.2">
      <c r="B23" s="89" t="s">
        <v>124</v>
      </c>
      <c r="C23" s="91"/>
      <c r="D23" s="91"/>
      <c r="E23" s="85"/>
      <c r="F23" s="85"/>
      <c r="G23" s="85"/>
      <c r="H23" s="85"/>
      <c r="I23" s="85"/>
      <c r="J23" s="85"/>
    </row>
    <row r="24" spans="1:13" x14ac:dyDescent="0.2">
      <c r="B24" s="93" t="s">
        <v>99</v>
      </c>
      <c r="D24" s="86"/>
      <c r="E24" s="62"/>
      <c r="F24" s="87"/>
      <c r="G24" s="62">
        <v>0</v>
      </c>
      <c r="H24" s="62">
        <v>0</v>
      </c>
      <c r="I24" s="62">
        <v>0</v>
      </c>
      <c r="J24" s="62">
        <v>0</v>
      </c>
    </row>
    <row r="25" spans="1:13" x14ac:dyDescent="0.2">
      <c r="B25" s="93" t="s">
        <v>98</v>
      </c>
      <c r="D25" s="86"/>
      <c r="E25" s="62"/>
      <c r="F25" s="85"/>
      <c r="G25" s="62">
        <v>0</v>
      </c>
      <c r="H25" s="62">
        <v>0</v>
      </c>
      <c r="I25" s="62">
        <v>0</v>
      </c>
      <c r="J25" s="62">
        <v>0</v>
      </c>
    </row>
    <row r="26" spans="1:13" x14ac:dyDescent="0.2">
      <c r="B26" s="93" t="s">
        <v>106</v>
      </c>
      <c r="D26" s="86"/>
      <c r="E26" s="62"/>
      <c r="F26" s="85"/>
      <c r="G26" s="62">
        <v>0</v>
      </c>
      <c r="H26" s="62">
        <v>0</v>
      </c>
      <c r="I26" s="62">
        <v>0</v>
      </c>
      <c r="J26" s="62">
        <v>0</v>
      </c>
    </row>
    <row r="27" spans="1:13" x14ac:dyDescent="0.2">
      <c r="B27" s="93" t="s">
        <v>178</v>
      </c>
      <c r="D27" s="86"/>
      <c r="E27" s="62"/>
      <c r="F27" s="85"/>
      <c r="G27" s="62">
        <v>0</v>
      </c>
      <c r="H27" s="62">
        <v>0</v>
      </c>
      <c r="I27" s="62">
        <v>0</v>
      </c>
      <c r="J27" s="62">
        <v>0</v>
      </c>
    </row>
    <row r="28" spans="1:13" x14ac:dyDescent="0.2">
      <c r="B28" s="93" t="s">
        <v>108</v>
      </c>
      <c r="D28" s="86"/>
      <c r="E28" s="62"/>
      <c r="F28" s="85"/>
      <c r="G28" s="62">
        <v>0</v>
      </c>
      <c r="H28" s="62">
        <v>0</v>
      </c>
      <c r="I28" s="62">
        <v>0</v>
      </c>
      <c r="J28" s="62">
        <v>0</v>
      </c>
    </row>
    <row r="29" spans="1:13" x14ac:dyDescent="0.2">
      <c r="B29" s="89" t="s">
        <v>100</v>
      </c>
      <c r="E29" s="95"/>
      <c r="F29" s="85"/>
      <c r="G29" s="95">
        <f t="shared" ref="G29:J29" si="0">SUM(G24:G28)</f>
        <v>0</v>
      </c>
      <c r="H29" s="95">
        <f t="shared" si="0"/>
        <v>0</v>
      </c>
      <c r="I29" s="95">
        <f t="shared" si="0"/>
        <v>0</v>
      </c>
      <c r="J29" s="95">
        <f t="shared" si="0"/>
        <v>0</v>
      </c>
    </row>
    <row r="30" spans="1:13" x14ac:dyDescent="0.2">
      <c r="B30" s="89"/>
      <c r="E30" s="85"/>
      <c r="F30" s="85"/>
      <c r="G30" s="85"/>
      <c r="H30" s="85"/>
      <c r="I30" s="85"/>
      <c r="J30" s="85"/>
    </row>
    <row r="31" spans="1:13" x14ac:dyDescent="0.2">
      <c r="B31" s="92" t="s">
        <v>125</v>
      </c>
      <c r="C31" s="76"/>
      <c r="D31" s="76"/>
      <c r="E31" s="76"/>
      <c r="F31" s="76"/>
      <c r="G31" s="76"/>
      <c r="H31" s="76"/>
      <c r="I31" s="76"/>
      <c r="J31" s="76"/>
    </row>
    <row r="32" spans="1:13" x14ac:dyDescent="0.2">
      <c r="B32" s="93" t="s">
        <v>126</v>
      </c>
      <c r="D32" s="76"/>
      <c r="E32" s="62"/>
      <c r="F32" s="87"/>
      <c r="G32" s="62">
        <v>0</v>
      </c>
      <c r="H32" s="62">
        <v>0</v>
      </c>
      <c r="I32" s="62">
        <v>0</v>
      </c>
      <c r="J32" s="62">
        <v>0</v>
      </c>
    </row>
    <row r="33" spans="1:13" x14ac:dyDescent="0.2">
      <c r="B33" s="93" t="s">
        <v>127</v>
      </c>
      <c r="D33" s="76"/>
      <c r="E33" s="62"/>
      <c r="F33" s="85"/>
      <c r="G33" s="62">
        <v>0</v>
      </c>
      <c r="H33" s="62">
        <v>0</v>
      </c>
      <c r="I33" s="62">
        <v>0</v>
      </c>
      <c r="J33" s="62">
        <v>0</v>
      </c>
      <c r="M33" s="68" t="s">
        <v>175</v>
      </c>
    </row>
    <row r="34" spans="1:13" x14ac:dyDescent="0.2">
      <c r="B34" s="89" t="s">
        <v>107</v>
      </c>
      <c r="D34" s="86"/>
      <c r="E34" s="95"/>
      <c r="F34" s="85"/>
      <c r="G34" s="95">
        <f t="shared" ref="G34:J34" si="1">SUM(G32:G33)</f>
        <v>0</v>
      </c>
      <c r="H34" s="95">
        <f t="shared" si="1"/>
        <v>0</v>
      </c>
      <c r="I34" s="95">
        <f t="shared" si="1"/>
        <v>0</v>
      </c>
      <c r="J34" s="95">
        <f t="shared" si="1"/>
        <v>0</v>
      </c>
    </row>
    <row r="35" spans="1:13" x14ac:dyDescent="0.2">
      <c r="B35" s="76"/>
      <c r="C35" s="76"/>
      <c r="D35" s="76"/>
      <c r="E35" s="76"/>
      <c r="F35" s="76"/>
      <c r="G35" s="76"/>
      <c r="H35" s="76"/>
      <c r="I35" s="76"/>
      <c r="J35" s="76"/>
    </row>
    <row r="36" spans="1:13" ht="15" x14ac:dyDescent="0.35">
      <c r="B36" s="89" t="s">
        <v>101</v>
      </c>
      <c r="C36" s="76"/>
      <c r="E36" s="97"/>
      <c r="F36" s="90"/>
      <c r="G36" s="97">
        <f>G29+G34</f>
        <v>0</v>
      </c>
      <c r="H36" s="97">
        <f>H29+H34</f>
        <v>0</v>
      </c>
      <c r="I36" s="97">
        <f>I29+I34</f>
        <v>0</v>
      </c>
      <c r="J36" s="97">
        <f>J29+J34</f>
        <v>0</v>
      </c>
    </row>
    <row r="37" spans="1:13" x14ac:dyDescent="0.2">
      <c r="B37" s="76"/>
      <c r="C37" s="76"/>
      <c r="D37" s="76"/>
      <c r="E37" s="76"/>
      <c r="F37" s="76"/>
      <c r="G37" s="76"/>
      <c r="H37" s="76"/>
      <c r="I37" s="76"/>
      <c r="J37" s="76"/>
    </row>
    <row r="38" spans="1:13" x14ac:dyDescent="0.2">
      <c r="B38" s="94" t="s">
        <v>128</v>
      </c>
      <c r="C38" s="91"/>
      <c r="D38" s="91"/>
      <c r="E38" s="85"/>
      <c r="F38" s="85"/>
      <c r="G38" s="90"/>
      <c r="H38" s="90"/>
      <c r="I38" s="90"/>
      <c r="J38" s="90"/>
    </row>
    <row r="39" spans="1:13" x14ac:dyDescent="0.2">
      <c r="B39" s="93" t="s">
        <v>102</v>
      </c>
      <c r="D39" s="91"/>
      <c r="E39" s="62"/>
      <c r="F39" s="85"/>
      <c r="G39" s="62">
        <v>0</v>
      </c>
      <c r="H39" s="62">
        <v>0</v>
      </c>
      <c r="I39" s="62">
        <v>0</v>
      </c>
      <c r="J39" s="62">
        <v>0</v>
      </c>
    </row>
    <row r="40" spans="1:13" x14ac:dyDescent="0.2">
      <c r="B40" s="93" t="s">
        <v>103</v>
      </c>
      <c r="D40" s="91"/>
      <c r="E40" s="62"/>
      <c r="F40" s="85"/>
      <c r="G40" s="62">
        <v>0</v>
      </c>
      <c r="H40" s="62">
        <v>0</v>
      </c>
      <c r="I40" s="62">
        <v>0</v>
      </c>
      <c r="J40" s="62">
        <v>0</v>
      </c>
    </row>
    <row r="41" spans="1:13" x14ac:dyDescent="0.2">
      <c r="B41" s="93" t="s">
        <v>134</v>
      </c>
      <c r="D41" s="91"/>
      <c r="E41" s="102"/>
      <c r="F41" s="85"/>
      <c r="G41" s="102">
        <v>0</v>
      </c>
      <c r="H41" s="102">
        <v>0</v>
      </c>
      <c r="I41" s="102">
        <v>0</v>
      </c>
      <c r="J41" s="102">
        <v>0</v>
      </c>
    </row>
    <row r="42" spans="1:13" ht="15" x14ac:dyDescent="0.35">
      <c r="B42" s="89" t="s">
        <v>104</v>
      </c>
      <c r="C42" s="86"/>
      <c r="E42" s="98"/>
      <c r="F42" s="85"/>
      <c r="G42" s="98">
        <f>SUM(G39:G41)</f>
        <v>0</v>
      </c>
      <c r="H42" s="98">
        <f>SUM(H39:H41)</f>
        <v>0</v>
      </c>
      <c r="I42" s="98">
        <f>SUM(I39:I41)</f>
        <v>0</v>
      </c>
      <c r="J42" s="98">
        <f>SUM(J39:J41)</f>
        <v>0</v>
      </c>
    </row>
    <row r="43" spans="1:13" x14ac:dyDescent="0.2">
      <c r="B43" s="76"/>
      <c r="C43" s="76"/>
      <c r="D43" s="76"/>
      <c r="E43" s="76"/>
      <c r="F43" s="76"/>
      <c r="G43" s="76"/>
      <c r="H43" s="76"/>
      <c r="I43" s="76"/>
      <c r="J43" s="76"/>
    </row>
    <row r="44" spans="1:13" ht="13.5" thickBot="1" x14ac:dyDescent="0.25">
      <c r="A44" s="89" t="s">
        <v>105</v>
      </c>
      <c r="B44" s="76"/>
      <c r="C44" s="86"/>
      <c r="E44" s="99"/>
      <c r="F44" s="85"/>
      <c r="G44" s="99">
        <f>G36+G42</f>
        <v>0</v>
      </c>
      <c r="H44" s="99">
        <f>H36+H42</f>
        <v>0</v>
      </c>
      <c r="I44" s="99">
        <f>I36+I42</f>
        <v>0</v>
      </c>
      <c r="J44" s="99">
        <f>J36+J42</f>
        <v>0</v>
      </c>
    </row>
    <row r="45" spans="1:13" ht="13.5" thickTop="1" x14ac:dyDescent="0.2">
      <c r="B45" s="76"/>
      <c r="C45" s="86"/>
      <c r="D45" s="91"/>
      <c r="E45" s="85"/>
      <c r="F45" s="85"/>
      <c r="G45" s="90"/>
      <c r="H45" s="90"/>
      <c r="I45" s="90"/>
      <c r="J45" s="90"/>
    </row>
  </sheetData>
  <mergeCells count="1">
    <mergeCell ref="B3:G3"/>
  </mergeCells>
  <pageMargins left="0.7" right="0.7" top="0.75" bottom="0.75" header="0.3" footer="0.3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workbookViewId="0">
      <selection activeCell="B13" sqref="B13"/>
    </sheetView>
  </sheetViews>
  <sheetFormatPr defaultColWidth="8.85546875" defaultRowHeight="15" x14ac:dyDescent="0.25"/>
  <cols>
    <col min="1" max="1" width="16.140625" bestFit="1" customWidth="1"/>
  </cols>
  <sheetData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Cover Sheet</vt:lpstr>
      <vt:lpstr>Enrollment</vt:lpstr>
      <vt:lpstr>Annual Budget</vt:lpstr>
      <vt:lpstr>Statement of Activites</vt:lpstr>
      <vt:lpstr>Statement of Financial Position</vt:lpstr>
      <vt:lpstr>References</vt:lpstr>
      <vt:lpstr>'Annual Budget'!Print_Area</vt:lpstr>
      <vt:lpstr>'Cover Sheet'!Print_Area</vt:lpstr>
      <vt:lpstr>'Statement of Activites'!Print_Area</vt:lpstr>
      <vt:lpstr>'Statement of Financial Position'!Print_Area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Teodoro Gonzalez</dc:creator>
  <cp:lastModifiedBy>Tamika Maultsby</cp:lastModifiedBy>
  <cp:lastPrinted>2018-05-22T21:39:16Z</cp:lastPrinted>
  <dcterms:created xsi:type="dcterms:W3CDTF">2015-03-09T19:17:40Z</dcterms:created>
  <dcterms:modified xsi:type="dcterms:W3CDTF">2019-05-31T20:14:59Z</dcterms:modified>
</cp:coreProperties>
</file>