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15000" yWindow="3195" windowWidth="23040" windowHeight="13740" activeTab="2"/>
  </bookViews>
  <sheets>
    <sheet name="Cover Sheet" sheetId="6" r:id="rId1"/>
    <sheet name="Enrollment" sheetId="4" r:id="rId2"/>
    <sheet name="Annual Budget" sheetId="5" r:id="rId3"/>
    <sheet name="References" sheetId="7" state="hidden" r:id="rId4"/>
  </sheets>
  <externalReferences>
    <externalReference r:id="rId5"/>
    <externalReference r:id="rId6"/>
    <externalReference r:id="rId7"/>
    <externalReference r:id="rId8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Budget'!$B$1:$Y$64</definedName>
    <definedName name="_xlnm.Print_Area" localSheetId="0">'Cover Sheet'!$A$1:$A$11</definedName>
    <definedName name="Scenario" localSheetId="2">[3]Inputs!#REF!</definedName>
    <definedName name="Scenario">[3]Inputs!#REF!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64" i="5" l="1"/>
  <c r="Y62" i="5"/>
  <c r="Y61" i="5"/>
  <c r="V62" i="5"/>
  <c r="V64" i="5" s="1"/>
  <c r="R62" i="5"/>
  <c r="R64" i="5" s="1"/>
  <c r="N62" i="5"/>
  <c r="N64" i="5" s="1"/>
  <c r="J62" i="5"/>
  <c r="J64" i="5" s="1"/>
  <c r="W61" i="5"/>
  <c r="W62" i="5" s="1"/>
  <c r="W64" i="5" s="1"/>
  <c r="V61" i="5"/>
  <c r="U61" i="5"/>
  <c r="U62" i="5" s="1"/>
  <c r="U64" i="5" s="1"/>
  <c r="T61" i="5"/>
  <c r="T62" i="5" s="1"/>
  <c r="T64" i="5" s="1"/>
  <c r="S61" i="5"/>
  <c r="S62" i="5" s="1"/>
  <c r="S64" i="5" s="1"/>
  <c r="R61" i="5"/>
  <c r="Q61" i="5"/>
  <c r="Q62" i="5" s="1"/>
  <c r="Q64" i="5" s="1"/>
  <c r="P61" i="5"/>
  <c r="P62" i="5" s="1"/>
  <c r="P64" i="5" s="1"/>
  <c r="O61" i="5"/>
  <c r="O62" i="5" s="1"/>
  <c r="O64" i="5" s="1"/>
  <c r="N61" i="5"/>
  <c r="M61" i="5"/>
  <c r="M62" i="5" s="1"/>
  <c r="M64" i="5" s="1"/>
  <c r="L61" i="5"/>
  <c r="L62" i="5" s="1"/>
  <c r="L64" i="5" s="1"/>
  <c r="K61" i="5"/>
  <c r="K62" i="5" s="1"/>
  <c r="K64" i="5" s="1"/>
  <c r="J61" i="5"/>
  <c r="I61" i="5"/>
  <c r="I62" i="5" s="1"/>
  <c r="I64" i="5" s="1"/>
  <c r="H64" i="5"/>
  <c r="H61" i="5"/>
  <c r="H62" i="5" s="1"/>
  <c r="Y59" i="5"/>
  <c r="Y58" i="5"/>
  <c r="Y57" i="5"/>
  <c r="Y56" i="5"/>
  <c r="Y55" i="5"/>
  <c r="Y54" i="5"/>
  <c r="Y53" i="5"/>
  <c r="Y52" i="5"/>
  <c r="Y51" i="5"/>
  <c r="Y50" i="5"/>
  <c r="Y49" i="5"/>
  <c r="Y48" i="5"/>
  <c r="Y47" i="5"/>
  <c r="W58" i="5"/>
  <c r="W57" i="5"/>
  <c r="W56" i="5"/>
  <c r="W55" i="5"/>
  <c r="W54" i="5"/>
  <c r="W53" i="5"/>
  <c r="W52" i="5"/>
  <c r="W51" i="5"/>
  <c r="W50" i="5"/>
  <c r="W49" i="5"/>
  <c r="W48" i="5"/>
  <c r="W59" i="5" s="1"/>
  <c r="W47" i="5"/>
  <c r="V59" i="5"/>
  <c r="U59" i="5"/>
  <c r="T59" i="5"/>
  <c r="S58" i="5"/>
  <c r="S57" i="5"/>
  <c r="S56" i="5"/>
  <c r="S55" i="5"/>
  <c r="S54" i="5"/>
  <c r="S53" i="5"/>
  <c r="S52" i="5"/>
  <c r="S51" i="5"/>
  <c r="S50" i="5"/>
  <c r="S49" i="5"/>
  <c r="S48" i="5"/>
  <c r="S59" i="5" s="1"/>
  <c r="S47" i="5"/>
  <c r="R59" i="5"/>
  <c r="Q59" i="5"/>
  <c r="P59" i="5"/>
  <c r="O58" i="5"/>
  <c r="O57" i="5"/>
  <c r="O56" i="5"/>
  <c r="O55" i="5"/>
  <c r="O54" i="5"/>
  <c r="O53" i="5"/>
  <c r="O52" i="5"/>
  <c r="O51" i="5"/>
  <c r="O50" i="5"/>
  <c r="O49" i="5"/>
  <c r="O48" i="5"/>
  <c r="O59" i="5" s="1"/>
  <c r="O47" i="5"/>
  <c r="N59" i="5"/>
  <c r="M59" i="5"/>
  <c r="L59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J59" i="5"/>
  <c r="I59" i="5"/>
  <c r="H59" i="5"/>
  <c r="Y44" i="5"/>
  <c r="Y43" i="5"/>
  <c r="Y42" i="5"/>
  <c r="Y41" i="5"/>
  <c r="Y40" i="5"/>
  <c r="Y39" i="5"/>
  <c r="Y38" i="5"/>
  <c r="W43" i="5"/>
  <c r="W42" i="5"/>
  <c r="W41" i="5"/>
  <c r="W40" i="5"/>
  <c r="W39" i="5"/>
  <c r="W38" i="5"/>
  <c r="W44" i="5"/>
  <c r="V44" i="5"/>
  <c r="U44" i="5"/>
  <c r="T44" i="5"/>
  <c r="S43" i="5"/>
  <c r="S42" i="5"/>
  <c r="S41" i="5"/>
  <c r="S40" i="5"/>
  <c r="S39" i="5"/>
  <c r="S38" i="5"/>
  <c r="S44" i="5" s="1"/>
  <c r="R44" i="5"/>
  <c r="Q44" i="5"/>
  <c r="P44" i="5"/>
  <c r="O43" i="5"/>
  <c r="O42" i="5"/>
  <c r="O41" i="5"/>
  <c r="O44" i="5" s="1"/>
  <c r="O40" i="5"/>
  <c r="O39" i="5"/>
  <c r="O38" i="5"/>
  <c r="N44" i="5"/>
  <c r="M44" i="5"/>
  <c r="L44" i="5"/>
  <c r="K43" i="5"/>
  <c r="K42" i="5"/>
  <c r="K41" i="5"/>
  <c r="K40" i="5"/>
  <c r="K39" i="5"/>
  <c r="K38" i="5"/>
  <c r="K44" i="5"/>
  <c r="J44" i="5"/>
  <c r="I44" i="5"/>
  <c r="H44" i="5"/>
  <c r="Y35" i="5"/>
  <c r="Y34" i="5"/>
  <c r="Y33" i="5"/>
  <c r="Y32" i="5"/>
  <c r="Y31" i="5"/>
  <c r="Y30" i="5"/>
  <c r="W34" i="5"/>
  <c r="W33" i="5"/>
  <c r="W32" i="5"/>
  <c r="W35" i="5" s="1"/>
  <c r="W31" i="5"/>
  <c r="W30" i="5"/>
  <c r="V35" i="5"/>
  <c r="U35" i="5"/>
  <c r="T35" i="5"/>
  <c r="S34" i="5"/>
  <c r="S33" i="5"/>
  <c r="S32" i="5"/>
  <c r="S35" i="5" s="1"/>
  <c r="S31" i="5"/>
  <c r="S30" i="5"/>
  <c r="R35" i="5"/>
  <c r="Q35" i="5"/>
  <c r="P35" i="5"/>
  <c r="O34" i="5"/>
  <c r="O33" i="5"/>
  <c r="O32" i="5"/>
  <c r="O35" i="5" s="1"/>
  <c r="O31" i="5"/>
  <c r="O30" i="5"/>
  <c r="N35" i="5"/>
  <c r="M35" i="5"/>
  <c r="L35" i="5"/>
  <c r="K35" i="5"/>
  <c r="K34" i="5"/>
  <c r="K33" i="5"/>
  <c r="K32" i="5"/>
  <c r="K31" i="5"/>
  <c r="K30" i="5"/>
  <c r="J35" i="5"/>
  <c r="I35" i="5"/>
  <c r="H35" i="5"/>
  <c r="Y27" i="5"/>
  <c r="Y26" i="5"/>
  <c r="Y25" i="5"/>
  <c r="Y24" i="5"/>
  <c r="Y23" i="5"/>
  <c r="Y22" i="5"/>
  <c r="Y21" i="5"/>
  <c r="Y20" i="5"/>
  <c r="W26" i="5"/>
  <c r="W25" i="5"/>
  <c r="W24" i="5"/>
  <c r="W23" i="5"/>
  <c r="W22" i="5"/>
  <c r="W21" i="5"/>
  <c r="W20" i="5"/>
  <c r="W27" i="5" s="1"/>
  <c r="V27" i="5"/>
  <c r="U27" i="5"/>
  <c r="T27" i="5"/>
  <c r="S26" i="5"/>
  <c r="S25" i="5"/>
  <c r="S24" i="5"/>
  <c r="S23" i="5"/>
  <c r="S22" i="5"/>
  <c r="S21" i="5"/>
  <c r="S20" i="5"/>
  <c r="S27" i="5" s="1"/>
  <c r="R27" i="5"/>
  <c r="Q27" i="5"/>
  <c r="P27" i="5"/>
  <c r="O26" i="5"/>
  <c r="O25" i="5"/>
  <c r="O24" i="5"/>
  <c r="O23" i="5"/>
  <c r="O22" i="5"/>
  <c r="O21" i="5"/>
  <c r="O20" i="5"/>
  <c r="O27" i="5" s="1"/>
  <c r="N27" i="5"/>
  <c r="M27" i="5"/>
  <c r="L27" i="5"/>
  <c r="K27" i="5"/>
  <c r="K26" i="5"/>
  <c r="K25" i="5"/>
  <c r="K24" i="5"/>
  <c r="K23" i="5"/>
  <c r="K22" i="5"/>
  <c r="K21" i="5"/>
  <c r="K20" i="5"/>
  <c r="J27" i="5"/>
  <c r="I27" i="5"/>
  <c r="H27" i="5"/>
  <c r="V10" i="5"/>
  <c r="U10" i="5"/>
  <c r="T10" i="5"/>
  <c r="R10" i="5"/>
  <c r="S10" i="5" s="1"/>
  <c r="S16" i="5" s="1"/>
  <c r="Q10" i="5"/>
  <c r="P10" i="5"/>
  <c r="N10" i="5"/>
  <c r="M10" i="5"/>
  <c r="L10" i="5"/>
  <c r="J10" i="5"/>
  <c r="I10" i="5"/>
  <c r="K10" i="5" s="1"/>
  <c r="H10" i="5"/>
  <c r="Y14" i="5"/>
  <c r="Y13" i="5"/>
  <c r="Y11" i="5"/>
  <c r="Y9" i="5"/>
  <c r="Y8" i="5"/>
  <c r="Y7" i="5"/>
  <c r="W15" i="5"/>
  <c r="W14" i="5"/>
  <c r="W13" i="5"/>
  <c r="W12" i="5"/>
  <c r="W11" i="5"/>
  <c r="W10" i="5"/>
  <c r="W9" i="5"/>
  <c r="W8" i="5"/>
  <c r="W7" i="5"/>
  <c r="V7" i="5"/>
  <c r="U7" i="5"/>
  <c r="T7" i="5"/>
  <c r="S15" i="5"/>
  <c r="S14" i="5"/>
  <c r="S13" i="5"/>
  <c r="S12" i="5"/>
  <c r="S11" i="5"/>
  <c r="S9" i="5"/>
  <c r="S8" i="5"/>
  <c r="S7" i="5"/>
  <c r="R7" i="5"/>
  <c r="Q7" i="5"/>
  <c r="P7" i="5"/>
  <c r="O15" i="5"/>
  <c r="O14" i="5"/>
  <c r="O13" i="5"/>
  <c r="O12" i="5"/>
  <c r="O11" i="5"/>
  <c r="O10" i="5"/>
  <c r="O16" i="5" s="1"/>
  <c r="O9" i="5"/>
  <c r="O8" i="5"/>
  <c r="O7" i="5"/>
  <c r="N7" i="5"/>
  <c r="M7" i="5"/>
  <c r="L7" i="5"/>
  <c r="K15" i="5"/>
  <c r="K14" i="5"/>
  <c r="K13" i="5"/>
  <c r="K12" i="5"/>
  <c r="K11" i="5"/>
  <c r="K9" i="5"/>
  <c r="K8" i="5"/>
  <c r="K7" i="5"/>
  <c r="J7" i="5"/>
  <c r="I7" i="5"/>
  <c r="Y15" i="5" l="1"/>
  <c r="W16" i="5"/>
  <c r="Y12" i="5"/>
  <c r="Y10" i="5"/>
  <c r="K16" i="5"/>
  <c r="C51" i="4"/>
  <c r="C48" i="4"/>
  <c r="B48" i="4"/>
  <c r="C41" i="4"/>
  <c r="C40" i="4"/>
  <c r="C39" i="4"/>
  <c r="C38" i="4"/>
  <c r="B41" i="4"/>
  <c r="B40" i="4"/>
  <c r="B39" i="4"/>
  <c r="B38" i="4"/>
  <c r="Y16" i="5" l="1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A2" i="5"/>
  <c r="A1" i="5"/>
  <c r="A1" i="4"/>
  <c r="D58" i="4"/>
  <c r="D42" i="4"/>
  <c r="D31" i="4"/>
  <c r="D26" i="4"/>
  <c r="D34" i="4"/>
  <c r="D37" i="4"/>
  <c r="D24" i="4"/>
  <c r="B58" i="4"/>
  <c r="B42" i="4"/>
  <c r="B24" i="4"/>
  <c r="D44" i="4"/>
  <c r="D47" i="4"/>
  <c r="D50" i="4"/>
  <c r="D53" i="4"/>
  <c r="B31" i="4"/>
  <c r="C31" i="4"/>
  <c r="C26" i="4"/>
  <c r="C34" i="4" s="1"/>
  <c r="B26" i="4"/>
  <c r="B34" i="4"/>
  <c r="C58" i="4"/>
  <c r="C42" i="4"/>
  <c r="C24" i="4"/>
  <c r="B37" i="4"/>
  <c r="B44" i="4"/>
  <c r="B53" i="4"/>
  <c r="B47" i="4"/>
  <c r="B50" i="4"/>
  <c r="C37" i="4" l="1"/>
  <c r="C44" i="4"/>
  <c r="C47" i="4" l="1"/>
  <c r="C50" i="4" s="1"/>
  <c r="C53" i="4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<sst xmlns="http://schemas.openxmlformats.org/spreadsheetml/2006/main" count="155" uniqueCount="138">
  <si>
    <t>Budget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</si>
  <si>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</si>
  <si>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</si>
  <si>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</si>
  <si>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</si>
  <si>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</si>
  <si>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</si>
  <si>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</si>
  <si>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</si>
  <si>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</si>
  <si>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</si>
  <si>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</si>
  <si>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</si>
  <si>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</si>
  <si>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</si>
  <si>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</si>
  <si>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</si>
  <si>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</si>
  <si>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</si>
  <si>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</si>
  <si>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</si>
  <si>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</si>
  <si>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</si>
  <si>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</si>
  <si>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</si>
  <si>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</si>
  <si>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</si>
  <si>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</si>
  <si>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</si>
  <si>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</si>
  <si>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</si>
  <si>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</si>
  <si>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</si>
  <si>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</si>
  <si>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</si>
  <si>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</si>
  <si>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</si>
  <si>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</si>
  <si>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</si>
  <si>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</si>
  <si>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</si>
  <si>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</si>
  <si>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</si>
  <si>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</si>
  <si>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</si>
  <si>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</si>
  <si>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</si>
  <si>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</si>
  <si>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</si>
  <si>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</si>
  <si>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</si>
  <si>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</si>
  <si>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</si>
  <si>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</si>
  <si>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</si>
  <si>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</si>
  <si>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</si>
  <si>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</si>
  <si>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</si>
  <si>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</si>
  <si>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</si>
  <si>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</si>
  <si>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</si>
  <si>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</si>
  <si>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</si>
  <si>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</si>
  <si>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</si>
  <si>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</si>
  <si>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</si>
  <si>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</si>
  <si>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</si>
  <si>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</si>
  <si>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</si>
  <si>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</si>
  <si>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</si>
  <si>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</si>
  <si>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</si>
  <si>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</si>
  <si>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</si>
  <si>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</si>
  <si>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</si>
  <si>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</si>
  <si>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No. of Positions</t>
  </si>
  <si>
    <t>Annual Budget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</si>
  <si>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</si>
  <si>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</si>
  <si>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</si>
  <si>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</si>
  <si>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</si>
  <si>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</si>
  <si>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</si>
  <si>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</si>
  <si>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</si>
  <si>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DC PCSB Interim Financials Reporting Template</t>
  </si>
  <si>
    <t>Enter Period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</si>
  <si>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</si>
  <si>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</si>
  <si>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</si>
  <si>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</si>
  <si>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</si>
  <si>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</si>
  <si>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</si>
  <si>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</si>
  <si>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</si>
  <si>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</si>
  <si>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</si>
  <si>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</si>
  <si>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</si>
  <si>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</si>
  <si>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</si>
  <si>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</si>
  <si>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</si>
  <si>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</si>
  <si>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</si>
  <si>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</si>
  <si>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</si>
  <si>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</si>
  <si>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</si>
  <si>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</si>
  <si>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</si>
  <si>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</si>
  <si>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</si>
  <si>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</si>
  <si>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</si>
  <si>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</si>
  <si>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</si>
  <si>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</si>
  <si>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</si>
  <si>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</si>
  <si>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Enter School Name  The SEED School of Washington DC</t>
  </si>
  <si>
    <t xml:space="preserve">  </t>
  </si>
  <si>
    <t xml:space="preserve"> Ken Arndt</t>
  </si>
  <si>
    <t>202-248-3006</t>
  </si>
  <si>
    <t>karndt@seedschooldc.org</t>
  </si>
  <si>
    <t xml:space="preserve"> </t>
  </si>
  <si>
    <t>2020 Enrollment Data</t>
  </si>
  <si>
    <t>020 Annual Budget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</si>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</sst>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  <numFmt numFmtId="176" formatCode="_(&quot;$&quot;* #,##0_);_(&quot;$&quot;* \(#,##0\);_(&quot;$&quot;* &quot;-&quot;??_);_(@_)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81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7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30" fillId="0" borderId="0" applyAlignment="0"/>
    <xf numFmtId="0" fontId="18" fillId="8" borderId="10" applyNumberFormat="0" applyAlignment="0" applyProtection="0"/>
    <xf numFmtId="0" fontId="31" fillId="54" borderId="13" applyNumberFormat="0" applyAlignment="0" applyProtection="0"/>
    <xf numFmtId="0" fontId="31" fillId="54" borderId="13" applyNumberFormat="0" applyAlignment="0" applyProtection="0"/>
    <xf numFmtId="0" fontId="31" fillId="54" borderId="13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9" fillId="0" borderId="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10" fillId="0" borderId="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7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4" fillId="0" borderId="0" applyAlignment="0"/>
    <xf numFmtId="0" fontId="17" fillId="0" borderId="9" applyNumberFormat="0" applyFill="0" applyAlignment="0" applyProtection="0"/>
    <xf numFmtId="0" fontId="45" fillId="0" borderId="17" applyNumberFormat="0" applyFill="0" applyAlignment="0" applyProtection="0"/>
    <xf numFmtId="0" fontId="45" fillId="0" borderId="17" applyNumberFormat="0" applyFill="0" applyAlignment="0" applyProtection="0"/>
    <xf numFmtId="0" fontId="45" fillId="0" borderId="17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1" applyNumberFormat="0" applyFont="0" applyAlignment="0" applyProtection="0"/>
    <xf numFmtId="0" fontId="1" fillId="9" borderId="11" applyNumberFormat="0" applyFont="0" applyAlignment="0" applyProtection="0"/>
    <xf numFmtId="0" fontId="1" fillId="9" borderId="11" applyNumberFormat="0" applyFont="0" applyAlignment="0" applyProtection="0"/>
    <xf numFmtId="0" fontId="1" fillId="9" borderId="11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1" fillId="9" borderId="11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15" fillId="7" borderId="8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5" fillId="0" borderId="0" applyNumberFormat="0" applyFill="0" applyBorder="0" applyAlignment="0" applyProtection="0"/>
  </cellStyleXfs>
  <cellXfs count="91">
    <xf numFmtId="0" fontId="0" fillId="0" borderId="0" xfId="0"/>
    <xf numFmtId="0" fontId="3" fillId="0" borderId="0" xfId="1" applyFont="1" applyFill="1" applyBorder="1"/>
    <xf numFmtId="0" fontId="3" fillId="0" borderId="0" xfId="28" applyFont="1" applyFill="1"/>
    <xf numFmtId="43" fontId="3" fillId="0" borderId="0" xfId="7" applyFont="1" applyFill="1"/>
    <xf numFmtId="0" fontId="24" fillId="0" borderId="0" xfId="27" applyFont="1" applyFill="1" applyBorder="1"/>
    <xf numFmtId="43" fontId="3" fillId="0" borderId="0" xfId="28" applyNumberFormat="1" applyFont="1" applyFill="1"/>
    <xf numFmtId="0" fontId="3" fillId="0" borderId="21" xfId="27" applyFont="1" applyFill="1" applyBorder="1"/>
    <xf numFmtId="0" fontId="3" fillId="0" borderId="21" xfId="27" applyFont="1" applyFill="1" applyBorder="1" applyAlignment="1">
      <alignment horizontal="center"/>
    </xf>
    <xf numFmtId="16" fontId="3" fillId="0" borderId="21" xfId="27" applyNumberFormat="1" applyFont="1" applyFill="1" applyBorder="1" applyAlignment="1">
      <alignment horizontal="center"/>
    </xf>
    <xf numFmtId="2" fontId="3" fillId="0" borderId="0" xfId="27" applyNumberFormat="1" applyFont="1" applyFill="1" applyBorder="1" applyAlignment="1">
      <alignment horizontal="center"/>
    </xf>
    <xf numFmtId="1" fontId="3" fillId="0" borderId="0" xfId="27" applyNumberFormat="1" applyFont="1" applyFill="1" applyAlignment="1">
      <alignment horizontal="center"/>
    </xf>
    <xf numFmtId="0" fontId="22" fillId="0" borderId="21" xfId="27" applyFont="1" applyFill="1" applyBorder="1"/>
    <xf numFmtId="1" fontId="22" fillId="0" borderId="21" xfId="27" applyNumberFormat="1" applyFont="1" applyFill="1" applyBorder="1" applyAlignment="1">
      <alignment horizontal="center"/>
    </xf>
    <xf numFmtId="0" fontId="22" fillId="0" borderId="0" xfId="27" applyFont="1" applyFill="1"/>
    <xf numFmtId="0" fontId="22" fillId="0" borderId="0" xfId="27" applyFont="1" applyFill="1" applyAlignment="1">
      <alignment horizontal="center"/>
    </xf>
    <xf numFmtId="44" fontId="22" fillId="0" borderId="0" xfId="29" applyFont="1" applyFill="1" applyAlignment="1">
      <alignment horizontal="center"/>
    </xf>
    <xf numFmtId="0" fontId="22" fillId="0" borderId="21" xfId="27" applyFont="1" applyFill="1" applyBorder="1" applyAlignment="1">
      <alignment horizontal="center"/>
    </xf>
    <xf numFmtId="0" fontId="24" fillId="0" borderId="0" xfId="27" applyFont="1" applyFill="1"/>
    <xf numFmtId="2" fontId="24" fillId="0" borderId="0" xfId="27" applyNumberFormat="1" applyFont="1" applyFill="1" applyAlignment="1">
      <alignment horizontal="center"/>
    </xf>
    <xf numFmtId="0" fontId="22" fillId="0" borderId="21" xfId="27" applyFont="1" applyFill="1" applyBorder="1" applyAlignment="1">
      <alignment horizontal="center" wrapText="1"/>
    </xf>
    <xf numFmtId="0" fontId="3" fillId="0" borderId="0" xfId="27" applyFont="1" applyFill="1"/>
    <xf numFmtId="2" fontId="3" fillId="0" borderId="0" xfId="27" applyNumberFormat="1" applyFont="1" applyFill="1" applyAlignment="1">
      <alignment horizontal="center"/>
    </xf>
    <xf numFmtId="0" fontId="25" fillId="0" borderId="0" xfId="27" applyFont="1" applyFill="1" applyBorder="1"/>
    <xf numFmtId="0" fontId="24" fillId="0" borderId="21" xfId="27" applyFont="1" applyFill="1" applyBorder="1"/>
    <xf numFmtId="1" fontId="26" fillId="0" borderId="0" xfId="27" applyNumberFormat="1" applyFont="1" applyFill="1" applyAlignment="1">
      <alignment horizontal="center"/>
    </xf>
    <xf numFmtId="0" fontId="22" fillId="0" borderId="21" xfId="27" applyFont="1" applyFill="1" applyBorder="1" applyAlignment="1">
      <alignment wrapText="1"/>
    </xf>
    <xf numFmtId="1" fontId="23" fillId="0" borderId="0" xfId="27" applyNumberFormat="1" applyFont="1" applyFill="1" applyAlignment="1">
      <alignment horizontal="center"/>
    </xf>
    <xf numFmtId="0" fontId="3" fillId="0" borderId="0" xfId="27" applyFont="1" applyFill="1" applyBorder="1"/>
    <xf numFmtId="1" fontId="3" fillId="0" borderId="0" xfId="27" applyNumberFormat="1" applyFont="1" applyFill="1" applyBorder="1" applyAlignment="1">
      <alignment horizontal="center"/>
    </xf>
    <xf numFmtId="0" fontId="25" fillId="0" borderId="21" xfId="27" applyFont="1" applyFill="1" applyBorder="1"/>
    <xf numFmtId="0" fontId="22" fillId="0" borderId="0" xfId="27" applyFont="1" applyFill="1" applyAlignment="1">
      <alignment horizontal="right"/>
    </xf>
    <xf numFmtId="0" fontId="3" fillId="0" borderId="0" xfId="27" applyFont="1" applyFill="1" applyAlignment="1">
      <alignment horizontal="center"/>
    </xf>
    <xf numFmtId="0" fontId="23" fillId="0" borderId="0" xfId="27" applyFont="1" applyFill="1" applyBorder="1" applyAlignment="1">
      <alignment shrinkToFit="1"/>
    </xf>
    <xf numFmtId="0" fontId="3" fillId="0" borderId="0" xfId="27" applyFont="1" applyFill="1" applyBorder="1" applyAlignment="1">
      <alignment horizontal="center" shrinkToFit="1"/>
    </xf>
    <xf numFmtId="0" fontId="3" fillId="0" borderId="0" xfId="28" applyFont="1" applyFill="1" applyAlignment="1">
      <alignment horizontal="center"/>
    </xf>
    <xf numFmtId="2" fontId="3" fillId="2" borderId="21" xfId="27" applyNumberFormat="1" applyFont="1" applyFill="1" applyBorder="1" applyAlignment="1">
      <alignment horizontal="center"/>
    </xf>
    <xf numFmtId="1" fontId="3" fillId="2" borderId="21" xfId="27" applyNumberFormat="1" applyFont="1" applyFill="1" applyBorder="1" applyAlignment="1">
      <alignment horizontal="center"/>
    </xf>
    <xf numFmtId="2" fontId="22" fillId="2" borderId="21" xfId="27" applyNumberFormat="1" applyFont="1" applyFill="1" applyBorder="1" applyAlignment="1">
      <alignment horizontal="center"/>
    </xf>
    <xf numFmtId="1" fontId="22" fillId="2" borderId="21" xfId="27" applyNumberFormat="1" applyFont="1" applyFill="1" applyBorder="1" applyAlignment="1">
      <alignment horizontal="center"/>
    </xf>
    <xf numFmtId="168" fontId="3" fillId="2" borderId="21" xfId="27" applyNumberFormat="1" applyFont="1" applyFill="1" applyBorder="1" applyAlignment="1">
      <alignment horizontal="center"/>
    </xf>
    <xf numFmtId="167" fontId="22" fillId="2" borderId="21" xfId="27" applyNumberFormat="1" applyFont="1" applyFill="1" applyBorder="1" applyAlignment="1">
      <alignment horizontal="center"/>
    </xf>
    <xf numFmtId="167" fontId="3" fillId="2" borderId="21" xfId="27" applyNumberFormat="1" applyFont="1" applyFill="1" applyBorder="1" applyAlignment="1">
      <alignment horizontal="center"/>
    </xf>
    <xf numFmtId="0" fontId="3" fillId="0" borderId="0" xfId="1" applyFont="1"/>
    <xf numFmtId="0" fontId="3" fillId="0" borderId="0" xfId="1" applyFont="1" applyFill="1"/>
    <xf numFmtId="0" fontId="62" fillId="0" borderId="0" xfId="1" applyFont="1" applyBorder="1"/>
    <xf numFmtId="0" fontId="3" fillId="0" borderId="0" xfId="1" applyFont="1" applyBorder="1"/>
    <xf numFmtId="165" fontId="3" fillId="0" borderId="0" xfId="1" applyNumberFormat="1" applyFont="1"/>
    <xf numFmtId="17" fontId="22" fillId="0" borderId="1" xfId="1" applyNumberFormat="1" applyFont="1" applyFill="1" applyBorder="1" applyAlignment="1">
      <alignment horizontal="center"/>
    </xf>
    <xf numFmtId="17" fontId="22" fillId="0" borderId="0" xfId="1" applyNumberFormat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2" fillId="0" borderId="0" xfId="1" applyFont="1" applyFill="1" applyBorder="1"/>
    <xf numFmtId="0" fontId="22" fillId="0" borderId="3" xfId="1" applyFont="1" applyFill="1" applyBorder="1"/>
    <xf numFmtId="165" fontId="22" fillId="0" borderId="3" xfId="1" applyNumberFormat="1" applyFont="1" applyFill="1" applyBorder="1"/>
    <xf numFmtId="165" fontId="22" fillId="0" borderId="0" xfId="1" applyNumberFormat="1" applyFont="1" applyFill="1" applyBorder="1"/>
    <xf numFmtId="0" fontId="22" fillId="0" borderId="0" xfId="1" applyFont="1" applyBorder="1"/>
    <xf numFmtId="5" fontId="22" fillId="0" borderId="0" xfId="1" applyNumberFormat="1" applyFont="1" applyBorder="1"/>
    <xf numFmtId="5" fontId="22" fillId="0" borderId="0" xfId="1" applyNumberFormat="1" applyFont="1" applyFill="1" applyBorder="1"/>
    <xf numFmtId="0" fontId="22" fillId="0" borderId="0" xfId="1" applyFont="1"/>
    <xf numFmtId="5" fontId="3" fillId="0" borderId="0" xfId="1" applyNumberFormat="1" applyFont="1" applyFill="1" applyBorder="1"/>
    <xf numFmtId="0" fontId="25" fillId="0" borderId="0" xfId="1" applyFont="1" applyFill="1" applyBorder="1"/>
    <xf numFmtId="0" fontId="25" fillId="0" borderId="0" xfId="1" applyFont="1" applyBorder="1"/>
    <xf numFmtId="165" fontId="22" fillId="0" borderId="2" xfId="1" applyNumberFormat="1" applyFont="1" applyFill="1" applyBorder="1"/>
    <xf numFmtId="0" fontId="63" fillId="0" borderId="0" xfId="0" applyFont="1"/>
    <xf numFmtId="0" fontId="64" fillId="0" borderId="0" xfId="0" applyFont="1"/>
    <xf numFmtId="0" fontId="64" fillId="60" borderId="0" xfId="0" applyFont="1" applyFill="1"/>
    <xf numFmtId="0" fontId="22" fillId="0" borderId="0" xfId="28" applyFont="1" applyFill="1"/>
    <xf numFmtId="44" fontId="22" fillId="0" borderId="3" xfId="979" applyFont="1" applyFill="1" applyBorder="1"/>
    <xf numFmtId="44" fontId="22" fillId="0" borderId="0" xfId="979" applyFont="1" applyFill="1" applyBorder="1"/>
    <xf numFmtId="0" fontId="65" fillId="0" borderId="0" xfId="980"/>
    <xf numFmtId="165" fontId="3" fillId="2" borderId="21" xfId="322" applyNumberFormat="1" applyFont="1" applyFill="1" applyBorder="1" applyAlignment="1">
      <alignment horizontal="center"/>
    </xf>
    <xf numFmtId="165" fontId="3" fillId="0" borderId="0" xfId="322" applyNumberFormat="1" applyFont="1" applyFill="1" applyBorder="1" applyAlignment="1">
      <alignment horizontal="center"/>
    </xf>
    <xf numFmtId="43" fontId="3" fillId="2" borderId="21" xfId="322" applyNumberFormat="1" applyFont="1" applyFill="1" applyBorder="1" applyAlignment="1">
      <alignment horizontal="center"/>
    </xf>
    <xf numFmtId="43" fontId="22" fillId="0" borderId="3" xfId="322" applyFont="1" applyFill="1" applyBorder="1"/>
    <xf numFmtId="43" fontId="22" fillId="0" borderId="0" xfId="322" applyFont="1" applyFill="1" applyBorder="1"/>
    <xf numFmtId="43" fontId="62" fillId="0" borderId="0" xfId="322" applyFont="1" applyBorder="1"/>
    <xf numFmtId="165" fontId="22" fillId="0" borderId="3" xfId="322" applyNumberFormat="1" applyFont="1" applyFill="1" applyBorder="1"/>
    <xf numFmtId="165" fontId="3" fillId="2" borderId="21" xfId="322" applyNumberFormat="1" applyFont="1" applyFill="1" applyBorder="1"/>
    <xf numFmtId="165" fontId="3" fillId="0" borderId="0" xfId="322" applyNumberFormat="1" applyFont="1" applyFill="1" applyBorder="1"/>
    <xf numFmtId="43" fontId="3" fillId="2" borderId="21" xfId="322" applyNumberFormat="1" applyFont="1" applyFill="1" applyBorder="1"/>
    <xf numFmtId="165" fontId="3" fillId="0" borderId="0" xfId="322" applyNumberFormat="1" applyFont="1" applyBorder="1"/>
    <xf numFmtId="176" fontId="22" fillId="0" borderId="3" xfId="979" applyNumberFormat="1" applyFont="1" applyFill="1" applyBorder="1"/>
    <xf numFmtId="176" fontId="62" fillId="0" borderId="0" xfId="979" applyNumberFormat="1" applyFont="1" applyBorder="1"/>
    <xf numFmtId="176" fontId="3" fillId="0" borderId="0" xfId="1" applyNumberFormat="1" applyFont="1"/>
    <xf numFmtId="0" fontId="22" fillId="0" borderId="21" xfId="27" applyFont="1" applyFill="1" applyBorder="1" applyAlignment="1">
      <alignment horizontal="center" wrapText="1"/>
    </xf>
    <xf numFmtId="0" fontId="22" fillId="0" borderId="22" xfId="27" applyFont="1" applyFill="1" applyBorder="1" applyAlignment="1">
      <alignment horizontal="center" wrapText="1"/>
    </xf>
    <xf numFmtId="0" fontId="22" fillId="0" borderId="23" xfId="27" applyFont="1" applyFill="1" applyBorder="1" applyAlignment="1">
      <alignment horizontal="center" wrapText="1"/>
    </xf>
    <xf numFmtId="165" fontId="0" fillId="2" borderId="21" xfId="322" applyNumberFormat="1" applyFont="1" applyFill="1" applyBorder="1"/>
    <xf numFmtId="0" fontId="3" fillId="0" borderId="0" xfId="1" quotePrefix="1" applyFont="1" applyBorder="1"/>
    <xf numFmtId="165" fontId="22" fillId="0" borderId="0" xfId="1" applyNumberFormat="1" applyFont="1"/>
    <xf numFmtId="165" fontId="22" fillId="0" borderId="1" xfId="1" applyNumberFormat="1" applyFont="1" applyBorder="1"/>
  </cellXfs>
  <cellStyles count="981">
    <cellStyle name="20% - Accent1 2" xfId="31"/>
    <cellStyle name="20% - Accent1 2 2" xfId="32"/>
    <cellStyle name="20% - Accent1 2 3" xfId="33"/>
    <cellStyle name="20% - Accent1 2 4" xfId="34"/>
    <cellStyle name="20% - Accent1 2 5" xfId="35"/>
    <cellStyle name="20% - Accent1 3" xfId="36"/>
    <cellStyle name="20% - Accent1 4" xfId="37"/>
    <cellStyle name="20% - Accent1 5" xfId="38"/>
    <cellStyle name="20% - Accent2 2" xfId="39"/>
    <cellStyle name="20% - Accent2 2 2" xfId="40"/>
    <cellStyle name="20% - Accent2 2 3" xfId="41"/>
    <cellStyle name="20% - Accent2 2 4" xfId="42"/>
    <cellStyle name="20% - Accent2 2 5" xfId="43"/>
    <cellStyle name="20% - Accent2 3" xfId="44"/>
    <cellStyle name="20% - Accent2 4" xfId="45"/>
    <cellStyle name="20% - Accent2 5" xfId="46"/>
    <cellStyle name="20% - Accent3 2" xfId="47"/>
    <cellStyle name="20% - Accent3 2 2" xfId="48"/>
    <cellStyle name="20% - Accent3 2 3" xfId="49"/>
    <cellStyle name="20% - Accent3 2 4" xfId="50"/>
    <cellStyle name="20% - Accent3 2 5" xfId="51"/>
    <cellStyle name="20% - Accent3 3" xfId="52"/>
    <cellStyle name="20% - Accent3 4" xfId="53"/>
    <cellStyle name="20% - Accent3 5" xfId="54"/>
    <cellStyle name="20% - Accent4 2" xfId="55"/>
    <cellStyle name="20% - Accent4 2 2" xfId="56"/>
    <cellStyle name="20% - Accent4 2 3" xfId="57"/>
    <cellStyle name="20% - Accent4 2 4" xfId="58"/>
    <cellStyle name="20% - Accent4 2 5" xfId="59"/>
    <cellStyle name="20% - Accent4 3" xfId="60"/>
    <cellStyle name="20% - Accent4 4" xfId="61"/>
    <cellStyle name="20% - Accent4 5" xfId="62"/>
    <cellStyle name="20% - Accent5 2" xfId="63"/>
    <cellStyle name="20% - Accent5 2 2" xfId="64"/>
    <cellStyle name="20% - Accent5 2 3" xfId="65"/>
    <cellStyle name="20% - Accent5 2 4" xfId="66"/>
    <cellStyle name="20% - Accent5 2 5" xfId="67"/>
    <cellStyle name="20% - Accent5 3" xfId="68"/>
    <cellStyle name="20% - Accent5 4" xfId="69"/>
    <cellStyle name="20% - Accent5 5" xfId="70"/>
    <cellStyle name="20% - Accent6 2" xfId="71"/>
    <cellStyle name="20% - Accent6 2 2" xfId="72"/>
    <cellStyle name="20% - Accent6 2 3" xfId="73"/>
    <cellStyle name="20% - Accent6 2 4" xfId="74"/>
    <cellStyle name="20% - Accent6 2 5" xfId="75"/>
    <cellStyle name="20% - Accent6 3" xfId="76"/>
    <cellStyle name="20% - Accent6 4" xfId="77"/>
    <cellStyle name="20% - Accent6 5" xfId="78"/>
    <cellStyle name="40% - Accent1 2" xfId="79"/>
    <cellStyle name="40% - Accent1 2 2" xfId="80"/>
    <cellStyle name="40% - Accent1 2 3" xfId="81"/>
    <cellStyle name="40% - Accent1 2 4" xfId="82"/>
    <cellStyle name="40% - Accent1 2 5" xfId="83"/>
    <cellStyle name="40% - Accent1 3" xfId="84"/>
    <cellStyle name="40% - Accent1 4" xfId="85"/>
    <cellStyle name="40% - Accent1 5" xfId="86"/>
    <cellStyle name="40% - Accent2 2" xfId="87"/>
    <cellStyle name="40% - Accent2 2 2" xfId="88"/>
    <cellStyle name="40% - Accent2 2 3" xfId="89"/>
    <cellStyle name="40% - Accent2 2 4" xfId="90"/>
    <cellStyle name="40% - Accent2 2 5" xfId="91"/>
    <cellStyle name="40% - Accent2 3" xfId="92"/>
    <cellStyle name="40% - Accent2 4" xfId="93"/>
    <cellStyle name="40% - Accent2 5" xfId="94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3" xfId="100"/>
    <cellStyle name="40% - Accent3 4" xfId="101"/>
    <cellStyle name="40% - Accent3 5" xfId="102"/>
    <cellStyle name="40% - Accent4 2" xfId="103"/>
    <cellStyle name="40% - Accent4 2 2" xfId="104"/>
    <cellStyle name="40% - Accent4 2 3" xfId="105"/>
    <cellStyle name="40% - Accent4 2 4" xfId="106"/>
    <cellStyle name="40% - Accent4 2 5" xfId="107"/>
    <cellStyle name="40% - Accent4 3" xfId="108"/>
    <cellStyle name="40% - Accent4 4" xfId="109"/>
    <cellStyle name="40% - Accent4 5" xfId="110"/>
    <cellStyle name="40% - Accent5 2" xfId="111"/>
    <cellStyle name="40% - Accent5 2 2" xfId="112"/>
    <cellStyle name="40% - Accent5 2 3" xfId="113"/>
    <cellStyle name="40% - Accent5 2 4" xfId="114"/>
    <cellStyle name="40% - Accent5 2 5" xfId="115"/>
    <cellStyle name="40% - Accent5 3" xfId="116"/>
    <cellStyle name="40% - Accent5 4" xfId="117"/>
    <cellStyle name="40% - Accent5 5" xfId="118"/>
    <cellStyle name="40% - Accent6 2" xfId="119"/>
    <cellStyle name="40% - Accent6 2 2" xfId="120"/>
    <cellStyle name="40% - Accent6 2 3" xfId="121"/>
    <cellStyle name="40% - Accent6 2 4" xfId="122"/>
    <cellStyle name="40% - Accent6 2 5" xfId="123"/>
    <cellStyle name="40% - Accent6 3" xfId="124"/>
    <cellStyle name="40% - Accent6 4" xfId="125"/>
    <cellStyle name="40% - Accent6 5" xfId="126"/>
    <cellStyle name="60% - Accent1 2" xfId="127"/>
    <cellStyle name="60% - Accent1 2 2" xfId="128"/>
    <cellStyle name="60% - Accent1 3" xfId="129"/>
    <cellStyle name="60% - Accent1 4" xfId="130"/>
    <cellStyle name="60% - Accent2 2" xfId="131"/>
    <cellStyle name="60% - Accent2 2 2" xfId="132"/>
    <cellStyle name="60% - Accent2 3" xfId="133"/>
    <cellStyle name="60% - Accent2 4" xfId="134"/>
    <cellStyle name="60% - Accent3 2" xfId="135"/>
    <cellStyle name="60% - Accent3 2 2" xfId="136"/>
    <cellStyle name="60% - Accent3 3" xfId="137"/>
    <cellStyle name="60% - Accent3 4" xfId="138"/>
    <cellStyle name="60% - Accent4 2" xfId="139"/>
    <cellStyle name="60% - Accent4 2 2" xfId="140"/>
    <cellStyle name="60% - Accent4 3" xfId="141"/>
    <cellStyle name="60% - Accent4 4" xfId="142"/>
    <cellStyle name="60% - Accent5 2" xfId="143"/>
    <cellStyle name="60% - Accent5 2 2" xfId="144"/>
    <cellStyle name="60% - Accent5 3" xfId="145"/>
    <cellStyle name="60% - Accent5 4" xfId="146"/>
    <cellStyle name="60% - Accent6 2" xfId="147"/>
    <cellStyle name="60% - Accent6 2 2" xfId="148"/>
    <cellStyle name="60% - Accent6 3" xfId="149"/>
    <cellStyle name="60% - Accent6 4" xfId="150"/>
    <cellStyle name="Accent1 2" xfId="151"/>
    <cellStyle name="Accent1 2 2" xfId="152"/>
    <cellStyle name="Accent1 3" xfId="153"/>
    <cellStyle name="Accent1 4" xfId="154"/>
    <cellStyle name="Accent2 2" xfId="155"/>
    <cellStyle name="Accent2 2 2" xfId="156"/>
    <cellStyle name="Accent2 3" xfId="157"/>
    <cellStyle name="Accent2 4" xfId="158"/>
    <cellStyle name="Accent3 2" xfId="159"/>
    <cellStyle name="Accent3 2 2" xfId="160"/>
    <cellStyle name="Accent3 3" xfId="161"/>
    <cellStyle name="Accent3 4" xfId="162"/>
    <cellStyle name="Accent4 2" xfId="163"/>
    <cellStyle name="Accent4 2 2" xfId="164"/>
    <cellStyle name="Accent4 3" xfId="165"/>
    <cellStyle name="Accent4 4" xfId="166"/>
    <cellStyle name="Accent5 2" xfId="167"/>
    <cellStyle name="Accent5 2 2" xfId="168"/>
    <cellStyle name="Accent5 3" xfId="169"/>
    <cellStyle name="Accent5 4" xfId="170"/>
    <cellStyle name="Accent6 2" xfId="171"/>
    <cellStyle name="Accent6 2 2" xfId="172"/>
    <cellStyle name="Accent6 3" xfId="173"/>
    <cellStyle name="Accent6 4" xfId="174"/>
    <cellStyle name="Bad 2" xfId="175"/>
    <cellStyle name="Bad 2 2" xfId="176"/>
    <cellStyle name="Bad 3" xfId="177"/>
    <cellStyle name="Bad 4" xfId="178"/>
    <cellStyle name="Calculation 2" xfId="179"/>
    <cellStyle name="Calculation 2 2" xfId="180"/>
    <cellStyle name="Calculation 3" xfId="181"/>
    <cellStyle name="Calculation 3 10" xfId="182"/>
    <cellStyle name="Calculation 3 10 2" xfId="183"/>
    <cellStyle name="Calculation 3 11" xfId="184"/>
    <cellStyle name="Calculation 3 2" xfId="185"/>
    <cellStyle name="Calculation 3 2 10" xfId="186"/>
    <cellStyle name="Calculation 3 2 2" xfId="187"/>
    <cellStyle name="Calculation 3 2 2 2" xfId="188"/>
    <cellStyle name="Calculation 3 2 2 2 2" xfId="189"/>
    <cellStyle name="Calculation 3 2 2 3" xfId="190"/>
    <cellStyle name="Calculation 3 2 3" xfId="191"/>
    <cellStyle name="Calculation 3 2 3 2" xfId="192"/>
    <cellStyle name="Calculation 3 2 3 2 2" xfId="193"/>
    <cellStyle name="Calculation 3 2 3 3" xfId="194"/>
    <cellStyle name="Calculation 3 2 4" xfId="195"/>
    <cellStyle name="Calculation 3 2 4 2" xfId="196"/>
    <cellStyle name="Calculation 3 2 4 2 2" xfId="197"/>
    <cellStyle name="Calculation 3 2 4 3" xfId="198"/>
    <cellStyle name="Calculation 3 2 5" xfId="199"/>
    <cellStyle name="Calculation 3 2 5 2" xfId="200"/>
    <cellStyle name="Calculation 3 2 5 2 2" xfId="201"/>
    <cellStyle name="Calculation 3 2 5 3" xfId="202"/>
    <cellStyle name="Calculation 3 2 6" xfId="203"/>
    <cellStyle name="Calculation 3 2 6 2" xfId="204"/>
    <cellStyle name="Calculation 3 2 6 2 2" xfId="205"/>
    <cellStyle name="Calculation 3 2 6 3" xfId="206"/>
    <cellStyle name="Calculation 3 2 7" xfId="207"/>
    <cellStyle name="Calculation 3 2 7 2" xfId="208"/>
    <cellStyle name="Calculation 3 2 7 2 2" xfId="209"/>
    <cellStyle name="Calculation 3 2 7 3" xfId="210"/>
    <cellStyle name="Calculation 3 2 8" xfId="211"/>
    <cellStyle name="Calculation 3 2 8 2" xfId="212"/>
    <cellStyle name="Calculation 3 2 8 2 2" xfId="213"/>
    <cellStyle name="Calculation 3 2 8 3" xfId="214"/>
    <cellStyle name="Calculation 3 2 9" xfId="215"/>
    <cellStyle name="Calculation 3 2 9 2" xfId="216"/>
    <cellStyle name="Calculation 3 3" xfId="217"/>
    <cellStyle name="Calculation 3 3 2" xfId="218"/>
    <cellStyle name="Calculation 3 3 2 2" xfId="219"/>
    <cellStyle name="Calculation 3 3 3" xfId="220"/>
    <cellStyle name="Calculation 3 4" xfId="221"/>
    <cellStyle name="Calculation 3 4 2" xfId="222"/>
    <cellStyle name="Calculation 3 4 2 2" xfId="223"/>
    <cellStyle name="Calculation 3 4 3" xfId="224"/>
    <cellStyle name="Calculation 3 5" xfId="225"/>
    <cellStyle name="Calculation 3 5 2" xfId="226"/>
    <cellStyle name="Calculation 3 5 2 2" xfId="227"/>
    <cellStyle name="Calculation 3 5 3" xfId="228"/>
    <cellStyle name="Calculation 3 6" xfId="229"/>
    <cellStyle name="Calculation 3 6 2" xfId="230"/>
    <cellStyle name="Calculation 3 6 2 2" xfId="231"/>
    <cellStyle name="Calculation 3 6 3" xfId="232"/>
    <cellStyle name="Calculation 3 7" xfId="233"/>
    <cellStyle name="Calculation 3 7 2" xfId="234"/>
    <cellStyle name="Calculation 3 7 2 2" xfId="235"/>
    <cellStyle name="Calculation 3 7 3" xfId="236"/>
    <cellStyle name="Calculation 3 8" xfId="237"/>
    <cellStyle name="Calculation 3 8 2" xfId="238"/>
    <cellStyle name="Calculation 3 8 2 2" xfId="239"/>
    <cellStyle name="Calculation 3 8 3" xfId="240"/>
    <cellStyle name="Calculation 3 9" xfId="241"/>
    <cellStyle name="Calculation 3 9 2" xfId="242"/>
    <cellStyle name="Calculation 3 9 2 2" xfId="243"/>
    <cellStyle name="Calculation 3 9 3" xfId="244"/>
    <cellStyle name="Calculation 4" xfId="245"/>
    <cellStyle name="Calculation 4 10" xfId="246"/>
    <cellStyle name="Calculation 4 10 2" xfId="247"/>
    <cellStyle name="Calculation 4 11" xfId="248"/>
    <cellStyle name="Calculation 4 2" xfId="249"/>
    <cellStyle name="Calculation 4 2 10" xfId="250"/>
    <cellStyle name="Calculation 4 2 2" xfId="251"/>
    <cellStyle name="Calculation 4 2 2 2" xfId="252"/>
    <cellStyle name="Calculation 4 2 2 2 2" xfId="253"/>
    <cellStyle name="Calculation 4 2 2 3" xfId="254"/>
    <cellStyle name="Calculation 4 2 3" xfId="255"/>
    <cellStyle name="Calculation 4 2 3 2" xfId="256"/>
    <cellStyle name="Calculation 4 2 3 2 2" xfId="257"/>
    <cellStyle name="Calculation 4 2 3 3" xfId="258"/>
    <cellStyle name="Calculation 4 2 4" xfId="259"/>
    <cellStyle name="Calculation 4 2 4 2" xfId="260"/>
    <cellStyle name="Calculation 4 2 4 2 2" xfId="261"/>
    <cellStyle name="Calculation 4 2 4 3" xfId="262"/>
    <cellStyle name="Calculation 4 2 5" xfId="263"/>
    <cellStyle name="Calculation 4 2 5 2" xfId="264"/>
    <cellStyle name="Calculation 4 2 5 2 2" xfId="265"/>
    <cellStyle name="Calculation 4 2 5 3" xfId="266"/>
    <cellStyle name="Calculation 4 2 6" xfId="267"/>
    <cellStyle name="Calculation 4 2 6 2" xfId="268"/>
    <cellStyle name="Calculation 4 2 6 2 2" xfId="269"/>
    <cellStyle name="Calculation 4 2 6 3" xfId="270"/>
    <cellStyle name="Calculation 4 2 7" xfId="271"/>
    <cellStyle name="Calculation 4 2 7 2" xfId="272"/>
    <cellStyle name="Calculation 4 2 7 2 2" xfId="273"/>
    <cellStyle name="Calculation 4 2 7 3" xfId="274"/>
    <cellStyle name="Calculation 4 2 8" xfId="275"/>
    <cellStyle name="Calculation 4 2 8 2" xfId="276"/>
    <cellStyle name="Calculation 4 2 8 2 2" xfId="277"/>
    <cellStyle name="Calculation 4 2 8 3" xfId="278"/>
    <cellStyle name="Calculation 4 2 9" xfId="279"/>
    <cellStyle name="Calculation 4 2 9 2" xfId="280"/>
    <cellStyle name="Calculation 4 3" xfId="281"/>
    <cellStyle name="Calculation 4 3 2" xfId="282"/>
    <cellStyle name="Calculation 4 3 2 2" xfId="283"/>
    <cellStyle name="Calculation 4 3 3" xfId="284"/>
    <cellStyle name="Calculation 4 4" xfId="285"/>
    <cellStyle name="Calculation 4 4 2" xfId="286"/>
    <cellStyle name="Calculation 4 4 2 2" xfId="287"/>
    <cellStyle name="Calculation 4 4 3" xfId="288"/>
    <cellStyle name="Calculation 4 5" xfId="289"/>
    <cellStyle name="Calculation 4 5 2" xfId="290"/>
    <cellStyle name="Calculation 4 5 2 2" xfId="291"/>
    <cellStyle name="Calculation 4 5 3" xfId="292"/>
    <cellStyle name="Calculation 4 6" xfId="293"/>
    <cellStyle name="Calculation 4 6 2" xfId="294"/>
    <cellStyle name="Calculation 4 6 2 2" xfId="295"/>
    <cellStyle name="Calculation 4 6 3" xfId="296"/>
    <cellStyle name="Calculation 4 7" xfId="297"/>
    <cellStyle name="Calculation 4 7 2" xfId="298"/>
    <cellStyle name="Calculation 4 7 2 2" xfId="299"/>
    <cellStyle name="Calculation 4 7 3" xfId="300"/>
    <cellStyle name="Calculation 4 8" xfId="301"/>
    <cellStyle name="Calculation 4 8 2" xfId="302"/>
    <cellStyle name="Calculation 4 8 2 2" xfId="303"/>
    <cellStyle name="Calculation 4 8 3" xfId="304"/>
    <cellStyle name="Calculation 4 9" xfId="305"/>
    <cellStyle name="Calculation 4 9 2" xfId="306"/>
    <cellStyle name="Calculation 4 9 2 2" xfId="307"/>
    <cellStyle name="Calculation 4 9 3" xfId="308"/>
    <cellStyle name="ChartingText" xfId="309"/>
    <cellStyle name="Check Cell 2" xfId="310"/>
    <cellStyle name="Check Cell 2 2" xfId="311"/>
    <cellStyle name="Check Cell 3" xfId="312"/>
    <cellStyle name="Check Cell 4" xfId="313"/>
    <cellStyle name="ColumnHeaderNormal" xfId="314"/>
    <cellStyle name="Comma 16" xfId="315"/>
    <cellStyle name="Comma 2" xfId="2"/>
    <cellStyle name="Comma 2 2" xfId="3"/>
    <cellStyle name="Comma 2 2 2" xfId="316"/>
    <cellStyle name="Comma 2 2 2 2" xfId="317"/>
    <cellStyle name="Comma 2 2 2 3" xfId="318"/>
    <cellStyle name="Comma 2 3" xfId="319"/>
    <cellStyle name="Comma 2 4" xfId="320"/>
    <cellStyle name="Comma 2 5" xfId="321"/>
    <cellStyle name="Comma 3" xfId="4"/>
    <cellStyle name="Comma 3 2" xfId="5"/>
    <cellStyle name="Comma 4" xfId="6"/>
    <cellStyle name="Comma 4 2" xfId="322"/>
    <cellStyle name="Comma 4 2 2" xfId="323"/>
    <cellStyle name="Comma 4 3" xfId="324"/>
    <cellStyle name="Comma 4 4" xfId="325"/>
    <cellStyle name="Comma 5" xfId="7"/>
    <cellStyle name="Comma 5 2" xfId="326"/>
    <cellStyle name="Comma 5 3" xfId="8"/>
    <cellStyle name="Comma 6" xfId="9"/>
    <cellStyle name="Comma 6 2" xfId="327"/>
    <cellStyle name="Comma 7" xfId="10"/>
    <cellStyle name="Comma 7 2" xfId="328"/>
    <cellStyle name="Comma 8" xfId="329"/>
    <cellStyle name="Currency" xfId="979" builtinId="4"/>
    <cellStyle name="Currency 2" xfId="11"/>
    <cellStyle name="Currency 2 2" xfId="29"/>
    <cellStyle name="Currency 2 2 2" xfId="330"/>
    <cellStyle name="Currency 2 2 2 2" xfId="331"/>
    <cellStyle name="Currency 2 2 2 3" xfId="332"/>
    <cellStyle name="Currency 2 3" xfId="333"/>
    <cellStyle name="Currency 3" xfId="12"/>
    <cellStyle name="Currency 3 2" xfId="334"/>
    <cellStyle name="Currency 3 2 2" xfId="335"/>
    <cellStyle name="Currency 3 3" xfId="336"/>
    <cellStyle name="Currency 3 4" xfId="337"/>
    <cellStyle name="Currency 4" xfId="338"/>
    <cellStyle name="Currency 5" xfId="339"/>
    <cellStyle name="Explanatory Text 2" xfId="340"/>
    <cellStyle name="Explanatory Text 2 2" xfId="341"/>
    <cellStyle name="Explanatory Text 3" xfId="342"/>
    <cellStyle name="Explanatory Text 4" xfId="343"/>
    <cellStyle name="g4Num" xfId="344"/>
    <cellStyle name="g4Percent" xfId="345"/>
    <cellStyle name="gAsDays" xfId="346"/>
    <cellStyle name="gAsMultiple" xfId="347"/>
    <cellStyle name="gAsNum" xfId="348"/>
    <cellStyle name="gAsPercent" xfId="349"/>
    <cellStyle name="gAsText" xfId="350"/>
    <cellStyle name="gColumnTop" xfId="351"/>
    <cellStyle name="gDays" xfId="352"/>
    <cellStyle name="gHeading" xfId="353"/>
    <cellStyle name="gLastStep" xfId="354"/>
    <cellStyle name="gMultiple" xfId="355"/>
    <cellStyle name="gNum" xfId="356"/>
    <cellStyle name="Good 2" xfId="357"/>
    <cellStyle name="Good 2 2" xfId="358"/>
    <cellStyle name="Good 3" xfId="359"/>
    <cellStyle name="Good 4" xfId="360"/>
    <cellStyle name="gPercent" xfId="361"/>
    <cellStyle name="gText" xfId="362"/>
    <cellStyle name="gUSD" xfId="363"/>
    <cellStyle name="Heading 1 2" xfId="364"/>
    <cellStyle name="Heading 1 2 2" xfId="365"/>
    <cellStyle name="Heading 1 3" xfId="366"/>
    <cellStyle name="Heading 1 4" xfId="367"/>
    <cellStyle name="Heading 2 2" xfId="368"/>
    <cellStyle name="Heading 2 2 2" xfId="369"/>
    <cellStyle name="Heading 2 3" xfId="370"/>
    <cellStyle name="Heading 2 4" xfId="371"/>
    <cellStyle name="Heading 3 2" xfId="372"/>
    <cellStyle name="Heading 3 2 2" xfId="373"/>
    <cellStyle name="Heading 3 3" xfId="374"/>
    <cellStyle name="Heading 3 3 2" xfId="375"/>
    <cellStyle name="Heading 3 3 3" xfId="376"/>
    <cellStyle name="Heading 3 3 4" xfId="377"/>
    <cellStyle name="Heading 3 4" xfId="378"/>
    <cellStyle name="Heading 3 4 2" xfId="379"/>
    <cellStyle name="Heading 3 4 3" xfId="380"/>
    <cellStyle name="Heading 3 4 4" xfId="381"/>
    <cellStyle name="Heading 4 2" xfId="382"/>
    <cellStyle name="Heading 4 2 2" xfId="383"/>
    <cellStyle name="Heading 4 3" xfId="384"/>
    <cellStyle name="Heading 4 4" xfId="385"/>
    <cellStyle name="Hyperlink" xfId="980" builtinId="8"/>
    <cellStyle name="Hyperlink 2" xfId="13"/>
    <cellStyle name="Input 2" xfId="386"/>
    <cellStyle name="Input 2 2" xfId="387"/>
    <cellStyle name="Input 3" xfId="388"/>
    <cellStyle name="Input 3 10" xfId="389"/>
    <cellStyle name="Input 3 10 2" xfId="390"/>
    <cellStyle name="Input 3 11" xfId="391"/>
    <cellStyle name="Input 3 2" xfId="392"/>
    <cellStyle name="Input 3 2 10" xfId="393"/>
    <cellStyle name="Input 3 2 2" xfId="394"/>
    <cellStyle name="Input 3 2 2 2" xfId="395"/>
    <cellStyle name="Input 3 2 2 2 2" xfId="396"/>
    <cellStyle name="Input 3 2 2 3" xfId="397"/>
    <cellStyle name="Input 3 2 3" xfId="398"/>
    <cellStyle name="Input 3 2 3 2" xfId="399"/>
    <cellStyle name="Input 3 2 3 2 2" xfId="400"/>
    <cellStyle name="Input 3 2 3 3" xfId="401"/>
    <cellStyle name="Input 3 2 4" xfId="402"/>
    <cellStyle name="Input 3 2 4 2" xfId="403"/>
    <cellStyle name="Input 3 2 4 2 2" xfId="404"/>
    <cellStyle name="Input 3 2 4 3" xfId="405"/>
    <cellStyle name="Input 3 2 5" xfId="406"/>
    <cellStyle name="Input 3 2 5 2" xfId="407"/>
    <cellStyle name="Input 3 2 5 2 2" xfId="408"/>
    <cellStyle name="Input 3 2 5 3" xfId="409"/>
    <cellStyle name="Input 3 2 6" xfId="410"/>
    <cellStyle name="Input 3 2 6 2" xfId="411"/>
    <cellStyle name="Input 3 2 6 2 2" xfId="412"/>
    <cellStyle name="Input 3 2 6 3" xfId="413"/>
    <cellStyle name="Input 3 2 7" xfId="414"/>
    <cellStyle name="Input 3 2 7 2" xfId="415"/>
    <cellStyle name="Input 3 2 7 2 2" xfId="416"/>
    <cellStyle name="Input 3 2 7 3" xfId="417"/>
    <cellStyle name="Input 3 2 8" xfId="418"/>
    <cellStyle name="Input 3 2 8 2" xfId="419"/>
    <cellStyle name="Input 3 2 8 2 2" xfId="420"/>
    <cellStyle name="Input 3 2 8 3" xfId="421"/>
    <cellStyle name="Input 3 2 9" xfId="422"/>
    <cellStyle name="Input 3 2 9 2" xfId="423"/>
    <cellStyle name="Input 3 3" xfId="424"/>
    <cellStyle name="Input 3 3 2" xfId="425"/>
    <cellStyle name="Input 3 3 2 2" xfId="426"/>
    <cellStyle name="Input 3 3 3" xfId="427"/>
    <cellStyle name="Input 3 4" xfId="428"/>
    <cellStyle name="Input 3 4 2" xfId="429"/>
    <cellStyle name="Input 3 4 2 2" xfId="430"/>
    <cellStyle name="Input 3 4 3" xfId="431"/>
    <cellStyle name="Input 3 5" xfId="432"/>
    <cellStyle name="Input 3 5 2" xfId="433"/>
    <cellStyle name="Input 3 5 2 2" xfId="434"/>
    <cellStyle name="Input 3 5 3" xfId="435"/>
    <cellStyle name="Input 3 6" xfId="436"/>
    <cellStyle name="Input 3 6 2" xfId="437"/>
    <cellStyle name="Input 3 6 2 2" xfId="438"/>
    <cellStyle name="Input 3 6 3" xfId="439"/>
    <cellStyle name="Input 3 7" xfId="440"/>
    <cellStyle name="Input 3 7 2" xfId="441"/>
    <cellStyle name="Input 3 7 2 2" xfId="442"/>
    <cellStyle name="Input 3 7 3" xfId="443"/>
    <cellStyle name="Input 3 8" xfId="444"/>
    <cellStyle name="Input 3 8 2" xfId="445"/>
    <cellStyle name="Input 3 8 2 2" xfId="446"/>
    <cellStyle name="Input 3 8 3" xfId="447"/>
    <cellStyle name="Input 3 9" xfId="448"/>
    <cellStyle name="Input 3 9 2" xfId="449"/>
    <cellStyle name="Input 3 9 2 2" xfId="450"/>
    <cellStyle name="Input 3 9 3" xfId="451"/>
    <cellStyle name="Input 4" xfId="452"/>
    <cellStyle name="Input 4 10" xfId="453"/>
    <cellStyle name="Input 4 10 2" xfId="454"/>
    <cellStyle name="Input 4 11" xfId="455"/>
    <cellStyle name="Input 4 2" xfId="456"/>
    <cellStyle name="Input 4 2 10" xfId="457"/>
    <cellStyle name="Input 4 2 2" xfId="458"/>
    <cellStyle name="Input 4 2 2 2" xfId="459"/>
    <cellStyle name="Input 4 2 2 2 2" xfId="460"/>
    <cellStyle name="Input 4 2 2 3" xfId="461"/>
    <cellStyle name="Input 4 2 3" xfId="462"/>
    <cellStyle name="Input 4 2 3 2" xfId="463"/>
    <cellStyle name="Input 4 2 3 2 2" xfId="464"/>
    <cellStyle name="Input 4 2 3 3" xfId="465"/>
    <cellStyle name="Input 4 2 4" xfId="466"/>
    <cellStyle name="Input 4 2 4 2" xfId="467"/>
    <cellStyle name="Input 4 2 4 2 2" xfId="468"/>
    <cellStyle name="Input 4 2 4 3" xfId="469"/>
    <cellStyle name="Input 4 2 5" xfId="470"/>
    <cellStyle name="Input 4 2 5 2" xfId="471"/>
    <cellStyle name="Input 4 2 5 2 2" xfId="472"/>
    <cellStyle name="Input 4 2 5 3" xfId="473"/>
    <cellStyle name="Input 4 2 6" xfId="474"/>
    <cellStyle name="Input 4 2 6 2" xfId="475"/>
    <cellStyle name="Input 4 2 6 2 2" xfId="476"/>
    <cellStyle name="Input 4 2 6 3" xfId="477"/>
    <cellStyle name="Input 4 2 7" xfId="478"/>
    <cellStyle name="Input 4 2 7 2" xfId="479"/>
    <cellStyle name="Input 4 2 7 2 2" xfId="480"/>
    <cellStyle name="Input 4 2 7 3" xfId="481"/>
    <cellStyle name="Input 4 2 8" xfId="482"/>
    <cellStyle name="Input 4 2 8 2" xfId="483"/>
    <cellStyle name="Input 4 2 8 2 2" xfId="484"/>
    <cellStyle name="Input 4 2 8 3" xfId="485"/>
    <cellStyle name="Input 4 2 9" xfId="486"/>
    <cellStyle name="Input 4 2 9 2" xfId="487"/>
    <cellStyle name="Input 4 3" xfId="488"/>
    <cellStyle name="Input 4 3 2" xfId="489"/>
    <cellStyle name="Input 4 3 2 2" xfId="490"/>
    <cellStyle name="Input 4 3 3" xfId="491"/>
    <cellStyle name="Input 4 4" xfId="492"/>
    <cellStyle name="Input 4 4 2" xfId="493"/>
    <cellStyle name="Input 4 4 2 2" xfId="494"/>
    <cellStyle name="Input 4 4 3" xfId="495"/>
    <cellStyle name="Input 4 5" xfId="496"/>
    <cellStyle name="Input 4 5 2" xfId="497"/>
    <cellStyle name="Input 4 5 2 2" xfId="498"/>
    <cellStyle name="Input 4 5 3" xfId="499"/>
    <cellStyle name="Input 4 6" xfId="500"/>
    <cellStyle name="Input 4 6 2" xfId="501"/>
    <cellStyle name="Input 4 6 2 2" xfId="502"/>
    <cellStyle name="Input 4 6 3" xfId="503"/>
    <cellStyle name="Input 4 7" xfId="504"/>
    <cellStyle name="Input 4 7 2" xfId="505"/>
    <cellStyle name="Input 4 7 2 2" xfId="506"/>
    <cellStyle name="Input 4 7 3" xfId="507"/>
    <cellStyle name="Input 4 8" xfId="508"/>
    <cellStyle name="Input 4 8 2" xfId="509"/>
    <cellStyle name="Input 4 8 2 2" xfId="510"/>
    <cellStyle name="Input 4 8 3" xfId="511"/>
    <cellStyle name="Input 4 9" xfId="512"/>
    <cellStyle name="Input 4 9 2" xfId="513"/>
    <cellStyle name="Input 4 9 2 2" xfId="514"/>
    <cellStyle name="Input 4 9 3" xfId="515"/>
    <cellStyle name="Invisible" xfId="516"/>
    <cellStyle name="Linked Cell 2" xfId="517"/>
    <cellStyle name="Linked Cell 2 2" xfId="518"/>
    <cellStyle name="Linked Cell 3" xfId="519"/>
    <cellStyle name="Linked Cell 4" xfId="520"/>
    <cellStyle name="Neutral 2" xfId="521"/>
    <cellStyle name="Neutral 2 2" xfId="522"/>
    <cellStyle name="Neutral 3" xfId="523"/>
    <cellStyle name="Neutral 4" xfId="524"/>
    <cellStyle name="NewColumnHeaderNormal" xfId="525"/>
    <cellStyle name="NewSectionHeaderNormal" xfId="526"/>
    <cellStyle name="NewTitleNormal" xfId="527"/>
    <cellStyle name="Normal" xfId="0" builtinId="0"/>
    <cellStyle name="Normal 10" xfId="528"/>
    <cellStyle name="Normal 11" xfId="529"/>
    <cellStyle name="Normal 2" xfId="14"/>
    <cellStyle name="Normal 2 2" xfId="15"/>
    <cellStyle name="Normal 2 2 2" xfId="27"/>
    <cellStyle name="Normal 2 2 2 2" xfId="28"/>
    <cellStyle name="Normal 2 2 2 3" xfId="530"/>
    <cellStyle name="Normal 2 3" xfId="531"/>
    <cellStyle name="Normal 2 4" xfId="532"/>
    <cellStyle name="Normal 2 5" xfId="533"/>
    <cellStyle name="Normal 3" xfId="16"/>
    <cellStyle name="Normal 3 2" xfId="534"/>
    <cellStyle name="Normal 3 2 2" xfId="535"/>
    <cellStyle name="Normal 3 2 2 2" xfId="536"/>
    <cellStyle name="Normal 3 2 2 3" xfId="537"/>
    <cellStyle name="Normal 3 3" xfId="538"/>
    <cellStyle name="Normal 4" xfId="17"/>
    <cellStyle name="Normal 4 2" xfId="18"/>
    <cellStyle name="Normal 4 2 2" xfId="539"/>
    <cellStyle name="Normal 4 2 3" xfId="540"/>
    <cellStyle name="Normal 5" xfId="19"/>
    <cellStyle name="Normal 5 2" xfId="30"/>
    <cellStyle name="Normal 5 2 2" xfId="541"/>
    <cellStyle name="Normal 5 2 3" xfId="542"/>
    <cellStyle name="Normal 5 2 4" xfId="543"/>
    <cellStyle name="Normal 5 3" xfId="544"/>
    <cellStyle name="Normal 5 3 2" xfId="545"/>
    <cellStyle name="Normal 5 3 3" xfId="546"/>
    <cellStyle name="Normal 5 3 4" xfId="547"/>
    <cellStyle name="Normal 5 4" xfId="548"/>
    <cellStyle name="Normal 5 4 2" xfId="549"/>
    <cellStyle name="Normal 5 4 3" xfId="550"/>
    <cellStyle name="Normal 5 4 4" xfId="551"/>
    <cellStyle name="Normal 5 5" xfId="552"/>
    <cellStyle name="Normal 5 6" xfId="553"/>
    <cellStyle name="Normal 5 7" xfId="554"/>
    <cellStyle name="Normal 6" xfId="20"/>
    <cellStyle name="Normal 6 2" xfId="21"/>
    <cellStyle name="Normal 7" xfId="22"/>
    <cellStyle name="Normal 7 2" xfId="555"/>
    <cellStyle name="Normal 7 3" xfId="556"/>
    <cellStyle name="Normal 7 4" xfId="557"/>
    <cellStyle name="Normal 7 5" xfId="558"/>
    <cellStyle name="Normal 8" xfId="559"/>
    <cellStyle name="Normal 8 2" xfId="560"/>
    <cellStyle name="Normal 8 2 2" xfId="561"/>
    <cellStyle name="Normal 8 2 2 2" xfId="562"/>
    <cellStyle name="Normal 8 2 3" xfId="563"/>
    <cellStyle name="Normal 8 3" xfId="564"/>
    <cellStyle name="Normal 9" xfId="565"/>
    <cellStyle name="Normal 9 2" xfId="566"/>
    <cellStyle name="Normal_PSCB financials reporting template" xfId="1"/>
    <cellStyle name="Note 2" xfId="567"/>
    <cellStyle name="Note 2 2" xfId="568"/>
    <cellStyle name="Note 2 3" xfId="569"/>
    <cellStyle name="Note 2 4" xfId="570"/>
    <cellStyle name="Note 2 5" xfId="571"/>
    <cellStyle name="Note 3" xfId="572"/>
    <cellStyle name="Note 3 10" xfId="573"/>
    <cellStyle name="Note 3 10 2" xfId="574"/>
    <cellStyle name="Note 3 11" xfId="575"/>
    <cellStyle name="Note 3 2" xfId="576"/>
    <cellStyle name="Note 3 2 10" xfId="577"/>
    <cellStyle name="Note 3 2 2" xfId="578"/>
    <cellStyle name="Note 3 2 2 2" xfId="579"/>
    <cellStyle name="Note 3 2 2 2 2" xfId="580"/>
    <cellStyle name="Note 3 2 2 3" xfId="581"/>
    <cellStyle name="Note 3 2 3" xfId="582"/>
    <cellStyle name="Note 3 2 3 2" xfId="583"/>
    <cellStyle name="Note 3 2 3 2 2" xfId="584"/>
    <cellStyle name="Note 3 2 3 3" xfId="585"/>
    <cellStyle name="Note 3 2 4" xfId="586"/>
    <cellStyle name="Note 3 2 4 2" xfId="587"/>
    <cellStyle name="Note 3 2 4 2 2" xfId="588"/>
    <cellStyle name="Note 3 2 4 3" xfId="589"/>
    <cellStyle name="Note 3 2 5" xfId="590"/>
    <cellStyle name="Note 3 2 5 2" xfId="591"/>
    <cellStyle name="Note 3 2 5 2 2" xfId="592"/>
    <cellStyle name="Note 3 2 5 3" xfId="593"/>
    <cellStyle name="Note 3 2 6" xfId="594"/>
    <cellStyle name="Note 3 2 6 2" xfId="595"/>
    <cellStyle name="Note 3 2 6 2 2" xfId="596"/>
    <cellStyle name="Note 3 2 6 3" xfId="597"/>
    <cellStyle name="Note 3 2 7" xfId="598"/>
    <cellStyle name="Note 3 2 7 2" xfId="599"/>
    <cellStyle name="Note 3 2 7 2 2" xfId="600"/>
    <cellStyle name="Note 3 2 7 3" xfId="601"/>
    <cellStyle name="Note 3 2 8" xfId="602"/>
    <cellStyle name="Note 3 2 8 2" xfId="603"/>
    <cellStyle name="Note 3 2 8 2 2" xfId="604"/>
    <cellStyle name="Note 3 2 8 3" xfId="605"/>
    <cellStyle name="Note 3 2 9" xfId="606"/>
    <cellStyle name="Note 3 2 9 2" xfId="607"/>
    <cellStyle name="Note 3 3" xfId="608"/>
    <cellStyle name="Note 3 3 2" xfId="609"/>
    <cellStyle name="Note 3 3 2 2" xfId="610"/>
    <cellStyle name="Note 3 3 3" xfId="611"/>
    <cellStyle name="Note 3 4" xfId="612"/>
    <cellStyle name="Note 3 4 2" xfId="613"/>
    <cellStyle name="Note 3 4 2 2" xfId="614"/>
    <cellStyle name="Note 3 4 3" xfId="615"/>
    <cellStyle name="Note 3 5" xfId="616"/>
    <cellStyle name="Note 3 5 2" xfId="617"/>
    <cellStyle name="Note 3 5 2 2" xfId="618"/>
    <cellStyle name="Note 3 5 3" xfId="619"/>
    <cellStyle name="Note 3 6" xfId="620"/>
    <cellStyle name="Note 3 6 2" xfId="621"/>
    <cellStyle name="Note 3 6 2 2" xfId="622"/>
    <cellStyle name="Note 3 6 3" xfId="623"/>
    <cellStyle name="Note 3 7" xfId="624"/>
    <cellStyle name="Note 3 7 2" xfId="625"/>
    <cellStyle name="Note 3 7 2 2" xfId="626"/>
    <cellStyle name="Note 3 7 3" xfId="627"/>
    <cellStyle name="Note 3 8" xfId="628"/>
    <cellStyle name="Note 3 8 2" xfId="629"/>
    <cellStyle name="Note 3 8 2 2" xfId="630"/>
    <cellStyle name="Note 3 8 3" xfId="631"/>
    <cellStyle name="Note 3 9" xfId="632"/>
    <cellStyle name="Note 3 9 2" xfId="633"/>
    <cellStyle name="Note 3 9 2 2" xfId="634"/>
    <cellStyle name="Note 3 9 3" xfId="635"/>
    <cellStyle name="Note 4" xfId="636"/>
    <cellStyle name="Note 5" xfId="637"/>
    <cellStyle name="Note 5 10" xfId="638"/>
    <cellStyle name="Note 5 10 2" xfId="639"/>
    <cellStyle name="Note 5 11" xfId="640"/>
    <cellStyle name="Note 5 2" xfId="641"/>
    <cellStyle name="Note 5 2 10" xfId="642"/>
    <cellStyle name="Note 5 2 2" xfId="643"/>
    <cellStyle name="Note 5 2 2 2" xfId="644"/>
    <cellStyle name="Note 5 2 2 2 2" xfId="645"/>
    <cellStyle name="Note 5 2 2 3" xfId="646"/>
    <cellStyle name="Note 5 2 3" xfId="647"/>
    <cellStyle name="Note 5 2 3 2" xfId="648"/>
    <cellStyle name="Note 5 2 3 2 2" xfId="649"/>
    <cellStyle name="Note 5 2 3 3" xfId="650"/>
    <cellStyle name="Note 5 2 4" xfId="651"/>
    <cellStyle name="Note 5 2 4 2" xfId="652"/>
    <cellStyle name="Note 5 2 4 2 2" xfId="653"/>
    <cellStyle name="Note 5 2 4 3" xfId="654"/>
    <cellStyle name="Note 5 2 5" xfId="655"/>
    <cellStyle name="Note 5 2 5 2" xfId="656"/>
    <cellStyle name="Note 5 2 5 2 2" xfId="657"/>
    <cellStyle name="Note 5 2 5 3" xfId="658"/>
    <cellStyle name="Note 5 2 6" xfId="659"/>
    <cellStyle name="Note 5 2 6 2" xfId="660"/>
    <cellStyle name="Note 5 2 6 2 2" xfId="661"/>
    <cellStyle name="Note 5 2 6 3" xfId="662"/>
    <cellStyle name="Note 5 2 7" xfId="663"/>
    <cellStyle name="Note 5 2 7 2" xfId="664"/>
    <cellStyle name="Note 5 2 7 2 2" xfId="665"/>
    <cellStyle name="Note 5 2 7 3" xfId="666"/>
    <cellStyle name="Note 5 2 8" xfId="667"/>
    <cellStyle name="Note 5 2 8 2" xfId="668"/>
    <cellStyle name="Note 5 2 8 2 2" xfId="669"/>
    <cellStyle name="Note 5 2 8 3" xfId="670"/>
    <cellStyle name="Note 5 2 9" xfId="671"/>
    <cellStyle name="Note 5 2 9 2" xfId="672"/>
    <cellStyle name="Note 5 3" xfId="673"/>
    <cellStyle name="Note 5 3 2" xfId="674"/>
    <cellStyle name="Note 5 3 2 2" xfId="675"/>
    <cellStyle name="Note 5 3 3" xfId="676"/>
    <cellStyle name="Note 5 4" xfId="677"/>
    <cellStyle name="Note 5 4 2" xfId="678"/>
    <cellStyle name="Note 5 4 2 2" xfId="679"/>
    <cellStyle name="Note 5 4 3" xfId="680"/>
    <cellStyle name="Note 5 5" xfId="681"/>
    <cellStyle name="Note 5 5 2" xfId="682"/>
    <cellStyle name="Note 5 5 2 2" xfId="683"/>
    <cellStyle name="Note 5 5 3" xfId="684"/>
    <cellStyle name="Note 5 6" xfId="685"/>
    <cellStyle name="Note 5 6 2" xfId="686"/>
    <cellStyle name="Note 5 6 2 2" xfId="687"/>
    <cellStyle name="Note 5 6 3" xfId="688"/>
    <cellStyle name="Note 5 7" xfId="689"/>
    <cellStyle name="Note 5 7 2" xfId="690"/>
    <cellStyle name="Note 5 7 2 2" xfId="691"/>
    <cellStyle name="Note 5 7 3" xfId="692"/>
    <cellStyle name="Note 5 8" xfId="693"/>
    <cellStyle name="Note 5 8 2" xfId="694"/>
    <cellStyle name="Note 5 8 2 2" xfId="695"/>
    <cellStyle name="Note 5 8 3" xfId="696"/>
    <cellStyle name="Note 5 9" xfId="697"/>
    <cellStyle name="Note 5 9 2" xfId="698"/>
    <cellStyle name="Note 5 9 2 2" xfId="699"/>
    <cellStyle name="Note 5 9 3" xfId="700"/>
    <cellStyle name="Output 2" xfId="701"/>
    <cellStyle name="Output 2 2" xfId="702"/>
    <cellStyle name="Output 3" xfId="703"/>
    <cellStyle name="Output 3 10" xfId="704"/>
    <cellStyle name="Output 3 10 2" xfId="705"/>
    <cellStyle name="Output 3 11" xfId="706"/>
    <cellStyle name="Output 3 2" xfId="707"/>
    <cellStyle name="Output 3 2 10" xfId="708"/>
    <cellStyle name="Output 3 2 2" xfId="709"/>
    <cellStyle name="Output 3 2 2 2" xfId="710"/>
    <cellStyle name="Output 3 2 2 2 2" xfId="711"/>
    <cellStyle name="Output 3 2 2 3" xfId="712"/>
    <cellStyle name="Output 3 2 3" xfId="713"/>
    <cellStyle name="Output 3 2 3 2" xfId="714"/>
    <cellStyle name="Output 3 2 3 2 2" xfId="715"/>
    <cellStyle name="Output 3 2 3 3" xfId="716"/>
    <cellStyle name="Output 3 2 4" xfId="717"/>
    <cellStyle name="Output 3 2 4 2" xfId="718"/>
    <cellStyle name="Output 3 2 4 2 2" xfId="719"/>
    <cellStyle name="Output 3 2 4 3" xfId="720"/>
    <cellStyle name="Output 3 2 5" xfId="721"/>
    <cellStyle name="Output 3 2 5 2" xfId="722"/>
    <cellStyle name="Output 3 2 5 2 2" xfId="723"/>
    <cellStyle name="Output 3 2 5 3" xfId="724"/>
    <cellStyle name="Output 3 2 6" xfId="725"/>
    <cellStyle name="Output 3 2 6 2" xfId="726"/>
    <cellStyle name="Output 3 2 6 2 2" xfId="727"/>
    <cellStyle name="Output 3 2 6 3" xfId="728"/>
    <cellStyle name="Output 3 2 7" xfId="729"/>
    <cellStyle name="Output 3 2 7 2" xfId="730"/>
    <cellStyle name="Output 3 2 7 2 2" xfId="731"/>
    <cellStyle name="Output 3 2 7 3" xfId="732"/>
    <cellStyle name="Output 3 2 8" xfId="733"/>
    <cellStyle name="Output 3 2 8 2" xfId="734"/>
    <cellStyle name="Output 3 2 8 2 2" xfId="735"/>
    <cellStyle name="Output 3 2 8 3" xfId="736"/>
    <cellStyle name="Output 3 2 9" xfId="737"/>
    <cellStyle name="Output 3 2 9 2" xfId="738"/>
    <cellStyle name="Output 3 3" xfId="739"/>
    <cellStyle name="Output 3 3 2" xfId="740"/>
    <cellStyle name="Output 3 3 2 2" xfId="741"/>
    <cellStyle name="Output 3 3 3" xfId="742"/>
    <cellStyle name="Output 3 4" xfId="743"/>
    <cellStyle name="Output 3 4 2" xfId="744"/>
    <cellStyle name="Output 3 4 2 2" xfId="745"/>
    <cellStyle name="Output 3 4 3" xfId="746"/>
    <cellStyle name="Output 3 5" xfId="747"/>
    <cellStyle name="Output 3 5 2" xfId="748"/>
    <cellStyle name="Output 3 5 2 2" xfId="749"/>
    <cellStyle name="Output 3 5 3" xfId="750"/>
    <cellStyle name="Output 3 6" xfId="751"/>
    <cellStyle name="Output 3 6 2" xfId="752"/>
    <cellStyle name="Output 3 6 2 2" xfId="753"/>
    <cellStyle name="Output 3 6 3" xfId="754"/>
    <cellStyle name="Output 3 7" xfId="755"/>
    <cellStyle name="Output 3 7 2" xfId="756"/>
    <cellStyle name="Output 3 7 2 2" xfId="757"/>
    <cellStyle name="Output 3 7 3" xfId="758"/>
    <cellStyle name="Output 3 8" xfId="759"/>
    <cellStyle name="Output 3 8 2" xfId="760"/>
    <cellStyle name="Output 3 8 2 2" xfId="761"/>
    <cellStyle name="Output 3 8 3" xfId="762"/>
    <cellStyle name="Output 3 9" xfId="763"/>
    <cellStyle name="Output 3 9 2" xfId="764"/>
    <cellStyle name="Output 3 9 2 2" xfId="765"/>
    <cellStyle name="Output 3 9 3" xfId="766"/>
    <cellStyle name="Output 4" xfId="767"/>
    <cellStyle name="Output 4 10" xfId="768"/>
    <cellStyle name="Output 4 10 2" xfId="769"/>
    <cellStyle name="Output 4 11" xfId="770"/>
    <cellStyle name="Output 4 2" xfId="771"/>
    <cellStyle name="Output 4 2 10" xfId="772"/>
    <cellStyle name="Output 4 2 2" xfId="773"/>
    <cellStyle name="Output 4 2 2 2" xfId="774"/>
    <cellStyle name="Output 4 2 2 2 2" xfId="775"/>
    <cellStyle name="Output 4 2 2 3" xfId="776"/>
    <cellStyle name="Output 4 2 3" xfId="777"/>
    <cellStyle name="Output 4 2 3 2" xfId="778"/>
    <cellStyle name="Output 4 2 3 2 2" xfId="779"/>
    <cellStyle name="Output 4 2 3 3" xfId="780"/>
    <cellStyle name="Output 4 2 4" xfId="781"/>
    <cellStyle name="Output 4 2 4 2" xfId="782"/>
    <cellStyle name="Output 4 2 4 2 2" xfId="783"/>
    <cellStyle name="Output 4 2 4 3" xfId="784"/>
    <cellStyle name="Output 4 2 5" xfId="785"/>
    <cellStyle name="Output 4 2 5 2" xfId="786"/>
    <cellStyle name="Output 4 2 5 2 2" xfId="787"/>
    <cellStyle name="Output 4 2 5 3" xfId="788"/>
    <cellStyle name="Output 4 2 6" xfId="789"/>
    <cellStyle name="Output 4 2 6 2" xfId="790"/>
    <cellStyle name="Output 4 2 6 2 2" xfId="791"/>
    <cellStyle name="Output 4 2 6 3" xfId="792"/>
    <cellStyle name="Output 4 2 7" xfId="793"/>
    <cellStyle name="Output 4 2 7 2" xfId="794"/>
    <cellStyle name="Output 4 2 7 2 2" xfId="795"/>
    <cellStyle name="Output 4 2 7 3" xfId="796"/>
    <cellStyle name="Output 4 2 8" xfId="797"/>
    <cellStyle name="Output 4 2 8 2" xfId="798"/>
    <cellStyle name="Output 4 2 8 2 2" xfId="799"/>
    <cellStyle name="Output 4 2 8 3" xfId="800"/>
    <cellStyle name="Output 4 2 9" xfId="801"/>
    <cellStyle name="Output 4 2 9 2" xfId="802"/>
    <cellStyle name="Output 4 3" xfId="803"/>
    <cellStyle name="Output 4 3 2" xfId="804"/>
    <cellStyle name="Output 4 3 2 2" xfId="805"/>
    <cellStyle name="Output 4 3 3" xfId="806"/>
    <cellStyle name="Output 4 4" xfId="807"/>
    <cellStyle name="Output 4 4 2" xfId="808"/>
    <cellStyle name="Output 4 4 2 2" xfId="809"/>
    <cellStyle name="Output 4 4 3" xfId="810"/>
    <cellStyle name="Output 4 5" xfId="811"/>
    <cellStyle name="Output 4 5 2" xfId="812"/>
    <cellStyle name="Output 4 5 2 2" xfId="813"/>
    <cellStyle name="Output 4 5 3" xfId="814"/>
    <cellStyle name="Output 4 6" xfId="815"/>
    <cellStyle name="Output 4 6 2" xfId="816"/>
    <cellStyle name="Output 4 6 2 2" xfId="817"/>
    <cellStyle name="Output 4 6 3" xfId="818"/>
    <cellStyle name="Output 4 7" xfId="819"/>
    <cellStyle name="Output 4 7 2" xfId="820"/>
    <cellStyle name="Output 4 7 2 2" xfId="821"/>
    <cellStyle name="Output 4 7 3" xfId="822"/>
    <cellStyle name="Output 4 8" xfId="823"/>
    <cellStyle name="Output 4 8 2" xfId="824"/>
    <cellStyle name="Output 4 8 2 2" xfId="825"/>
    <cellStyle name="Output 4 8 3" xfId="826"/>
    <cellStyle name="Output 4 9" xfId="827"/>
    <cellStyle name="Output 4 9 2" xfId="828"/>
    <cellStyle name="Output 4 9 2 2" xfId="829"/>
    <cellStyle name="Output 4 9 3" xfId="830"/>
    <cellStyle name="Percent 2" xfId="23"/>
    <cellStyle name="Percent 2 2" xfId="831"/>
    <cellStyle name="Percent 2 3" xfId="832"/>
    <cellStyle name="Percent 3" xfId="24"/>
    <cellStyle name="Percent 3 2" xfId="833"/>
    <cellStyle name="Percent 4" xfId="25"/>
    <cellStyle name="Percent 5" xfId="26"/>
    <cellStyle name="SectionHeaderNormal" xfId="834"/>
    <cellStyle name="SubScript" xfId="835"/>
    <cellStyle name="SuperScript" xfId="836"/>
    <cellStyle name="TextBold" xfId="837"/>
    <cellStyle name="TextItalic" xfId="838"/>
    <cellStyle name="TextNormal" xfId="839"/>
    <cellStyle name="Title 2" xfId="840"/>
    <cellStyle name="Title 2 2" xfId="841"/>
    <cellStyle name="Title 3" xfId="842"/>
    <cellStyle name="Title 4" xfId="843"/>
    <cellStyle name="TitleNormal" xfId="844"/>
    <cellStyle name="Total 2" xfId="845"/>
    <cellStyle name="Total 2 2" xfId="846"/>
    <cellStyle name="Total 3" xfId="847"/>
    <cellStyle name="Total 3 10" xfId="848"/>
    <cellStyle name="Total 3 10 2" xfId="849"/>
    <cellStyle name="Total 3 11" xfId="850"/>
    <cellStyle name="Total 3 2" xfId="851"/>
    <cellStyle name="Total 3 2 10" xfId="852"/>
    <cellStyle name="Total 3 2 2" xfId="853"/>
    <cellStyle name="Total 3 2 2 2" xfId="854"/>
    <cellStyle name="Total 3 2 2 2 2" xfId="855"/>
    <cellStyle name="Total 3 2 2 3" xfId="856"/>
    <cellStyle name="Total 3 2 3" xfId="857"/>
    <cellStyle name="Total 3 2 3 2" xfId="858"/>
    <cellStyle name="Total 3 2 3 2 2" xfId="859"/>
    <cellStyle name="Total 3 2 3 3" xfId="860"/>
    <cellStyle name="Total 3 2 4" xfId="861"/>
    <cellStyle name="Total 3 2 4 2" xfId="862"/>
    <cellStyle name="Total 3 2 4 2 2" xfId="863"/>
    <cellStyle name="Total 3 2 4 3" xfId="864"/>
    <cellStyle name="Total 3 2 5" xfId="865"/>
    <cellStyle name="Total 3 2 5 2" xfId="866"/>
    <cellStyle name="Total 3 2 5 2 2" xfId="867"/>
    <cellStyle name="Total 3 2 5 3" xfId="868"/>
    <cellStyle name="Total 3 2 6" xfId="869"/>
    <cellStyle name="Total 3 2 6 2" xfId="870"/>
    <cellStyle name="Total 3 2 6 2 2" xfId="871"/>
    <cellStyle name="Total 3 2 6 3" xfId="872"/>
    <cellStyle name="Total 3 2 7" xfId="873"/>
    <cellStyle name="Total 3 2 7 2" xfId="874"/>
    <cellStyle name="Total 3 2 7 2 2" xfId="875"/>
    <cellStyle name="Total 3 2 7 3" xfId="876"/>
    <cellStyle name="Total 3 2 8" xfId="877"/>
    <cellStyle name="Total 3 2 8 2" xfId="878"/>
    <cellStyle name="Total 3 2 8 2 2" xfId="879"/>
    <cellStyle name="Total 3 2 8 3" xfId="880"/>
    <cellStyle name="Total 3 2 9" xfId="881"/>
    <cellStyle name="Total 3 2 9 2" xfId="882"/>
    <cellStyle name="Total 3 3" xfId="883"/>
    <cellStyle name="Total 3 3 2" xfId="884"/>
    <cellStyle name="Total 3 3 2 2" xfId="885"/>
    <cellStyle name="Total 3 3 3" xfId="886"/>
    <cellStyle name="Total 3 4" xfId="887"/>
    <cellStyle name="Total 3 4 2" xfId="888"/>
    <cellStyle name="Total 3 4 2 2" xfId="889"/>
    <cellStyle name="Total 3 4 3" xfId="890"/>
    <cellStyle name="Total 3 5" xfId="891"/>
    <cellStyle name="Total 3 5 2" xfId="892"/>
    <cellStyle name="Total 3 5 2 2" xfId="893"/>
    <cellStyle name="Total 3 5 3" xfId="894"/>
    <cellStyle name="Total 3 6" xfId="895"/>
    <cellStyle name="Total 3 6 2" xfId="896"/>
    <cellStyle name="Total 3 6 2 2" xfId="897"/>
    <cellStyle name="Total 3 6 3" xfId="898"/>
    <cellStyle name="Total 3 7" xfId="899"/>
    <cellStyle name="Total 3 7 2" xfId="900"/>
    <cellStyle name="Total 3 7 2 2" xfId="901"/>
    <cellStyle name="Total 3 7 3" xfId="902"/>
    <cellStyle name="Total 3 8" xfId="903"/>
    <cellStyle name="Total 3 8 2" xfId="904"/>
    <cellStyle name="Total 3 8 2 2" xfId="905"/>
    <cellStyle name="Total 3 8 3" xfId="906"/>
    <cellStyle name="Total 3 9" xfId="907"/>
    <cellStyle name="Total 3 9 2" xfId="908"/>
    <cellStyle name="Total 3 9 2 2" xfId="909"/>
    <cellStyle name="Total 3 9 3" xfId="910"/>
    <cellStyle name="Total 4" xfId="911"/>
    <cellStyle name="Total 4 10" xfId="912"/>
    <cellStyle name="Total 4 10 2" xfId="913"/>
    <cellStyle name="Total 4 11" xfId="914"/>
    <cellStyle name="Total 4 2" xfId="915"/>
    <cellStyle name="Total 4 2 10" xfId="916"/>
    <cellStyle name="Total 4 2 2" xfId="917"/>
    <cellStyle name="Total 4 2 2 2" xfId="918"/>
    <cellStyle name="Total 4 2 2 2 2" xfId="919"/>
    <cellStyle name="Total 4 2 2 3" xfId="920"/>
    <cellStyle name="Total 4 2 3" xfId="921"/>
    <cellStyle name="Total 4 2 3 2" xfId="922"/>
    <cellStyle name="Total 4 2 3 2 2" xfId="923"/>
    <cellStyle name="Total 4 2 3 3" xfId="924"/>
    <cellStyle name="Total 4 2 4" xfId="925"/>
    <cellStyle name="Total 4 2 4 2" xfId="926"/>
    <cellStyle name="Total 4 2 4 2 2" xfId="927"/>
    <cellStyle name="Total 4 2 4 3" xfId="928"/>
    <cellStyle name="Total 4 2 5" xfId="929"/>
    <cellStyle name="Total 4 2 5 2" xfId="930"/>
    <cellStyle name="Total 4 2 5 2 2" xfId="931"/>
    <cellStyle name="Total 4 2 5 3" xfId="932"/>
    <cellStyle name="Total 4 2 6" xfId="933"/>
    <cellStyle name="Total 4 2 6 2" xfId="934"/>
    <cellStyle name="Total 4 2 6 2 2" xfId="935"/>
    <cellStyle name="Total 4 2 6 3" xfId="936"/>
    <cellStyle name="Total 4 2 7" xfId="937"/>
    <cellStyle name="Total 4 2 7 2" xfId="938"/>
    <cellStyle name="Total 4 2 7 2 2" xfId="939"/>
    <cellStyle name="Total 4 2 7 3" xfId="940"/>
    <cellStyle name="Total 4 2 8" xfId="941"/>
    <cellStyle name="Total 4 2 8 2" xfId="942"/>
    <cellStyle name="Total 4 2 8 2 2" xfId="943"/>
    <cellStyle name="Total 4 2 8 3" xfId="944"/>
    <cellStyle name="Total 4 2 9" xfId="945"/>
    <cellStyle name="Total 4 2 9 2" xfId="946"/>
    <cellStyle name="Total 4 3" xfId="947"/>
    <cellStyle name="Total 4 3 2" xfId="948"/>
    <cellStyle name="Total 4 3 2 2" xfId="949"/>
    <cellStyle name="Total 4 3 3" xfId="950"/>
    <cellStyle name="Total 4 4" xfId="951"/>
    <cellStyle name="Total 4 4 2" xfId="952"/>
    <cellStyle name="Total 4 4 2 2" xfId="953"/>
    <cellStyle name="Total 4 4 3" xfId="954"/>
    <cellStyle name="Total 4 5" xfId="955"/>
    <cellStyle name="Total 4 5 2" xfId="956"/>
    <cellStyle name="Total 4 5 2 2" xfId="957"/>
    <cellStyle name="Total 4 5 3" xfId="958"/>
    <cellStyle name="Total 4 6" xfId="959"/>
    <cellStyle name="Total 4 6 2" xfId="960"/>
    <cellStyle name="Total 4 6 2 2" xfId="961"/>
    <cellStyle name="Total 4 6 3" xfId="962"/>
    <cellStyle name="Total 4 7" xfId="963"/>
    <cellStyle name="Total 4 7 2" xfId="964"/>
    <cellStyle name="Total 4 7 2 2" xfId="965"/>
    <cellStyle name="Total 4 7 3" xfId="966"/>
    <cellStyle name="Total 4 8" xfId="967"/>
    <cellStyle name="Total 4 8 2" xfId="968"/>
    <cellStyle name="Total 4 8 2 2" xfId="969"/>
    <cellStyle name="Total 4 8 3" xfId="970"/>
    <cellStyle name="Total 4 9" xfId="971"/>
    <cellStyle name="Total 4 9 2" xfId="972"/>
    <cellStyle name="Total 4 9 2 2" xfId="973"/>
    <cellStyle name="Total 4 9 3" xfId="974"/>
    <cellStyle name="Warning Text 2" xfId="975"/>
    <cellStyle name="Warning Text 2 2" xfId="976"/>
    <cellStyle name="Warning Text 3" xfId="977"/>
    <cellStyle name="Warning Text 4" xfId="9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=""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AppData/Local/Temp/Leberkaese/sample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ndt/Documents/2019%20Qtrly%20OSSE%20reports/SEED%20DC%20School%20FY19%20Budget%20Template%20(28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Enrollment"/>
      <sheetName val="Annual Budget"/>
      <sheetName val="Statement of Activites"/>
      <sheetName val="Statement of Financial Position"/>
      <sheetName val="References"/>
    </sheetNames>
    <sheetDataSet>
      <sheetData sheetId="0">
        <row r="2">
          <cell r="A2" t="str">
            <v>Enter School Name  The SEED School of Washington DC</v>
          </cell>
        </row>
        <row r="8">
          <cell r="A8">
            <v>2019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rndt@seedschooldc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9"/>
  <sheetViews>
    <sheetView showGridLines="0" view="pageBreakPreview" zoomScaleSheetLayoutView="100" workbookViewId="0">
      <selection activeCell="A9" sqref="A9"/>
    </sheetView>
  </sheetViews>
  <sheetFormatPr defaultColWidth="9.140625" defaultRowHeight="12.75" x14ac:dyDescent="0.2"/>
  <cols>
    <col min="1" max="1" width="49.7109375" style="64" bestFit="1" customWidth="1"/>
    <col min="2" max="3" width="9.140625" style="64"/>
    <col min="4" max="4" width="52.42578125" style="64" customWidth="1"/>
    <col min="5" max="16384" width="9.140625" style="64"/>
  </cols>
  <sheetData>
    <row r="1" spans="1:1" x14ac:dyDescent="0.2">
      <c r="A1" s="63" t="s">
        <v>93</v>
      </c>
    </row>
    <row r="2" spans="1:1" x14ac:dyDescent="0.2">
      <c r="A2" s="65" t="s">
        <v>129</v>
      </c>
    </row>
    <row r="4" spans="1:1" x14ac:dyDescent="0.2">
      <c r="A4" s="65" t="s">
        <v>130</v>
      </c>
    </row>
    <row r="5" spans="1:1" x14ac:dyDescent="0.2">
      <c r="A5" s="65" t="s">
        <v>131</v>
      </c>
    </row>
    <row r="6" spans="1:1" x14ac:dyDescent="0.2">
      <c r="A6" s="65" t="s">
        <v>132</v>
      </c>
    </row>
    <row r="7" spans="1:1" ht="15" x14ac:dyDescent="0.25">
      <c r="A7" s="69" t="s">
        <v>133</v>
      </c>
    </row>
    <row r="8" spans="1:1" x14ac:dyDescent="0.2">
      <c r="A8" s="65">
        <v>2020</v>
      </c>
    </row>
    <row r="9" spans="1:1" x14ac:dyDescent="0.2">
      <c r="A9" s="65" t="s">
        <v>94</v>
      </c>
    </row>
  </sheetData>
  <hyperlinks>
    <hyperlink ref="A7" r:id="rId1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view="pageBreakPreview" topLeftCell="A7" zoomScaleNormal="115" zoomScaleSheetLayoutView="100" zoomScalePageLayoutView="115" workbookViewId="0">
      <selection activeCell="D63" sqref="D63"/>
    </sheetView>
  </sheetViews>
  <sheetFormatPr defaultColWidth="7.42578125" defaultRowHeight="12.75" x14ac:dyDescent="0.2"/>
  <cols>
    <col min="1" max="1" width="31.42578125" style="2" customWidth="1"/>
    <col min="2" max="2" width="26.42578125" style="34" customWidth="1"/>
    <col min="3" max="4" width="15.7109375" style="34" customWidth="1"/>
    <col min="5" max="5" width="12" style="2" bestFit="1" customWidth="1"/>
    <col min="6" max="6" width="11.140625" style="2" bestFit="1" customWidth="1"/>
    <col min="7" max="16384" width="7.42578125" style="2"/>
  </cols>
  <sheetData>
    <row r="1" spans="1:4" x14ac:dyDescent="0.2">
      <c r="A1" s="66" t="str">
        <f>'Cover Sheet'!A2</f>
        <v>Enter School Name  The SEED School of Washington DC</v>
      </c>
    </row>
    <row r="2" spans="1:4" x14ac:dyDescent="0.2">
      <c r="A2" s="2" t="s">
        <v>135</v>
      </c>
    </row>
    <row r="3" spans="1:4" x14ac:dyDescent="0.2">
      <c r="A3" s="13"/>
      <c r="B3" s="14"/>
      <c r="C3" s="15"/>
      <c r="D3" s="15"/>
    </row>
    <row r="4" spans="1:4" ht="31.5" customHeight="1" x14ac:dyDescent="0.2">
      <c r="A4" s="85" t="s">
        <v>34</v>
      </c>
      <c r="B4" s="84" t="s">
        <v>77</v>
      </c>
      <c r="C4" s="84" t="s">
        <v>92</v>
      </c>
      <c r="D4" s="84" t="s">
        <v>91</v>
      </c>
    </row>
    <row r="5" spans="1:4" ht="16.5" customHeight="1" x14ac:dyDescent="0.2">
      <c r="A5" s="86"/>
      <c r="B5" s="84"/>
      <c r="C5" s="84"/>
      <c r="D5" s="84"/>
    </row>
    <row r="6" spans="1:4" ht="12.75" customHeight="1" x14ac:dyDescent="0.2">
      <c r="A6" s="7" t="s">
        <v>35</v>
      </c>
      <c r="B6" s="35"/>
      <c r="C6" s="36"/>
      <c r="D6" s="36"/>
    </row>
    <row r="7" spans="1:4" ht="12.75" customHeight="1" x14ac:dyDescent="0.2">
      <c r="A7" s="7" t="s">
        <v>36</v>
      </c>
      <c r="B7" s="35"/>
      <c r="C7" s="36"/>
      <c r="D7" s="36"/>
    </row>
    <row r="8" spans="1:4" ht="12.75" customHeight="1" x14ac:dyDescent="0.2">
      <c r="A8" s="7" t="s">
        <v>37</v>
      </c>
      <c r="B8" s="35"/>
      <c r="C8" s="36"/>
      <c r="D8" s="36"/>
    </row>
    <row r="9" spans="1:4" ht="12.75" customHeight="1" x14ac:dyDescent="0.2">
      <c r="A9" s="7" t="s">
        <v>38</v>
      </c>
      <c r="B9" s="35"/>
      <c r="C9" s="36"/>
      <c r="D9" s="36"/>
    </row>
    <row r="10" spans="1:4" ht="12.75" customHeight="1" x14ac:dyDescent="0.2">
      <c r="A10" s="7" t="s">
        <v>39</v>
      </c>
      <c r="B10" s="35"/>
      <c r="C10" s="36"/>
      <c r="D10" s="36"/>
    </row>
    <row r="11" spans="1:4" ht="12.75" customHeight="1" x14ac:dyDescent="0.2">
      <c r="A11" s="7" t="s">
        <v>40</v>
      </c>
      <c r="B11" s="35"/>
      <c r="C11" s="36"/>
      <c r="D11" s="36"/>
    </row>
    <row r="12" spans="1:4" ht="12.75" customHeight="1" x14ac:dyDescent="0.2">
      <c r="A12" s="7" t="s">
        <v>41</v>
      </c>
      <c r="B12" s="35"/>
      <c r="C12" s="36"/>
      <c r="D12" s="36"/>
    </row>
    <row r="13" spans="1:4" ht="12.75" customHeight="1" x14ac:dyDescent="0.2">
      <c r="A13" s="7" t="s">
        <v>42</v>
      </c>
      <c r="B13" s="35"/>
      <c r="C13" s="36"/>
      <c r="D13" s="36"/>
    </row>
    <row r="14" spans="1:4" ht="12.75" customHeight="1" x14ac:dyDescent="0.2">
      <c r="A14" s="8" t="s">
        <v>43</v>
      </c>
      <c r="B14" s="35" t="s">
        <v>134</v>
      </c>
      <c r="C14" s="36"/>
      <c r="D14" s="36"/>
    </row>
    <row r="15" spans="1:4" ht="12.75" customHeight="1" x14ac:dyDescent="0.2">
      <c r="A15" s="8" t="s">
        <v>44</v>
      </c>
      <c r="B15" s="35">
        <v>58</v>
      </c>
      <c r="C15" s="36">
        <v>0</v>
      </c>
      <c r="D15" s="36" t="s">
        <v>134</v>
      </c>
    </row>
    <row r="16" spans="1:4" ht="12.75" customHeight="1" x14ac:dyDescent="0.2">
      <c r="A16" s="8" t="s">
        <v>45</v>
      </c>
      <c r="B16" s="35">
        <v>49</v>
      </c>
      <c r="C16" s="36">
        <v>51</v>
      </c>
      <c r="D16" s="36" t="s">
        <v>134</v>
      </c>
    </row>
    <row r="17" spans="1:4" ht="12.75" customHeight="1" x14ac:dyDescent="0.2">
      <c r="A17" s="7" t="s">
        <v>46</v>
      </c>
      <c r="B17" s="35">
        <v>70</v>
      </c>
      <c r="C17" s="36">
        <v>70</v>
      </c>
      <c r="D17" s="36" t="s">
        <v>134</v>
      </c>
    </row>
    <row r="18" spans="1:4" ht="12.75" customHeight="1" x14ac:dyDescent="0.2">
      <c r="A18" s="7" t="s">
        <v>47</v>
      </c>
      <c r="B18" s="35">
        <v>38</v>
      </c>
      <c r="C18" s="36">
        <v>64</v>
      </c>
      <c r="D18" s="36" t="s">
        <v>134</v>
      </c>
    </row>
    <row r="19" spans="1:4" ht="12.75" customHeight="1" x14ac:dyDescent="0.2">
      <c r="A19" s="7" t="s">
        <v>48</v>
      </c>
      <c r="B19" s="35">
        <v>37</v>
      </c>
      <c r="C19" s="36">
        <v>32</v>
      </c>
      <c r="D19" s="36" t="s">
        <v>134</v>
      </c>
    </row>
    <row r="20" spans="1:4" ht="12.75" customHeight="1" x14ac:dyDescent="0.2">
      <c r="A20" s="7" t="s">
        <v>49</v>
      </c>
      <c r="B20" s="35">
        <v>30</v>
      </c>
      <c r="C20" s="36">
        <v>33</v>
      </c>
      <c r="D20" s="36" t="s">
        <v>134</v>
      </c>
    </row>
    <row r="21" spans="1:4" ht="12.75" customHeight="1" x14ac:dyDescent="0.2">
      <c r="A21" s="7" t="s">
        <v>50</v>
      </c>
      <c r="B21" s="35"/>
      <c r="C21" s="36"/>
      <c r="D21" s="36"/>
    </row>
    <row r="22" spans="1:4" ht="12.75" customHeight="1" x14ac:dyDescent="0.2">
      <c r="A22" s="7" t="s">
        <v>51</v>
      </c>
      <c r="B22" s="35"/>
      <c r="C22" s="36"/>
      <c r="D22" s="36"/>
    </row>
    <row r="23" spans="1:4" ht="13.5" customHeight="1" x14ac:dyDescent="0.2">
      <c r="A23" s="8" t="s">
        <v>52</v>
      </c>
      <c r="B23" s="35"/>
      <c r="C23" s="36"/>
      <c r="D23" s="36"/>
    </row>
    <row r="24" spans="1:4" x14ac:dyDescent="0.2">
      <c r="A24" s="16" t="s">
        <v>53</v>
      </c>
      <c r="B24" s="12">
        <f>SUM(B6:B23)</f>
        <v>282</v>
      </c>
      <c r="C24" s="12">
        <f>SUM(C6:C23)</f>
        <v>250</v>
      </c>
      <c r="D24" s="12">
        <f>SUM(D6:D23)</f>
        <v>0</v>
      </c>
    </row>
    <row r="25" spans="1:4" x14ac:dyDescent="0.2">
      <c r="A25" s="17"/>
      <c r="B25" s="18"/>
      <c r="C25" s="10"/>
      <c r="D25" s="10"/>
    </row>
    <row r="26" spans="1:4" ht="25.5" x14ac:dyDescent="0.2">
      <c r="A26" s="16" t="s">
        <v>54</v>
      </c>
      <c r="B26" s="19" t="str">
        <f>B4</f>
        <v>Previous Year's Enrollment</v>
      </c>
      <c r="C26" s="19" t="str">
        <f>C4</f>
        <v>Budgeted Enrollment</v>
      </c>
      <c r="D26" s="19" t="str">
        <f>D4</f>
        <v>Audited Enrollment</v>
      </c>
    </row>
    <row r="27" spans="1:4" ht="20.25" customHeight="1" x14ac:dyDescent="0.2">
      <c r="A27" s="7" t="s">
        <v>55</v>
      </c>
      <c r="B27" s="35">
        <v>5</v>
      </c>
      <c r="C27" s="36">
        <v>5</v>
      </c>
      <c r="D27" s="36" t="s">
        <v>134</v>
      </c>
    </row>
    <row r="28" spans="1:4" ht="12.75" customHeight="1" x14ac:dyDescent="0.2">
      <c r="A28" s="7" t="s">
        <v>56</v>
      </c>
      <c r="B28" s="35">
        <v>25</v>
      </c>
      <c r="C28" s="36">
        <v>25</v>
      </c>
      <c r="D28" s="36" t="s">
        <v>134</v>
      </c>
    </row>
    <row r="29" spans="1:4" ht="12.75" customHeight="1" x14ac:dyDescent="0.2">
      <c r="A29" s="7" t="s">
        <v>57</v>
      </c>
      <c r="B29" s="35">
        <v>21</v>
      </c>
      <c r="C29" s="36">
        <v>24</v>
      </c>
      <c r="D29" s="36" t="s">
        <v>134</v>
      </c>
    </row>
    <row r="30" spans="1:4" ht="12.75" customHeight="1" x14ac:dyDescent="0.2">
      <c r="A30" s="7" t="s">
        <v>58</v>
      </c>
      <c r="B30" s="35">
        <v>2</v>
      </c>
      <c r="C30" s="36">
        <v>3</v>
      </c>
      <c r="D30" s="36" t="s">
        <v>130</v>
      </c>
    </row>
    <row r="31" spans="1:4" ht="13.5" customHeight="1" x14ac:dyDescent="0.2">
      <c r="A31" s="16" t="s">
        <v>59</v>
      </c>
      <c r="B31" s="12">
        <f>SUM(B27:B30)</f>
        <v>53</v>
      </c>
      <c r="C31" s="12">
        <f>SUM(C27:C30)</f>
        <v>57</v>
      </c>
      <c r="D31" s="12">
        <f>SUM(D27:D30)</f>
        <v>0</v>
      </c>
    </row>
    <row r="32" spans="1:4" ht="13.5" customHeight="1" x14ac:dyDescent="0.2">
      <c r="A32" s="20"/>
      <c r="B32" s="21"/>
      <c r="C32" s="10"/>
      <c r="D32" s="10"/>
    </row>
    <row r="33" spans="1:6" ht="13.5" x14ac:dyDescent="0.25">
      <c r="A33" s="22"/>
      <c r="B33" s="21"/>
      <c r="C33" s="10"/>
      <c r="D33" s="10"/>
    </row>
    <row r="34" spans="1:6" ht="32.25" customHeight="1" x14ac:dyDescent="0.2">
      <c r="A34" s="11" t="s">
        <v>60</v>
      </c>
      <c r="B34" s="19" t="str">
        <f>B26</f>
        <v>Previous Year's Enrollment</v>
      </c>
      <c r="C34" s="19" t="str">
        <f>C26</f>
        <v>Budgeted Enrollment</v>
      </c>
      <c r="D34" s="19" t="str">
        <f>D26</f>
        <v>Audited Enrollment</v>
      </c>
    </row>
    <row r="35" spans="1:6" ht="21.75" customHeight="1" x14ac:dyDescent="0.2">
      <c r="A35" s="11" t="s">
        <v>61</v>
      </c>
      <c r="B35" s="37">
        <v>2</v>
      </c>
      <c r="C35" s="38">
        <v>2</v>
      </c>
      <c r="D35" s="38">
        <v>2</v>
      </c>
    </row>
    <row r="36" spans="1:6" x14ac:dyDescent="0.2">
      <c r="A36" s="20"/>
      <c r="B36" s="21"/>
      <c r="C36" s="10"/>
      <c r="D36" s="10"/>
    </row>
    <row r="37" spans="1:6" ht="12.75" customHeight="1" x14ac:dyDescent="0.2">
      <c r="A37" s="11" t="s">
        <v>62</v>
      </c>
      <c r="B37" s="19" t="str">
        <f>B34</f>
        <v>Previous Year's Enrollment</v>
      </c>
      <c r="C37" s="19" t="str">
        <f>C34</f>
        <v>Budgeted Enrollment</v>
      </c>
      <c r="D37" s="19" t="str">
        <f>D34</f>
        <v>Audited Enrollment</v>
      </c>
    </row>
    <row r="38" spans="1:6" ht="12.75" customHeight="1" x14ac:dyDescent="0.2">
      <c r="A38" s="6" t="s">
        <v>63</v>
      </c>
      <c r="B38" s="39">
        <f>B27</f>
        <v>5</v>
      </c>
      <c r="C38" s="36">
        <f>C27</f>
        <v>5</v>
      </c>
      <c r="D38" s="36" t="s">
        <v>134</v>
      </c>
    </row>
    <row r="39" spans="1:6" ht="12.75" customHeight="1" x14ac:dyDescent="0.2">
      <c r="A39" s="6" t="s">
        <v>64</v>
      </c>
      <c r="B39" s="39">
        <f t="shared" ref="B39:C41" si="0">B28</f>
        <v>25</v>
      </c>
      <c r="C39" s="36">
        <f t="shared" si="0"/>
        <v>25</v>
      </c>
      <c r="D39" s="36" t="s">
        <v>134</v>
      </c>
    </row>
    <row r="40" spans="1:6" ht="12.75" customHeight="1" x14ac:dyDescent="0.2">
      <c r="A40" s="6" t="s">
        <v>65</v>
      </c>
      <c r="B40" s="39">
        <f t="shared" si="0"/>
        <v>21</v>
      </c>
      <c r="C40" s="36">
        <f t="shared" si="0"/>
        <v>24</v>
      </c>
      <c r="D40" s="36" t="s">
        <v>134</v>
      </c>
      <c r="F40" s="3"/>
    </row>
    <row r="41" spans="1:6" ht="12.75" customHeight="1" x14ac:dyDescent="0.2">
      <c r="A41" s="6" t="s">
        <v>66</v>
      </c>
      <c r="B41" s="39">
        <f t="shared" si="0"/>
        <v>2</v>
      </c>
      <c r="C41" s="36">
        <f t="shared" si="0"/>
        <v>3</v>
      </c>
      <c r="D41" s="36" t="s">
        <v>134</v>
      </c>
      <c r="F41" s="3"/>
    </row>
    <row r="42" spans="1:6" ht="13.5" customHeight="1" x14ac:dyDescent="0.2">
      <c r="A42" s="23" t="s">
        <v>67</v>
      </c>
      <c r="B42" s="12">
        <f>SUM(B38:B41)</f>
        <v>53</v>
      </c>
      <c r="C42" s="12">
        <f>SUM(C38:C41)</f>
        <v>57</v>
      </c>
      <c r="D42" s="12">
        <f>SUM(D38:D41)</f>
        <v>0</v>
      </c>
      <c r="F42" s="3"/>
    </row>
    <row r="43" spans="1:6" ht="13.5" customHeight="1" x14ac:dyDescent="0.2">
      <c r="A43" s="17"/>
      <c r="B43" s="21"/>
      <c r="C43" s="24"/>
      <c r="D43" s="24"/>
      <c r="F43" s="3"/>
    </row>
    <row r="44" spans="1:6" ht="25.5" x14ac:dyDescent="0.2">
      <c r="A44" s="25" t="s">
        <v>68</v>
      </c>
      <c r="B44" s="19" t="str">
        <f>B34</f>
        <v>Previous Year's Enrollment</v>
      </c>
      <c r="C44" s="19" t="str">
        <f>C34</f>
        <v>Budgeted Enrollment</v>
      </c>
      <c r="D44" s="19" t="str">
        <f>D34</f>
        <v>Audited Enrollment</v>
      </c>
      <c r="F44" s="3"/>
    </row>
    <row r="45" spans="1:6" ht="13.5" customHeight="1" x14ac:dyDescent="0.2">
      <c r="A45" s="11" t="s">
        <v>69</v>
      </c>
      <c r="B45" s="40">
        <v>0</v>
      </c>
      <c r="C45" s="38">
        <v>0</v>
      </c>
      <c r="D45" s="38" t="s">
        <v>134</v>
      </c>
      <c r="F45" s="3"/>
    </row>
    <row r="46" spans="1:6" ht="13.5" customHeight="1" x14ac:dyDescent="0.2">
      <c r="A46" s="20"/>
      <c r="B46" s="21"/>
      <c r="C46" s="26"/>
      <c r="D46" s="26"/>
      <c r="F46" s="3"/>
    </row>
    <row r="47" spans="1:6" ht="12.75" customHeight="1" x14ac:dyDescent="0.2">
      <c r="A47" s="6" t="s">
        <v>70</v>
      </c>
      <c r="B47" s="19" t="str">
        <f>B44</f>
        <v>Previous Year's Enrollment</v>
      </c>
      <c r="C47" s="19" t="str">
        <f>C44</f>
        <v>Budgeted Enrollment</v>
      </c>
      <c r="D47" s="19" t="str">
        <f>D44</f>
        <v>Audited Enrollment</v>
      </c>
      <c r="F47" s="3"/>
    </row>
    <row r="48" spans="1:6" ht="13.5" customHeight="1" x14ac:dyDescent="0.2">
      <c r="A48" s="11" t="s">
        <v>70</v>
      </c>
      <c r="B48" s="37">
        <f>B24</f>
        <v>282</v>
      </c>
      <c r="C48" s="38">
        <f>C24</f>
        <v>250</v>
      </c>
      <c r="D48" s="38">
        <v>0</v>
      </c>
      <c r="F48" s="3"/>
    </row>
    <row r="49" spans="1:6" x14ac:dyDescent="0.2">
      <c r="A49" s="20"/>
      <c r="B49" s="21"/>
      <c r="C49" s="26"/>
      <c r="D49" s="26"/>
      <c r="F49" s="3"/>
    </row>
    <row r="50" spans="1:6" ht="12.75" customHeight="1" x14ac:dyDescent="0.2">
      <c r="A50" s="11" t="s">
        <v>89</v>
      </c>
      <c r="B50" s="19" t="str">
        <f>B47</f>
        <v>Previous Year's Enrollment</v>
      </c>
      <c r="C50" s="19" t="str">
        <f>C47</f>
        <v>Budgeted Enrollment</v>
      </c>
      <c r="D50" s="19" t="str">
        <f>D47</f>
        <v>Audited Enrollment</v>
      </c>
      <c r="F50" s="3"/>
    </row>
    <row r="51" spans="1:6" ht="13.5" customHeight="1" x14ac:dyDescent="0.2">
      <c r="A51" s="11" t="s">
        <v>90</v>
      </c>
      <c r="B51" s="37">
        <v>166</v>
      </c>
      <c r="C51" s="38">
        <f>B51/B48*C48</f>
        <v>147.16312056737587</v>
      </c>
      <c r="D51" s="38">
        <v>0</v>
      </c>
      <c r="F51" s="3"/>
    </row>
    <row r="52" spans="1:6" x14ac:dyDescent="0.2">
      <c r="A52" s="27"/>
      <c r="B52" s="9"/>
      <c r="C52" s="28"/>
      <c r="D52" s="28"/>
      <c r="F52" s="3"/>
    </row>
    <row r="53" spans="1:6" ht="25.5" x14ac:dyDescent="0.2">
      <c r="A53" s="11" t="s">
        <v>71</v>
      </c>
      <c r="B53" s="19" t="str">
        <f>B44</f>
        <v>Previous Year's Enrollment</v>
      </c>
      <c r="C53" s="19" t="str">
        <f>C44</f>
        <v>Budgeted Enrollment</v>
      </c>
      <c r="D53" s="19" t="str">
        <f>D44</f>
        <v>Audited Enrollment</v>
      </c>
      <c r="F53" s="3"/>
    </row>
    <row r="54" spans="1:6" ht="12.75" customHeight="1" x14ac:dyDescent="0.2">
      <c r="A54" s="6" t="s">
        <v>72</v>
      </c>
      <c r="B54" s="41">
        <v>3</v>
      </c>
      <c r="C54" s="36">
        <v>3</v>
      </c>
      <c r="D54" s="36">
        <v>0</v>
      </c>
      <c r="F54" s="3"/>
    </row>
    <row r="55" spans="1:6" ht="12.75" customHeight="1" x14ac:dyDescent="0.2">
      <c r="A55" s="6" t="s">
        <v>73</v>
      </c>
      <c r="B55" s="41">
        <v>6</v>
      </c>
      <c r="C55" s="36">
        <v>6</v>
      </c>
      <c r="D55" s="36">
        <v>0</v>
      </c>
      <c r="F55" s="3"/>
    </row>
    <row r="56" spans="1:6" ht="12.75" customHeight="1" x14ac:dyDescent="0.2">
      <c r="A56" s="6" t="s">
        <v>74</v>
      </c>
      <c r="B56" s="41">
        <v>4</v>
      </c>
      <c r="C56" s="36">
        <v>4</v>
      </c>
      <c r="D56" s="36">
        <v>0</v>
      </c>
      <c r="F56" s="3"/>
    </row>
    <row r="57" spans="1:6" ht="12.75" customHeight="1" x14ac:dyDescent="0.2">
      <c r="A57" s="6" t="s">
        <v>75</v>
      </c>
      <c r="B57" s="41">
        <v>0</v>
      </c>
      <c r="C57" s="36"/>
      <c r="D57" s="36"/>
      <c r="F57" s="3"/>
    </row>
    <row r="58" spans="1:6" ht="14.25" customHeight="1" x14ac:dyDescent="0.25">
      <c r="A58" s="29" t="s">
        <v>76</v>
      </c>
      <c r="B58" s="12">
        <f>SUM(B54:B57)</f>
        <v>13</v>
      </c>
      <c r="C58" s="12">
        <f>SUM(C54:C57)</f>
        <v>13</v>
      </c>
      <c r="D58" s="12">
        <f>SUM(D54:D57)</f>
        <v>0</v>
      </c>
      <c r="F58" s="3"/>
    </row>
    <row r="59" spans="1:6" x14ac:dyDescent="0.2">
      <c r="A59" s="4"/>
      <c r="B59" s="9"/>
      <c r="C59" s="10"/>
      <c r="D59" s="10"/>
      <c r="F59" s="3"/>
    </row>
    <row r="60" spans="1:6" x14ac:dyDescent="0.2">
      <c r="A60" s="30"/>
      <c r="B60" s="31"/>
      <c r="C60" s="31"/>
      <c r="D60" s="31"/>
      <c r="F60" s="3"/>
    </row>
    <row r="61" spans="1:6" x14ac:dyDescent="0.2">
      <c r="A61" s="32"/>
      <c r="B61" s="33"/>
      <c r="C61" s="33"/>
      <c r="D61" s="33"/>
      <c r="E61" s="3"/>
      <c r="F61" s="5"/>
    </row>
    <row r="62" spans="1:6" x14ac:dyDescent="0.2">
      <c r="F62" s="3"/>
    </row>
    <row r="63" spans="1:6" x14ac:dyDescent="0.2">
      <c r="F63" s="3"/>
    </row>
    <row r="64" spans="1:6" x14ac:dyDescent="0.2">
      <c r="F64" s="3"/>
    </row>
    <row r="65" spans="6:6" x14ac:dyDescent="0.2">
      <c r="F65" s="3"/>
    </row>
    <row r="66" spans="6:6" x14ac:dyDescent="0.2">
      <c r="F66" s="3"/>
    </row>
    <row r="67" spans="6:6" x14ac:dyDescent="0.2">
      <c r="F67" s="3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Y78"/>
  <sheetViews>
    <sheetView showGridLines="0" tabSelected="1" view="pageBreakPreview" zoomScaleSheetLayoutView="100" workbookViewId="0">
      <selection activeCell="J67" sqref="J67"/>
    </sheetView>
  </sheetViews>
  <sheetFormatPr defaultColWidth="9.140625" defaultRowHeight="12.75" customHeight="1" x14ac:dyDescent="0.2"/>
  <cols>
    <col min="1" max="1" width="1.85546875" style="42" customWidth="1"/>
    <col min="2" max="2" width="47.5703125" style="42" customWidth="1"/>
    <col min="3" max="3" width="2.85546875" style="42" customWidth="1"/>
    <col min="4" max="4" width="13.28515625" style="42" hidden="1" customWidth="1"/>
    <col min="5" max="5" width="2.7109375" style="1" hidden="1" customWidth="1"/>
    <col min="6" max="6" width="8.85546875" style="43" hidden="1" customWidth="1"/>
    <col min="7" max="7" width="2.7109375" style="1" customWidth="1"/>
    <col min="8" max="23" width="13.5703125" style="42" bestFit="1" customWidth="1"/>
    <col min="24" max="24" width="2.7109375" style="42" customWidth="1"/>
    <col min="25" max="25" width="14" style="42" customWidth="1"/>
    <col min="26" max="16384" width="9.140625" style="42"/>
  </cols>
  <sheetData>
    <row r="1" spans="1:25" x14ac:dyDescent="0.2">
      <c r="A1" s="58" t="str">
        <f>'[4]Cover Sheet'!A2</f>
        <v>Enter School Name  The SEED School of Washington DC</v>
      </c>
      <c r="B1" s="58"/>
      <c r="L1" s="43"/>
    </row>
    <row r="2" spans="1:25" x14ac:dyDescent="0.2">
      <c r="A2" s="42" t="str">
        <f>'[4]Cover Sheet'!A8&amp;" Annual Budget"</f>
        <v>2019 Annual Budget</v>
      </c>
      <c r="B2" s="42" t="s">
        <v>136</v>
      </c>
    </row>
    <row r="3" spans="1:25" x14ac:dyDescent="0.2">
      <c r="A3" s="44"/>
      <c r="B3" s="88" t="s">
        <v>137</v>
      </c>
      <c r="C3" s="44"/>
      <c r="D3" s="45"/>
      <c r="F3" s="1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4"/>
    </row>
    <row r="4" spans="1:25" x14ac:dyDescent="0.2">
      <c r="A4" s="1"/>
      <c r="B4" s="1"/>
      <c r="C4" s="44"/>
      <c r="D4" s="47" t="s">
        <v>107</v>
      </c>
      <c r="E4" s="48"/>
      <c r="F4" s="48"/>
      <c r="G4" s="48"/>
      <c r="H4" s="47" t="s">
        <v>95</v>
      </c>
      <c r="I4" s="47" t="s">
        <v>96</v>
      </c>
      <c r="J4" s="47" t="s">
        <v>97</v>
      </c>
      <c r="K4" s="47" t="s">
        <v>78</v>
      </c>
      <c r="L4" s="47" t="s">
        <v>98</v>
      </c>
      <c r="M4" s="47" t="s">
        <v>99</v>
      </c>
      <c r="N4" s="47" t="s">
        <v>100</v>
      </c>
      <c r="O4" s="47" t="s">
        <v>79</v>
      </c>
      <c r="P4" s="47" t="s">
        <v>101</v>
      </c>
      <c r="Q4" s="47" t="s">
        <v>102</v>
      </c>
      <c r="R4" s="47" t="s">
        <v>103</v>
      </c>
      <c r="S4" s="47" t="s">
        <v>80</v>
      </c>
      <c r="T4" s="47" t="s">
        <v>104</v>
      </c>
      <c r="U4" s="47" t="s">
        <v>105</v>
      </c>
      <c r="V4" s="47" t="s">
        <v>106</v>
      </c>
      <c r="W4" s="47" t="s">
        <v>81</v>
      </c>
      <c r="X4" s="44"/>
      <c r="Y4" s="47" t="s">
        <v>108</v>
      </c>
    </row>
    <row r="5" spans="1:25" x14ac:dyDescent="0.2">
      <c r="B5" s="1"/>
      <c r="C5" s="44"/>
      <c r="D5" s="49" t="s">
        <v>0</v>
      </c>
      <c r="E5" s="50"/>
      <c r="F5" s="50"/>
      <c r="G5" s="50"/>
      <c r="H5" s="49" t="str">
        <f>D5</f>
        <v>Budget</v>
      </c>
      <c r="I5" s="49" t="str">
        <f>H5</f>
        <v>Budget</v>
      </c>
      <c r="J5" s="49" t="str">
        <f t="shared" ref="J5:W5" si="0">I5</f>
        <v>Budget</v>
      </c>
      <c r="K5" s="49" t="str">
        <f t="shared" si="0"/>
        <v>Budget</v>
      </c>
      <c r="L5" s="49" t="str">
        <f t="shared" si="0"/>
        <v>Budget</v>
      </c>
      <c r="M5" s="49" t="str">
        <f t="shared" si="0"/>
        <v>Budget</v>
      </c>
      <c r="N5" s="49" t="str">
        <f t="shared" si="0"/>
        <v>Budget</v>
      </c>
      <c r="O5" s="49" t="str">
        <f t="shared" si="0"/>
        <v>Budget</v>
      </c>
      <c r="P5" s="49" t="str">
        <f t="shared" si="0"/>
        <v>Budget</v>
      </c>
      <c r="Q5" s="49" t="str">
        <f t="shared" si="0"/>
        <v>Budget</v>
      </c>
      <c r="R5" s="49" t="str">
        <f t="shared" si="0"/>
        <v>Budget</v>
      </c>
      <c r="S5" s="49" t="str">
        <f t="shared" si="0"/>
        <v>Budget</v>
      </c>
      <c r="T5" s="49" t="str">
        <f t="shared" si="0"/>
        <v>Budget</v>
      </c>
      <c r="U5" s="49" t="str">
        <f t="shared" si="0"/>
        <v>Budget</v>
      </c>
      <c r="V5" s="49" t="str">
        <f t="shared" si="0"/>
        <v>Budget</v>
      </c>
      <c r="W5" s="49" t="str">
        <f t="shared" si="0"/>
        <v>Budget</v>
      </c>
      <c r="X5" s="44"/>
      <c r="Y5" s="49" t="s">
        <v>83</v>
      </c>
    </row>
    <row r="6" spans="1:25" x14ac:dyDescent="0.2">
      <c r="A6" s="51" t="s">
        <v>1</v>
      </c>
      <c r="B6" s="1"/>
      <c r="C6" s="44"/>
      <c r="X6" s="44"/>
    </row>
    <row r="7" spans="1:25" x14ac:dyDescent="0.2">
      <c r="A7" s="45"/>
      <c r="B7" s="45" t="s">
        <v>109</v>
      </c>
      <c r="C7" s="44"/>
      <c r="D7" s="70">
        <v>15200000</v>
      </c>
      <c r="E7" s="71"/>
      <c r="F7" s="71"/>
      <c r="G7" s="71"/>
      <c r="H7" s="72">
        <v>1070177</v>
      </c>
      <c r="I7" s="72">
        <f>H7</f>
        <v>1070177</v>
      </c>
      <c r="J7" s="72">
        <f>I7+27130</f>
        <v>1097307</v>
      </c>
      <c r="K7" s="71">
        <f>SUM(H7:J7)</f>
        <v>3237661</v>
      </c>
      <c r="L7" s="72">
        <f>I7</f>
        <v>1070177</v>
      </c>
      <c r="M7" s="72">
        <f>L7</f>
        <v>1070177</v>
      </c>
      <c r="N7" s="72">
        <f>M7</f>
        <v>1070177</v>
      </c>
      <c r="O7" s="71">
        <f>SUM(L7:N7)</f>
        <v>3210531</v>
      </c>
      <c r="P7" s="72">
        <f>N7</f>
        <v>1070177</v>
      </c>
      <c r="Q7" s="72">
        <f>P7</f>
        <v>1070177</v>
      </c>
      <c r="R7" s="72">
        <f>Q7</f>
        <v>1070177</v>
      </c>
      <c r="S7" s="71">
        <f>SUM(P7:R7)</f>
        <v>3210531</v>
      </c>
      <c r="T7" s="72">
        <f>R7</f>
        <v>1070177</v>
      </c>
      <c r="U7" s="72">
        <f>R7</f>
        <v>1070177</v>
      </c>
      <c r="V7" s="72">
        <f>R7</f>
        <v>1070177</v>
      </c>
      <c r="W7" s="71">
        <f>SUM(T7:V7)</f>
        <v>3210531</v>
      </c>
      <c r="X7" s="44"/>
      <c r="Y7" s="46">
        <f>W7+S7+O7+K7</f>
        <v>12869254</v>
      </c>
    </row>
    <row r="8" spans="1:25" x14ac:dyDescent="0.2">
      <c r="A8" s="45"/>
      <c r="B8" s="45" t="s">
        <v>110</v>
      </c>
      <c r="C8" s="44"/>
      <c r="D8" s="70"/>
      <c r="E8" s="71"/>
      <c r="F8" s="71"/>
      <c r="G8" s="71"/>
      <c r="H8" s="70"/>
      <c r="I8" s="70"/>
      <c r="J8" s="70"/>
      <c r="K8" s="71">
        <f t="shared" ref="K8:K15" si="1">SUM(H8:J8)</f>
        <v>0</v>
      </c>
      <c r="L8" s="70"/>
      <c r="M8" s="70"/>
      <c r="N8" s="70"/>
      <c r="O8" s="71">
        <f t="shared" ref="O8:O15" si="2">SUM(L8:N8)</f>
        <v>0</v>
      </c>
      <c r="P8" s="70"/>
      <c r="Q8" s="70"/>
      <c r="R8" s="70"/>
      <c r="S8" s="71">
        <f t="shared" ref="S8:S15" si="3">SUM(P8:R8)</f>
        <v>0</v>
      </c>
      <c r="T8" s="70"/>
      <c r="U8" s="70"/>
      <c r="V8" s="70"/>
      <c r="W8" s="71">
        <f t="shared" ref="W8:W15" si="4">SUM(T8:V8)</f>
        <v>0</v>
      </c>
      <c r="X8" s="44"/>
      <c r="Y8" s="46">
        <f t="shared" ref="Y8:Y15" si="5">W8+S8+O8+K8</f>
        <v>0</v>
      </c>
    </row>
    <row r="9" spans="1:25" x14ac:dyDescent="0.2">
      <c r="A9" s="45"/>
      <c r="B9" s="45" t="s">
        <v>2</v>
      </c>
      <c r="C9" s="44"/>
      <c r="D9" s="70"/>
      <c r="E9" s="71"/>
      <c r="F9" s="71"/>
      <c r="G9" s="71"/>
      <c r="H9" s="70"/>
      <c r="I9" s="70"/>
      <c r="J9" s="70"/>
      <c r="K9" s="71">
        <f t="shared" si="1"/>
        <v>0</v>
      </c>
      <c r="L9" s="70"/>
      <c r="M9" s="70"/>
      <c r="N9" s="70"/>
      <c r="O9" s="71">
        <f t="shared" si="2"/>
        <v>0</v>
      </c>
      <c r="P9" s="70"/>
      <c r="Q9" s="70"/>
      <c r="R9" s="70"/>
      <c r="S9" s="71">
        <f t="shared" si="3"/>
        <v>0</v>
      </c>
      <c r="T9" s="70"/>
      <c r="U9" s="70"/>
      <c r="V9" s="70"/>
      <c r="W9" s="71">
        <f t="shared" si="4"/>
        <v>0</v>
      </c>
      <c r="X9" s="44"/>
      <c r="Y9" s="46">
        <f t="shared" si="5"/>
        <v>0</v>
      </c>
    </row>
    <row r="10" spans="1:25" x14ac:dyDescent="0.2">
      <c r="A10" s="45"/>
      <c r="B10" s="45" t="s">
        <v>123</v>
      </c>
      <c r="C10" s="44"/>
      <c r="D10" s="70">
        <v>550000</v>
      </c>
      <c r="E10" s="71"/>
      <c r="F10" s="71"/>
      <c r="G10" s="71"/>
      <c r="H10" s="70">
        <f>15000+15000</f>
        <v>30000</v>
      </c>
      <c r="I10" s="70">
        <f>H10</f>
        <v>30000</v>
      </c>
      <c r="J10" s="70">
        <f>15000+20000</f>
        <v>35000</v>
      </c>
      <c r="K10" s="71">
        <f t="shared" si="1"/>
        <v>95000</v>
      </c>
      <c r="L10" s="70">
        <f>30000+20000</f>
        <v>50000</v>
      </c>
      <c r="M10" s="70">
        <f>L10</f>
        <v>50000</v>
      </c>
      <c r="N10" s="70">
        <f>M10</f>
        <v>50000</v>
      </c>
      <c r="O10" s="71">
        <f t="shared" si="2"/>
        <v>150000</v>
      </c>
      <c r="P10" s="70">
        <f>N10</f>
        <v>50000</v>
      </c>
      <c r="Q10" s="70">
        <f>P10</f>
        <v>50000</v>
      </c>
      <c r="R10" s="70">
        <f>Q10</f>
        <v>50000</v>
      </c>
      <c r="S10" s="71">
        <f t="shared" si="3"/>
        <v>150000</v>
      </c>
      <c r="T10" s="70">
        <f>R10</f>
        <v>50000</v>
      </c>
      <c r="U10" s="70">
        <f>T10</f>
        <v>50000</v>
      </c>
      <c r="V10" s="70">
        <f>135000+20000</f>
        <v>155000</v>
      </c>
      <c r="W10" s="71">
        <f t="shared" si="4"/>
        <v>255000</v>
      </c>
      <c r="X10" s="44"/>
      <c r="Y10" s="46">
        <f t="shared" si="5"/>
        <v>650000</v>
      </c>
    </row>
    <row r="11" spans="1:25" x14ac:dyDescent="0.2">
      <c r="A11" s="45"/>
      <c r="B11" s="45" t="s">
        <v>3</v>
      </c>
      <c r="C11" s="44"/>
      <c r="D11" s="70"/>
      <c r="E11" s="71"/>
      <c r="F11" s="71"/>
      <c r="G11" s="71"/>
      <c r="H11" s="70"/>
      <c r="I11" s="70"/>
      <c r="J11" s="70"/>
      <c r="K11" s="71">
        <f t="shared" si="1"/>
        <v>0</v>
      </c>
      <c r="L11" s="70"/>
      <c r="M11" s="70"/>
      <c r="N11" s="70"/>
      <c r="O11" s="71">
        <f t="shared" si="2"/>
        <v>0</v>
      </c>
      <c r="P11" s="70"/>
      <c r="Q11" s="70"/>
      <c r="R11" s="70"/>
      <c r="S11" s="71">
        <f t="shared" si="3"/>
        <v>0</v>
      </c>
      <c r="T11" s="70"/>
      <c r="U11" s="70"/>
      <c r="V11" s="70"/>
      <c r="W11" s="71">
        <f t="shared" si="4"/>
        <v>0</v>
      </c>
      <c r="X11" s="44"/>
      <c r="Y11" s="46">
        <f t="shared" si="5"/>
        <v>0</v>
      </c>
    </row>
    <row r="12" spans="1:25" x14ac:dyDescent="0.2">
      <c r="A12" s="45"/>
      <c r="B12" s="45" t="s">
        <v>4</v>
      </c>
      <c r="C12" s="44"/>
      <c r="D12" s="70">
        <v>225000</v>
      </c>
      <c r="E12" s="71"/>
      <c r="F12" s="71"/>
      <c r="G12" s="71"/>
      <c r="H12" s="70">
        <v>18500</v>
      </c>
      <c r="I12" s="70">
        <v>21500</v>
      </c>
      <c r="J12" s="70">
        <v>25500</v>
      </c>
      <c r="K12" s="71">
        <f t="shared" si="1"/>
        <v>65500</v>
      </c>
      <c r="L12" s="70">
        <v>26000</v>
      </c>
      <c r="M12" s="70">
        <v>26000</v>
      </c>
      <c r="N12" s="70">
        <v>40000</v>
      </c>
      <c r="O12" s="71">
        <f t="shared" si="2"/>
        <v>92000</v>
      </c>
      <c r="P12" s="70">
        <v>26000</v>
      </c>
      <c r="Q12" s="70">
        <v>26000</v>
      </c>
      <c r="R12" s="70">
        <v>26000</v>
      </c>
      <c r="S12" s="71">
        <f t="shared" si="3"/>
        <v>78000</v>
      </c>
      <c r="T12" s="70">
        <v>26000</v>
      </c>
      <c r="U12" s="70">
        <v>26000</v>
      </c>
      <c r="V12" s="70">
        <v>27500</v>
      </c>
      <c r="W12" s="71">
        <f t="shared" si="4"/>
        <v>79500</v>
      </c>
      <c r="X12" s="44"/>
      <c r="Y12" s="46">
        <f t="shared" si="5"/>
        <v>315000</v>
      </c>
    </row>
    <row r="13" spans="1:25" x14ac:dyDescent="0.2">
      <c r="A13" s="45"/>
      <c r="B13" s="45" t="s">
        <v>5</v>
      </c>
      <c r="C13" s="44"/>
      <c r="D13" s="70"/>
      <c r="E13" s="71"/>
      <c r="F13" s="71"/>
      <c r="G13" s="71"/>
      <c r="H13" s="70"/>
      <c r="I13" s="70"/>
      <c r="J13" s="70"/>
      <c r="K13" s="71">
        <f t="shared" si="1"/>
        <v>0</v>
      </c>
      <c r="L13" s="70"/>
      <c r="M13" s="70"/>
      <c r="N13" s="70"/>
      <c r="O13" s="71">
        <f t="shared" si="2"/>
        <v>0</v>
      </c>
      <c r="P13" s="70"/>
      <c r="Q13" s="70"/>
      <c r="R13" s="70"/>
      <c r="S13" s="71">
        <f t="shared" si="3"/>
        <v>0</v>
      </c>
      <c r="T13" s="70"/>
      <c r="U13" s="70"/>
      <c r="V13" s="70"/>
      <c r="W13" s="71">
        <f t="shared" si="4"/>
        <v>0</v>
      </c>
      <c r="X13" s="44"/>
      <c r="Y13" s="46">
        <f t="shared" si="5"/>
        <v>0</v>
      </c>
    </row>
    <row r="14" spans="1:25" x14ac:dyDescent="0.2">
      <c r="A14" s="45"/>
      <c r="B14" s="45" t="s">
        <v>111</v>
      </c>
      <c r="C14" s="44"/>
      <c r="D14" s="70"/>
      <c r="E14" s="71"/>
      <c r="F14" s="71"/>
      <c r="G14" s="71"/>
      <c r="H14" s="70"/>
      <c r="I14" s="70"/>
      <c r="J14" s="70"/>
      <c r="K14" s="71">
        <f t="shared" si="1"/>
        <v>0</v>
      </c>
      <c r="L14" s="70"/>
      <c r="M14" s="70"/>
      <c r="N14" s="70"/>
      <c r="O14" s="71">
        <f t="shared" si="2"/>
        <v>0</v>
      </c>
      <c r="P14" s="70"/>
      <c r="Q14" s="70"/>
      <c r="R14" s="70"/>
      <c r="S14" s="71">
        <f t="shared" si="3"/>
        <v>0</v>
      </c>
      <c r="T14" s="70"/>
      <c r="U14" s="70"/>
      <c r="V14" s="70"/>
      <c r="W14" s="71">
        <f t="shared" si="4"/>
        <v>0</v>
      </c>
      <c r="X14" s="44"/>
      <c r="Y14" s="46">
        <f t="shared" si="5"/>
        <v>0</v>
      </c>
    </row>
    <row r="15" spans="1:25" x14ac:dyDescent="0.2">
      <c r="A15" s="45"/>
      <c r="B15" s="45" t="s">
        <v>6</v>
      </c>
      <c r="C15" s="44"/>
      <c r="D15" s="70">
        <v>125000</v>
      </c>
      <c r="E15" s="71"/>
      <c r="F15" s="71"/>
      <c r="G15" s="71"/>
      <c r="H15" s="70">
        <v>20750</v>
      </c>
      <c r="I15" s="70">
        <v>20750</v>
      </c>
      <c r="J15" s="70">
        <v>20750</v>
      </c>
      <c r="K15" s="71">
        <f t="shared" si="1"/>
        <v>62250</v>
      </c>
      <c r="L15" s="70">
        <v>20750</v>
      </c>
      <c r="M15" s="70">
        <v>20750</v>
      </c>
      <c r="N15" s="70">
        <v>20750</v>
      </c>
      <c r="O15" s="71">
        <f t="shared" si="2"/>
        <v>62250</v>
      </c>
      <c r="P15" s="70">
        <v>68750</v>
      </c>
      <c r="Q15" s="70">
        <v>20750</v>
      </c>
      <c r="R15" s="70">
        <v>20750</v>
      </c>
      <c r="S15" s="71">
        <f t="shared" si="3"/>
        <v>110250</v>
      </c>
      <c r="T15" s="70">
        <v>20750</v>
      </c>
      <c r="U15" s="70">
        <v>20750</v>
      </c>
      <c r="V15" s="70">
        <v>28753</v>
      </c>
      <c r="W15" s="71">
        <f t="shared" si="4"/>
        <v>70253</v>
      </c>
      <c r="X15" s="44"/>
      <c r="Y15" s="46">
        <f t="shared" si="5"/>
        <v>305003</v>
      </c>
    </row>
    <row r="16" spans="1:25" x14ac:dyDescent="0.2">
      <c r="A16" s="45"/>
      <c r="B16" s="52" t="s">
        <v>7</v>
      </c>
      <c r="C16" s="44"/>
      <c r="D16" s="73">
        <v>16100000</v>
      </c>
      <c r="E16" s="74"/>
      <c r="F16" s="74"/>
      <c r="G16" s="74"/>
      <c r="H16" s="73">
        <v>1190541.8333333333</v>
      </c>
      <c r="I16" s="73">
        <v>1190541.8333333333</v>
      </c>
      <c r="J16" s="73">
        <v>1270541.8333333333</v>
      </c>
      <c r="K16" s="73">
        <f>SUM(K7:K15)</f>
        <v>3460411</v>
      </c>
      <c r="L16" s="73">
        <v>1220541.8333333333</v>
      </c>
      <c r="M16" s="73">
        <v>1240541.8333333333</v>
      </c>
      <c r="N16" s="73">
        <v>1250541.8333333333</v>
      </c>
      <c r="O16" s="73">
        <f>SUM(O7:O15)</f>
        <v>3514781</v>
      </c>
      <c r="P16" s="73">
        <v>1235541.8333333333</v>
      </c>
      <c r="Q16" s="73">
        <v>1250541.8333333333</v>
      </c>
      <c r="R16" s="73">
        <v>1260541.8333333333</v>
      </c>
      <c r="S16" s="73">
        <f>SUM(S7:S15)</f>
        <v>3548781</v>
      </c>
      <c r="T16" s="73">
        <v>1245541.8333333333</v>
      </c>
      <c r="U16" s="73">
        <v>1285541.8333333333</v>
      </c>
      <c r="V16" s="73">
        <v>1398541.8333333333</v>
      </c>
      <c r="W16" s="73">
        <f>SUM(W7:W15)</f>
        <v>3615284</v>
      </c>
      <c r="X16" s="75"/>
      <c r="Y16" s="76">
        <f>SUM(Y7:Y15)</f>
        <v>14139257</v>
      </c>
    </row>
    <row r="17" spans="1:25" x14ac:dyDescent="0.2">
      <c r="A17" s="45"/>
      <c r="B17" s="55"/>
      <c r="C17" s="44"/>
      <c r="D17" s="56"/>
      <c r="E17" s="57"/>
      <c r="F17" s="57"/>
      <c r="G17" s="57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44"/>
    </row>
    <row r="18" spans="1:25" x14ac:dyDescent="0.2">
      <c r="A18" s="58" t="s">
        <v>115</v>
      </c>
      <c r="B18" s="1"/>
      <c r="C18" s="44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44"/>
    </row>
    <row r="19" spans="1:25" ht="13.5" x14ac:dyDescent="0.25">
      <c r="A19" s="60" t="s">
        <v>8</v>
      </c>
      <c r="B19" s="1"/>
      <c r="C19" s="44"/>
      <c r="D19" s="1"/>
      <c r="F19" s="1" t="s">
        <v>82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44"/>
    </row>
    <row r="20" spans="1:25" ht="15" x14ac:dyDescent="0.25">
      <c r="A20" s="45"/>
      <c r="B20" s="1" t="s">
        <v>9</v>
      </c>
      <c r="C20" s="44"/>
      <c r="D20" s="77">
        <v>644305.58799999999</v>
      </c>
      <c r="E20" s="78"/>
      <c r="F20" s="77">
        <v>5</v>
      </c>
      <c r="G20" s="78"/>
      <c r="H20" s="79">
        <v>49482</v>
      </c>
      <c r="I20" s="87">
        <v>49482.128933333333</v>
      </c>
      <c r="J20" s="79">
        <v>52602.128933333333</v>
      </c>
      <c r="K20" s="71">
        <f t="shared" ref="K20:K26" si="6">SUM(H20:J20)</f>
        <v>151566.25786666665</v>
      </c>
      <c r="L20" s="77">
        <v>52602.128933333333</v>
      </c>
      <c r="M20" s="77">
        <v>52602.128933333333</v>
      </c>
      <c r="N20" s="77">
        <v>55602.128933333333</v>
      </c>
      <c r="O20" s="71">
        <f t="shared" ref="O20:O26" si="7">SUM(L20:N20)</f>
        <v>160806.38680000001</v>
      </c>
      <c r="P20" s="77">
        <v>52602.128933333333</v>
      </c>
      <c r="Q20" s="77">
        <v>52602.128933333333</v>
      </c>
      <c r="R20" s="77">
        <v>52602.128933333333</v>
      </c>
      <c r="S20" s="71">
        <f t="shared" ref="S20:S26" si="8">SUM(P20:R20)</f>
        <v>157806.38680000001</v>
      </c>
      <c r="T20" s="77">
        <v>52602.128933333333</v>
      </c>
      <c r="U20" s="77">
        <v>52602.128933333333</v>
      </c>
      <c r="V20" s="77">
        <v>55602.128933333333</v>
      </c>
      <c r="W20" s="71">
        <f t="shared" ref="W20:W26" si="9">SUM(T20:V20)</f>
        <v>160806.38680000001</v>
      </c>
      <c r="X20" s="44"/>
      <c r="Y20" s="46">
        <f t="shared" ref="Y20:Y26" si="10">W20+S20+O20+K20</f>
        <v>630985.4182666667</v>
      </c>
    </row>
    <row r="21" spans="1:25" ht="15" x14ac:dyDescent="0.25">
      <c r="A21" s="45"/>
      <c r="B21" s="1" t="s">
        <v>10</v>
      </c>
      <c r="C21" s="44"/>
      <c r="D21" s="77">
        <v>3079262.0230000005</v>
      </c>
      <c r="E21" s="78"/>
      <c r="F21" s="77">
        <v>37</v>
      </c>
      <c r="G21" s="78"/>
      <c r="H21" s="77">
        <v>204859</v>
      </c>
      <c r="I21" s="87">
        <v>194993.45425799998</v>
      </c>
      <c r="J21" s="77">
        <v>221322.27433100002</v>
      </c>
      <c r="K21" s="71">
        <f t="shared" si="6"/>
        <v>621174.72858900006</v>
      </c>
      <c r="L21" s="77">
        <v>221322.27433100002</v>
      </c>
      <c r="M21" s="77">
        <v>224072.27433100002</v>
      </c>
      <c r="N21" s="77">
        <v>220572.27433100002</v>
      </c>
      <c r="O21" s="71">
        <f t="shared" si="7"/>
        <v>665966.82299300004</v>
      </c>
      <c r="P21" s="77">
        <v>224072.27433100002</v>
      </c>
      <c r="Q21" s="77">
        <v>224072.27433100002</v>
      </c>
      <c r="R21" s="77">
        <v>225072.27433100002</v>
      </c>
      <c r="S21" s="71">
        <f t="shared" si="8"/>
        <v>673216.82299300004</v>
      </c>
      <c r="T21" s="77">
        <v>226322.27433100002</v>
      </c>
      <c r="U21" s="77">
        <v>228322.27433100002</v>
      </c>
      <c r="V21" s="77">
        <v>226312.27433100002</v>
      </c>
      <c r="W21" s="71">
        <f t="shared" si="9"/>
        <v>680956.82299300004</v>
      </c>
      <c r="X21" s="44"/>
      <c r="Y21" s="46">
        <f t="shared" si="10"/>
        <v>2641315.1975680003</v>
      </c>
    </row>
    <row r="22" spans="1:25" ht="15" x14ac:dyDescent="0.25">
      <c r="A22" s="45"/>
      <c r="B22" s="1" t="s">
        <v>11</v>
      </c>
      <c r="C22" s="44"/>
      <c r="D22" s="77">
        <v>1784561.7939200001</v>
      </c>
      <c r="E22" s="78"/>
      <c r="F22" s="77">
        <v>30.200000000000003</v>
      </c>
      <c r="G22" s="78"/>
      <c r="H22" s="79">
        <v>92760</v>
      </c>
      <c r="I22" s="87">
        <v>103672.70824892266</v>
      </c>
      <c r="J22" s="77">
        <v>111311.7499093696</v>
      </c>
      <c r="K22" s="71">
        <f t="shared" si="6"/>
        <v>307744.45815829223</v>
      </c>
      <c r="L22" s="77">
        <v>111311.7499093696</v>
      </c>
      <c r="M22" s="77">
        <v>111311.7499093696</v>
      </c>
      <c r="N22" s="77">
        <v>111311.7499093696</v>
      </c>
      <c r="O22" s="71">
        <f t="shared" si="7"/>
        <v>333935.24972810876</v>
      </c>
      <c r="P22" s="77">
        <v>111311.7499093696</v>
      </c>
      <c r="Q22" s="77">
        <v>111311.7499093696</v>
      </c>
      <c r="R22" s="77">
        <v>111311.7499093696</v>
      </c>
      <c r="S22" s="71">
        <f t="shared" si="8"/>
        <v>333935.24972810876</v>
      </c>
      <c r="T22" s="77">
        <v>111311.7499093696</v>
      </c>
      <c r="U22" s="77">
        <v>111311.7499093696</v>
      </c>
      <c r="V22" s="77">
        <v>111311.7499093696</v>
      </c>
      <c r="W22" s="71">
        <f t="shared" si="9"/>
        <v>333935.24972810876</v>
      </c>
      <c r="X22" s="44"/>
      <c r="Y22" s="46">
        <f t="shared" si="10"/>
        <v>1309550.2073426186</v>
      </c>
    </row>
    <row r="23" spans="1:25" ht="15" x14ac:dyDescent="0.25">
      <c r="A23" s="45"/>
      <c r="B23" s="1" t="s">
        <v>12</v>
      </c>
      <c r="C23" s="44"/>
      <c r="D23" s="77">
        <v>1495635.9308800001</v>
      </c>
      <c r="E23" s="78"/>
      <c r="F23" s="77">
        <v>32.800000000000004</v>
      </c>
      <c r="G23" s="78"/>
      <c r="H23" s="79">
        <v>107823</v>
      </c>
      <c r="I23" s="87">
        <v>122590.54448324053</v>
      </c>
      <c r="J23" s="79">
        <v>143693.0003002797</v>
      </c>
      <c r="K23" s="71">
        <f t="shared" si="6"/>
        <v>374106.54478352022</v>
      </c>
      <c r="L23" s="79">
        <v>143693.0003002797</v>
      </c>
      <c r="M23" s="79">
        <v>146443.0003002797</v>
      </c>
      <c r="N23" s="79">
        <v>142943.0003002797</v>
      </c>
      <c r="O23" s="71">
        <f t="shared" si="7"/>
        <v>433079.00090083911</v>
      </c>
      <c r="P23" s="79">
        <v>146443.0003002797</v>
      </c>
      <c r="Q23" s="79">
        <v>146443.0003002797</v>
      </c>
      <c r="R23" s="79">
        <v>147443.0003002797</v>
      </c>
      <c r="S23" s="71">
        <f t="shared" si="8"/>
        <v>440329.00090083911</v>
      </c>
      <c r="T23" s="79">
        <v>148693.0003002797</v>
      </c>
      <c r="U23" s="79">
        <v>150693.0003002797</v>
      </c>
      <c r="V23" s="79">
        <v>148683.0003002797</v>
      </c>
      <c r="W23" s="71">
        <f t="shared" si="9"/>
        <v>448069.00090083911</v>
      </c>
      <c r="X23" s="44"/>
      <c r="Y23" s="46">
        <f t="shared" si="10"/>
        <v>1695583.5474860377</v>
      </c>
    </row>
    <row r="24" spans="1:25" ht="15" x14ac:dyDescent="0.25">
      <c r="A24" s="45"/>
      <c r="B24" s="1" t="s">
        <v>13</v>
      </c>
      <c r="C24" s="44"/>
      <c r="D24" s="77">
        <v>1199416.0368000001</v>
      </c>
      <c r="E24" s="78"/>
      <c r="F24" s="77">
        <v>21</v>
      </c>
      <c r="G24" s="78"/>
      <c r="H24" s="79">
        <v>59504</v>
      </c>
      <c r="I24" s="87">
        <v>59504.046106666668</v>
      </c>
      <c r="J24" s="79">
        <v>59504.046106666668</v>
      </c>
      <c r="K24" s="71">
        <f t="shared" si="6"/>
        <v>178512.09221333335</v>
      </c>
      <c r="L24" s="79">
        <v>59504.046106666668</v>
      </c>
      <c r="M24" s="79">
        <v>59504.046106666668</v>
      </c>
      <c r="N24" s="79">
        <v>59504.046106666668</v>
      </c>
      <c r="O24" s="71">
        <f t="shared" si="7"/>
        <v>178512.13832</v>
      </c>
      <c r="P24" s="79">
        <v>59504.046106666668</v>
      </c>
      <c r="Q24" s="79">
        <v>59504.046106666668</v>
      </c>
      <c r="R24" s="79">
        <v>59504.046106666668</v>
      </c>
      <c r="S24" s="71">
        <f t="shared" si="8"/>
        <v>178512.13832</v>
      </c>
      <c r="T24" s="79">
        <v>59504.046106666668</v>
      </c>
      <c r="U24" s="79">
        <v>59504.046106666668</v>
      </c>
      <c r="V24" s="79">
        <v>59504.046106666668</v>
      </c>
      <c r="W24" s="71">
        <f t="shared" si="9"/>
        <v>178512.13832</v>
      </c>
      <c r="X24" s="44"/>
      <c r="Y24" s="46">
        <f t="shared" si="10"/>
        <v>714048.50717333332</v>
      </c>
    </row>
    <row r="25" spans="1:25" ht="15" x14ac:dyDescent="0.25">
      <c r="A25" s="45"/>
      <c r="B25" s="1" t="s">
        <v>124</v>
      </c>
      <c r="C25" s="44"/>
      <c r="D25" s="77"/>
      <c r="E25" s="78"/>
      <c r="F25" s="77"/>
      <c r="G25" s="78"/>
      <c r="H25" s="79">
        <v>0</v>
      </c>
      <c r="I25" s="87"/>
      <c r="J25" s="79"/>
      <c r="K25" s="71">
        <f t="shared" si="6"/>
        <v>0</v>
      </c>
      <c r="L25" s="79"/>
      <c r="M25" s="79"/>
      <c r="N25" s="79"/>
      <c r="O25" s="71">
        <f t="shared" si="7"/>
        <v>0</v>
      </c>
      <c r="P25" s="79"/>
      <c r="Q25" s="79"/>
      <c r="R25" s="79"/>
      <c r="S25" s="71">
        <f t="shared" si="8"/>
        <v>0</v>
      </c>
      <c r="T25" s="79"/>
      <c r="U25" s="79"/>
      <c r="V25" s="79"/>
      <c r="W25" s="71">
        <f t="shared" si="9"/>
        <v>0</v>
      </c>
      <c r="X25" s="44"/>
      <c r="Y25" s="46">
        <f t="shared" si="10"/>
        <v>0</v>
      </c>
    </row>
    <row r="26" spans="1:25" ht="15" x14ac:dyDescent="0.25">
      <c r="A26" s="45"/>
      <c r="B26" s="1" t="s">
        <v>125</v>
      </c>
      <c r="C26" s="44"/>
      <c r="D26" s="77">
        <v>1737082.1648409045</v>
      </c>
      <c r="E26" s="78"/>
      <c r="F26" s="77"/>
      <c r="G26" s="78"/>
      <c r="H26" s="79">
        <v>106267</v>
      </c>
      <c r="I26" s="87">
        <v>118769.11183526744</v>
      </c>
      <c r="J26" s="79">
        <v>127520.52007576085</v>
      </c>
      <c r="K26" s="71">
        <f t="shared" si="6"/>
        <v>352556.63191102829</v>
      </c>
      <c r="L26" s="79">
        <v>127520.52007576085</v>
      </c>
      <c r="M26" s="79">
        <v>127520.52007576085</v>
      </c>
      <c r="N26" s="79">
        <v>127520.52007576085</v>
      </c>
      <c r="O26" s="71">
        <f t="shared" si="7"/>
        <v>382561.56022728258</v>
      </c>
      <c r="P26" s="79">
        <v>127520.52007576085</v>
      </c>
      <c r="Q26" s="79">
        <v>127520.52007576085</v>
      </c>
      <c r="R26" s="79">
        <v>127520.52007576085</v>
      </c>
      <c r="S26" s="71">
        <f t="shared" si="8"/>
        <v>382561.56022728258</v>
      </c>
      <c r="T26" s="79">
        <v>127520.52007576085</v>
      </c>
      <c r="U26" s="79">
        <v>127520.52007576085</v>
      </c>
      <c r="V26" s="79">
        <v>127520.52007576085</v>
      </c>
      <c r="W26" s="71">
        <f t="shared" si="9"/>
        <v>382561.56022728258</v>
      </c>
      <c r="X26" s="44"/>
      <c r="Y26" s="46">
        <f t="shared" si="10"/>
        <v>1500241.3125928761</v>
      </c>
    </row>
    <row r="27" spans="1:25" x14ac:dyDescent="0.2">
      <c r="A27" s="1"/>
      <c r="B27" s="52" t="s">
        <v>14</v>
      </c>
      <c r="C27" s="44"/>
      <c r="D27" s="73">
        <v>9940263.5374409053</v>
      </c>
      <c r="E27" s="74"/>
      <c r="F27" s="73">
        <v>127</v>
      </c>
      <c r="G27" s="74"/>
      <c r="H27" s="73">
        <f>SUM(H20:H26)</f>
        <v>620695</v>
      </c>
      <c r="I27" s="73">
        <f>SUM(I20:I26)</f>
        <v>649011.99386543047</v>
      </c>
      <c r="J27" s="73">
        <f>SUM(J20:J26)</f>
        <v>715953.71965641028</v>
      </c>
      <c r="K27" s="73">
        <f>SUM(K20:K26)</f>
        <v>1985660.713521841</v>
      </c>
      <c r="L27" s="73">
        <f t="shared" ref="L27:O27" si="11">SUM(L20:L26)</f>
        <v>715953.71965641028</v>
      </c>
      <c r="M27" s="73">
        <f t="shared" si="11"/>
        <v>721453.71965641028</v>
      </c>
      <c r="N27" s="73">
        <f t="shared" si="11"/>
        <v>717453.71965641028</v>
      </c>
      <c r="O27" s="73">
        <f t="shared" si="11"/>
        <v>2154861.15896923</v>
      </c>
      <c r="P27" s="73">
        <f t="shared" ref="P27" si="12">SUM(P20:P26)</f>
        <v>721453.71965641028</v>
      </c>
      <c r="Q27" s="73">
        <f t="shared" ref="Q27" si="13">SUM(Q20:Q26)</f>
        <v>721453.71965641028</v>
      </c>
      <c r="R27" s="73">
        <f t="shared" ref="R27" si="14">SUM(R20:R26)</f>
        <v>723453.71965641028</v>
      </c>
      <c r="S27" s="73">
        <f t="shared" ref="S27" si="15">SUM(S20:S26)</f>
        <v>2166361.15896923</v>
      </c>
      <c r="T27" s="73">
        <f t="shared" ref="T27" si="16">SUM(T20:T26)</f>
        <v>725953.71965641028</v>
      </c>
      <c r="U27" s="73">
        <f t="shared" ref="U27" si="17">SUM(U20:U26)</f>
        <v>729953.71965641028</v>
      </c>
      <c r="V27" s="73">
        <f t="shared" ref="V27" si="18">SUM(V20:V26)</f>
        <v>728933.71965641028</v>
      </c>
      <c r="W27" s="73">
        <f t="shared" ref="W27:Y27" si="19">SUM(W20:W26)</f>
        <v>2184841.15896923</v>
      </c>
      <c r="X27" s="75"/>
      <c r="Y27" s="73">
        <f t="shared" si="19"/>
        <v>8491724.1904295329</v>
      </c>
    </row>
    <row r="28" spans="1:25" x14ac:dyDescent="0.2">
      <c r="A28" s="1"/>
      <c r="C28" s="44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44"/>
    </row>
    <row r="29" spans="1:25" ht="13.5" x14ac:dyDescent="0.25">
      <c r="A29" s="60" t="s">
        <v>15</v>
      </c>
      <c r="B29" s="1"/>
      <c r="C29" s="44"/>
      <c r="D29" s="1"/>
      <c r="F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44"/>
    </row>
    <row r="30" spans="1:25" x14ac:dyDescent="0.2">
      <c r="A30" s="45"/>
      <c r="B30" s="1" t="s">
        <v>126</v>
      </c>
      <c r="C30" s="44"/>
      <c r="D30" s="77">
        <v>82100</v>
      </c>
      <c r="E30" s="78"/>
      <c r="F30" s="78"/>
      <c r="G30" s="78"/>
      <c r="H30" s="77">
        <v>2500</v>
      </c>
      <c r="I30" s="77">
        <v>2500</v>
      </c>
      <c r="J30" s="77">
        <v>0</v>
      </c>
      <c r="K30" s="71">
        <f>SUM(H30:J30)</f>
        <v>5000</v>
      </c>
      <c r="L30" s="77">
        <v>0</v>
      </c>
      <c r="M30" s="77">
        <v>0</v>
      </c>
      <c r="N30" s="77">
        <v>0</v>
      </c>
      <c r="O30" s="71">
        <f t="shared" ref="O30:O34" si="20">SUM(L30:N30)</f>
        <v>0</v>
      </c>
      <c r="P30" s="77">
        <v>2500</v>
      </c>
      <c r="Q30" s="77">
        <v>0</v>
      </c>
      <c r="R30" s="77">
        <v>0</v>
      </c>
      <c r="S30" s="71">
        <f t="shared" ref="S30:S34" si="21">SUM(P30:R30)</f>
        <v>2500</v>
      </c>
      <c r="T30" s="77">
        <v>0</v>
      </c>
      <c r="U30" s="77">
        <v>0</v>
      </c>
      <c r="V30" s="77">
        <v>0</v>
      </c>
      <c r="W30" s="71">
        <f t="shared" ref="W30:W34" si="22">SUM(T30:V30)</f>
        <v>0</v>
      </c>
      <c r="X30" s="44"/>
      <c r="Y30" s="46">
        <f t="shared" ref="Y30:Y34" si="23">W30+S30+O30+K30</f>
        <v>7500</v>
      </c>
    </row>
    <row r="31" spans="1:25" x14ac:dyDescent="0.2">
      <c r="A31" s="45"/>
      <c r="B31" s="1" t="s">
        <v>127</v>
      </c>
      <c r="C31" s="44"/>
      <c r="D31" s="77">
        <v>20000</v>
      </c>
      <c r="E31" s="78"/>
      <c r="F31" s="78"/>
      <c r="G31" s="78"/>
      <c r="H31" s="77">
        <v>0</v>
      </c>
      <c r="I31" s="77">
        <v>0</v>
      </c>
      <c r="J31" s="77">
        <v>1200</v>
      </c>
      <c r="K31" s="71">
        <f t="shared" ref="K31:K34" si="24">SUM(H31:J31)</f>
        <v>1200</v>
      </c>
      <c r="L31" s="77">
        <v>1200</v>
      </c>
      <c r="M31" s="77">
        <v>1200</v>
      </c>
      <c r="N31" s="77">
        <v>1200</v>
      </c>
      <c r="O31" s="71">
        <f t="shared" si="20"/>
        <v>3600</v>
      </c>
      <c r="P31" s="77">
        <v>1200</v>
      </c>
      <c r="Q31" s="77">
        <v>1200</v>
      </c>
      <c r="R31" s="77">
        <v>1200</v>
      </c>
      <c r="S31" s="71">
        <f t="shared" si="21"/>
        <v>3600</v>
      </c>
      <c r="T31" s="77">
        <v>1200</v>
      </c>
      <c r="U31" s="77">
        <v>1200</v>
      </c>
      <c r="V31" s="77">
        <v>1200</v>
      </c>
      <c r="W31" s="71">
        <f t="shared" si="22"/>
        <v>3600</v>
      </c>
      <c r="X31" s="44"/>
      <c r="Y31" s="46">
        <f t="shared" si="23"/>
        <v>12000</v>
      </c>
    </row>
    <row r="32" spans="1:25" x14ac:dyDescent="0.2">
      <c r="A32" s="45"/>
      <c r="B32" s="1" t="s">
        <v>16</v>
      </c>
      <c r="C32" s="44"/>
      <c r="D32" s="77">
        <v>85400</v>
      </c>
      <c r="E32" s="78"/>
      <c r="F32" s="78"/>
      <c r="G32" s="78"/>
      <c r="H32" s="77">
        <v>2500</v>
      </c>
      <c r="I32" s="77">
        <v>2500</v>
      </c>
      <c r="J32" s="77">
        <v>23500</v>
      </c>
      <c r="K32" s="71">
        <f t="shared" si="24"/>
        <v>28500</v>
      </c>
      <c r="L32" s="77">
        <v>23500</v>
      </c>
      <c r="M32" s="77">
        <v>13500</v>
      </c>
      <c r="N32" s="77">
        <v>13500</v>
      </c>
      <c r="O32" s="71">
        <f t="shared" si="20"/>
        <v>50500</v>
      </c>
      <c r="P32" s="77">
        <v>13500</v>
      </c>
      <c r="Q32" s="77">
        <v>13500</v>
      </c>
      <c r="R32" s="77">
        <v>13500</v>
      </c>
      <c r="S32" s="71">
        <f t="shared" si="21"/>
        <v>40500</v>
      </c>
      <c r="T32" s="77">
        <v>13500</v>
      </c>
      <c r="U32" s="77">
        <v>13500</v>
      </c>
      <c r="V32" s="77">
        <v>13500</v>
      </c>
      <c r="W32" s="71">
        <f t="shared" si="22"/>
        <v>40500</v>
      </c>
      <c r="X32" s="44"/>
      <c r="Y32" s="46">
        <f t="shared" si="23"/>
        <v>160000</v>
      </c>
    </row>
    <row r="33" spans="1:25" x14ac:dyDescent="0.2">
      <c r="A33" s="45"/>
      <c r="B33" s="45" t="s">
        <v>29</v>
      </c>
      <c r="C33" s="44"/>
      <c r="D33" s="77">
        <v>1011750</v>
      </c>
      <c r="E33" s="78"/>
      <c r="F33" s="78"/>
      <c r="G33" s="78"/>
      <c r="H33" s="77">
        <v>30000</v>
      </c>
      <c r="I33" s="77">
        <v>25000</v>
      </c>
      <c r="J33" s="77">
        <v>78000</v>
      </c>
      <c r="K33" s="71">
        <f t="shared" si="24"/>
        <v>133000</v>
      </c>
      <c r="L33" s="77">
        <v>78000</v>
      </c>
      <c r="M33" s="77">
        <v>78000</v>
      </c>
      <c r="N33" s="77">
        <v>63780</v>
      </c>
      <c r="O33" s="71">
        <f t="shared" si="20"/>
        <v>219780</v>
      </c>
      <c r="P33" s="77">
        <v>78000</v>
      </c>
      <c r="Q33" s="77">
        <v>65000</v>
      </c>
      <c r="R33" s="77">
        <v>78000</v>
      </c>
      <c r="S33" s="71">
        <f t="shared" si="21"/>
        <v>221000</v>
      </c>
      <c r="T33" s="77">
        <v>65000</v>
      </c>
      <c r="U33" s="77">
        <v>78000</v>
      </c>
      <c r="V33" s="77">
        <v>78000</v>
      </c>
      <c r="W33" s="71">
        <f t="shared" si="22"/>
        <v>221000</v>
      </c>
      <c r="X33" s="44"/>
      <c r="Y33" s="46">
        <f t="shared" si="23"/>
        <v>794780</v>
      </c>
    </row>
    <row r="34" spans="1:25" x14ac:dyDescent="0.2">
      <c r="A34" s="45"/>
      <c r="B34" s="1" t="s">
        <v>128</v>
      </c>
      <c r="C34" s="44"/>
      <c r="D34" s="77">
        <v>355728</v>
      </c>
      <c r="E34" s="78"/>
      <c r="F34" s="78"/>
      <c r="G34" s="78"/>
      <c r="H34" s="77">
        <v>35000</v>
      </c>
      <c r="I34" s="77">
        <v>42500</v>
      </c>
      <c r="J34" s="77">
        <v>33300</v>
      </c>
      <c r="K34" s="71">
        <f t="shared" si="24"/>
        <v>110800</v>
      </c>
      <c r="L34" s="77">
        <v>43300</v>
      </c>
      <c r="M34" s="77">
        <v>33300</v>
      </c>
      <c r="N34" s="77">
        <v>43800</v>
      </c>
      <c r="O34" s="71">
        <f t="shared" si="20"/>
        <v>120400</v>
      </c>
      <c r="P34" s="77">
        <v>50800</v>
      </c>
      <c r="Q34" s="77">
        <v>40800</v>
      </c>
      <c r="R34" s="77">
        <v>70800</v>
      </c>
      <c r="S34" s="71">
        <f t="shared" si="21"/>
        <v>162400</v>
      </c>
      <c r="T34" s="77">
        <v>56800</v>
      </c>
      <c r="U34" s="77">
        <v>45800</v>
      </c>
      <c r="V34" s="77">
        <v>58800</v>
      </c>
      <c r="W34" s="71">
        <f t="shared" si="22"/>
        <v>161400</v>
      </c>
      <c r="X34" s="44"/>
      <c r="Y34" s="46">
        <f t="shared" si="23"/>
        <v>555000</v>
      </c>
    </row>
    <row r="35" spans="1:25" x14ac:dyDescent="0.2">
      <c r="A35" s="1"/>
      <c r="B35" s="52" t="s">
        <v>17</v>
      </c>
      <c r="C35" s="44"/>
      <c r="D35" s="53">
        <v>1554978</v>
      </c>
      <c r="E35" s="54"/>
      <c r="F35" s="54"/>
      <c r="G35" s="54"/>
      <c r="H35" s="53">
        <f>SUM(H30:H34)</f>
        <v>70000</v>
      </c>
      <c r="I35" s="53">
        <f t="shared" ref="I35:J35" si="25">SUM(I30:I34)</f>
        <v>72500</v>
      </c>
      <c r="J35" s="53">
        <f t="shared" si="25"/>
        <v>136000</v>
      </c>
      <c r="K35" s="53">
        <f>SUM(K30:K34)</f>
        <v>278500</v>
      </c>
      <c r="L35" s="53">
        <f t="shared" ref="L35" si="26">SUM(L30:L34)</f>
        <v>146000</v>
      </c>
      <c r="M35" s="53">
        <f t="shared" ref="M35" si="27">SUM(M30:M34)</f>
        <v>126000</v>
      </c>
      <c r="N35" s="53">
        <f t="shared" ref="N35" si="28">SUM(N30:N34)</f>
        <v>122280</v>
      </c>
      <c r="O35" s="53">
        <f t="shared" ref="O35" si="29">SUM(O30:O34)</f>
        <v>394280</v>
      </c>
      <c r="P35" s="53">
        <f t="shared" ref="P35" si="30">SUM(P30:P34)</f>
        <v>146000</v>
      </c>
      <c r="Q35" s="53">
        <f t="shared" ref="Q35" si="31">SUM(Q30:Q34)</f>
        <v>120500</v>
      </c>
      <c r="R35" s="53">
        <f t="shared" ref="R35:S35" si="32">SUM(R30:R34)</f>
        <v>163500</v>
      </c>
      <c r="S35" s="53">
        <f t="shared" si="32"/>
        <v>430000</v>
      </c>
      <c r="T35" s="53">
        <f t="shared" ref="T35" si="33">SUM(T30:T34)</f>
        <v>136500</v>
      </c>
      <c r="U35" s="53">
        <f t="shared" ref="U35" si="34">SUM(U30:U34)</f>
        <v>138500</v>
      </c>
      <c r="V35" s="53">
        <f t="shared" ref="V35" si="35">SUM(V30:V34)</f>
        <v>151500</v>
      </c>
      <c r="W35" s="53">
        <f t="shared" ref="W35" si="36">SUM(W30:W34)</f>
        <v>426500</v>
      </c>
      <c r="X35" s="44"/>
      <c r="Y35" s="53">
        <f>SUM(Y30:Y34)</f>
        <v>1529280</v>
      </c>
    </row>
    <row r="36" spans="1:25" x14ac:dyDescent="0.2">
      <c r="A36" s="51"/>
      <c r="B36" s="51"/>
      <c r="C36" s="44"/>
      <c r="D36" s="45"/>
      <c r="F36" s="1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4"/>
    </row>
    <row r="37" spans="1:25" ht="13.5" x14ac:dyDescent="0.25">
      <c r="A37" s="61" t="s">
        <v>18</v>
      </c>
      <c r="B37" s="45"/>
      <c r="C37" s="44"/>
      <c r="D37" s="80"/>
      <c r="E37" s="78"/>
      <c r="F37" s="78"/>
      <c r="G37" s="78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44"/>
    </row>
    <row r="38" spans="1:25" x14ac:dyDescent="0.2">
      <c r="A38" s="45"/>
      <c r="B38" s="45" t="s">
        <v>19</v>
      </c>
      <c r="C38" s="44"/>
      <c r="D38" s="77">
        <v>12000</v>
      </c>
      <c r="E38" s="78"/>
      <c r="F38" s="78"/>
      <c r="G38" s="78"/>
      <c r="H38" s="77">
        <v>1000</v>
      </c>
      <c r="I38" s="77">
        <v>1000</v>
      </c>
      <c r="J38" s="77">
        <v>1000</v>
      </c>
      <c r="K38" s="71">
        <f t="shared" ref="K38:K43" si="37">SUM(H38:J38)</f>
        <v>3000</v>
      </c>
      <c r="L38" s="77">
        <v>1000</v>
      </c>
      <c r="M38" s="77">
        <v>1000</v>
      </c>
      <c r="N38" s="77">
        <v>1000</v>
      </c>
      <c r="O38" s="71">
        <f t="shared" ref="O38:O43" si="38">SUM(L38:N38)</f>
        <v>3000</v>
      </c>
      <c r="P38" s="77">
        <v>1000</v>
      </c>
      <c r="Q38" s="77">
        <v>1000</v>
      </c>
      <c r="R38" s="77">
        <v>1000</v>
      </c>
      <c r="S38" s="71">
        <f t="shared" ref="S38:S43" si="39">SUM(P38:R38)</f>
        <v>3000</v>
      </c>
      <c r="T38" s="77">
        <v>1000</v>
      </c>
      <c r="U38" s="77">
        <v>1000</v>
      </c>
      <c r="V38" s="77">
        <v>1000</v>
      </c>
      <c r="W38" s="71">
        <f t="shared" ref="W38:W43" si="40">SUM(T38:V38)</f>
        <v>3000</v>
      </c>
      <c r="X38" s="44"/>
      <c r="Y38" s="46">
        <f t="shared" ref="Y38:Y43" si="41">W38+S38+O38+K38</f>
        <v>12000</v>
      </c>
    </row>
    <row r="39" spans="1:25" x14ac:dyDescent="0.2">
      <c r="A39" s="45"/>
      <c r="B39" s="45" t="s">
        <v>112</v>
      </c>
      <c r="C39" s="44"/>
      <c r="D39" s="77">
        <v>1363097</v>
      </c>
      <c r="E39" s="78"/>
      <c r="F39" s="78"/>
      <c r="G39" s="78"/>
      <c r="H39" s="77">
        <v>91666.666666666672</v>
      </c>
      <c r="I39" s="77">
        <v>91666.666666666672</v>
      </c>
      <c r="J39" s="77">
        <v>91666.666666666672</v>
      </c>
      <c r="K39" s="71">
        <f t="shared" si="37"/>
        <v>275000</v>
      </c>
      <c r="L39" s="77">
        <v>91666.666666666672</v>
      </c>
      <c r="M39" s="77">
        <v>91666.666666666672</v>
      </c>
      <c r="N39" s="77">
        <v>91666.666666666672</v>
      </c>
      <c r="O39" s="71">
        <f t="shared" si="38"/>
        <v>275000</v>
      </c>
      <c r="P39" s="77">
        <v>91666.666666666672</v>
      </c>
      <c r="Q39" s="77">
        <v>91666.666666666672</v>
      </c>
      <c r="R39" s="77">
        <v>91666.666666666672</v>
      </c>
      <c r="S39" s="71">
        <f t="shared" si="39"/>
        <v>275000</v>
      </c>
      <c r="T39" s="77">
        <v>91666.666666666672</v>
      </c>
      <c r="U39" s="77">
        <v>91666.666666666672</v>
      </c>
      <c r="V39" s="77">
        <v>91666.666666666672</v>
      </c>
      <c r="W39" s="71">
        <f t="shared" si="40"/>
        <v>275000</v>
      </c>
      <c r="X39" s="44"/>
      <c r="Y39" s="46">
        <f t="shared" si="41"/>
        <v>1100000</v>
      </c>
    </row>
    <row r="40" spans="1:25" x14ac:dyDescent="0.2">
      <c r="A40" s="45"/>
      <c r="B40" s="45" t="s">
        <v>113</v>
      </c>
      <c r="C40" s="44"/>
      <c r="D40" s="77">
        <v>130310</v>
      </c>
      <c r="E40" s="78"/>
      <c r="F40" s="78"/>
      <c r="G40" s="78"/>
      <c r="H40" s="77">
        <v>10000</v>
      </c>
      <c r="I40" s="77">
        <v>10000</v>
      </c>
      <c r="J40" s="77">
        <v>10000</v>
      </c>
      <c r="K40" s="71">
        <f t="shared" si="37"/>
        <v>30000</v>
      </c>
      <c r="L40" s="77">
        <v>10000</v>
      </c>
      <c r="M40" s="77">
        <v>10000</v>
      </c>
      <c r="N40" s="77">
        <v>10000</v>
      </c>
      <c r="O40" s="71">
        <f t="shared" si="38"/>
        <v>30000</v>
      </c>
      <c r="P40" s="77">
        <v>10000</v>
      </c>
      <c r="Q40" s="77">
        <v>10000</v>
      </c>
      <c r="R40" s="77">
        <v>10000</v>
      </c>
      <c r="S40" s="71">
        <f t="shared" si="39"/>
        <v>30000</v>
      </c>
      <c r="T40" s="77">
        <v>10000</v>
      </c>
      <c r="U40" s="77">
        <v>10000</v>
      </c>
      <c r="V40" s="77">
        <v>10000</v>
      </c>
      <c r="W40" s="71">
        <f t="shared" si="40"/>
        <v>30000</v>
      </c>
      <c r="X40" s="44"/>
      <c r="Y40" s="46">
        <f t="shared" si="41"/>
        <v>120000</v>
      </c>
    </row>
    <row r="41" spans="1:25" x14ac:dyDescent="0.2">
      <c r="A41" s="45"/>
      <c r="B41" s="45" t="s">
        <v>20</v>
      </c>
      <c r="C41" s="44"/>
      <c r="D41" s="77">
        <v>372000</v>
      </c>
      <c r="E41" s="78"/>
      <c r="F41" s="78"/>
      <c r="G41" s="78"/>
      <c r="H41" s="77">
        <v>46687.606081273087</v>
      </c>
      <c r="I41" s="77">
        <v>46687.606081273087</v>
      </c>
      <c r="J41" s="77">
        <v>41602.148718613236</v>
      </c>
      <c r="K41" s="71">
        <f t="shared" si="37"/>
        <v>134977.3608811594</v>
      </c>
      <c r="L41" s="77">
        <v>38394.296618357483</v>
      </c>
      <c r="M41" s="77">
        <v>38394.296618357483</v>
      </c>
      <c r="N41" s="77">
        <v>46687.606081273087</v>
      </c>
      <c r="O41" s="71">
        <f t="shared" si="38"/>
        <v>123476.19931798805</v>
      </c>
      <c r="P41" s="77">
        <v>50004.929866439321</v>
      </c>
      <c r="Q41" s="77">
        <v>50004.929866439321</v>
      </c>
      <c r="R41" s="77">
        <v>46687.606081273087</v>
      </c>
      <c r="S41" s="71">
        <f t="shared" si="39"/>
        <v>146697.46581415174</v>
      </c>
      <c r="T41" s="77">
        <v>40052.958510940611</v>
      </c>
      <c r="U41" s="77">
        <v>36735.634725774369</v>
      </c>
      <c r="V41" s="77">
        <v>40052.044444444444</v>
      </c>
      <c r="W41" s="71">
        <f t="shared" si="40"/>
        <v>116840.63768115942</v>
      </c>
      <c r="X41" s="44"/>
      <c r="Y41" s="46">
        <f t="shared" si="41"/>
        <v>521991.66369445866</v>
      </c>
    </row>
    <row r="42" spans="1:25" x14ac:dyDescent="0.2">
      <c r="A42" s="45"/>
      <c r="B42" s="45" t="s">
        <v>21</v>
      </c>
      <c r="C42" s="44"/>
      <c r="D42" s="77">
        <v>480000</v>
      </c>
      <c r="E42" s="78"/>
      <c r="F42" s="78"/>
      <c r="G42" s="78"/>
      <c r="H42" s="77">
        <v>40316.666666666672</v>
      </c>
      <c r="I42" s="77">
        <v>41316.666666666672</v>
      </c>
      <c r="J42" s="77">
        <v>52316.666666666672</v>
      </c>
      <c r="K42" s="71">
        <f t="shared" si="37"/>
        <v>133950</v>
      </c>
      <c r="L42" s="77">
        <v>52316.666666666672</v>
      </c>
      <c r="M42" s="77">
        <v>50316.666666666672</v>
      </c>
      <c r="N42" s="77">
        <v>44316.666666666672</v>
      </c>
      <c r="O42" s="71">
        <f t="shared" si="38"/>
        <v>146950</v>
      </c>
      <c r="P42" s="77">
        <v>52316.666666666672</v>
      </c>
      <c r="Q42" s="77">
        <v>46316.666666666672</v>
      </c>
      <c r="R42" s="77">
        <v>52316.666666666672</v>
      </c>
      <c r="S42" s="71">
        <f t="shared" si="39"/>
        <v>150950</v>
      </c>
      <c r="T42" s="77">
        <v>46316.666666666672</v>
      </c>
      <c r="U42" s="77">
        <v>52316.666666666672</v>
      </c>
      <c r="V42" s="77">
        <v>50316.666666666672</v>
      </c>
      <c r="W42" s="71">
        <f t="shared" si="40"/>
        <v>148950</v>
      </c>
      <c r="X42" s="44"/>
      <c r="Y42" s="46">
        <f t="shared" si="41"/>
        <v>580800</v>
      </c>
    </row>
    <row r="43" spans="1:25" x14ac:dyDescent="0.2">
      <c r="A43" s="45"/>
      <c r="B43" s="45" t="s">
        <v>114</v>
      </c>
      <c r="C43" s="44"/>
      <c r="D43" s="77">
        <v>340000</v>
      </c>
      <c r="E43" s="78"/>
      <c r="F43" s="78"/>
      <c r="G43" s="78"/>
      <c r="H43" s="77"/>
      <c r="I43" s="77"/>
      <c r="J43" s="77"/>
      <c r="K43" s="71">
        <f t="shared" si="37"/>
        <v>0</v>
      </c>
      <c r="L43" s="77"/>
      <c r="M43" s="77"/>
      <c r="N43" s="77"/>
      <c r="O43" s="71">
        <f t="shared" si="38"/>
        <v>0</v>
      </c>
      <c r="P43" s="77"/>
      <c r="Q43" s="77"/>
      <c r="R43" s="77"/>
      <c r="S43" s="71">
        <f t="shared" si="39"/>
        <v>0</v>
      </c>
      <c r="T43" s="77"/>
      <c r="U43" s="77"/>
      <c r="V43" s="77"/>
      <c r="W43" s="71">
        <f t="shared" si="40"/>
        <v>0</v>
      </c>
      <c r="X43" s="44"/>
      <c r="Y43" s="46">
        <f t="shared" si="41"/>
        <v>0</v>
      </c>
    </row>
    <row r="44" spans="1:25" x14ac:dyDescent="0.2">
      <c r="A44" s="45"/>
      <c r="B44" s="52" t="s">
        <v>22</v>
      </c>
      <c r="C44" s="44"/>
      <c r="D44" s="53">
        <v>2697407</v>
      </c>
      <c r="E44" s="54"/>
      <c r="F44" s="54"/>
      <c r="G44" s="54"/>
      <c r="H44" s="53">
        <f>SUM(H38:H43)</f>
        <v>189670.93941460643</v>
      </c>
      <c r="I44" s="53">
        <f t="shared" ref="I44:K44" si="42">SUM(I38:I43)</f>
        <v>190670.93941460643</v>
      </c>
      <c r="J44" s="53">
        <f t="shared" si="42"/>
        <v>196585.48205194657</v>
      </c>
      <c r="K44" s="53">
        <f t="shared" si="42"/>
        <v>576927.36088115943</v>
      </c>
      <c r="L44" s="53">
        <f t="shared" ref="L44" si="43">SUM(L38:L43)</f>
        <v>193377.62995169085</v>
      </c>
      <c r="M44" s="53">
        <f t="shared" ref="M44" si="44">SUM(M38:M43)</f>
        <v>191377.62995169085</v>
      </c>
      <c r="N44" s="53">
        <f t="shared" ref="N44" si="45">SUM(N38:N43)</f>
        <v>193670.93941460643</v>
      </c>
      <c r="O44" s="53">
        <f t="shared" ref="O44" si="46">SUM(O38:O43)</f>
        <v>578426.19931798801</v>
      </c>
      <c r="P44" s="53">
        <f t="shared" ref="P44" si="47">SUM(P38:P43)</f>
        <v>204988.26319977269</v>
      </c>
      <c r="Q44" s="53">
        <f t="shared" ref="Q44" si="48">SUM(Q38:Q43)</f>
        <v>198988.26319977269</v>
      </c>
      <c r="R44" s="53">
        <f t="shared" ref="R44:S44" si="49">SUM(R38:R43)</f>
        <v>201670.93941460643</v>
      </c>
      <c r="S44" s="53">
        <f t="shared" si="49"/>
        <v>605647.4658141518</v>
      </c>
      <c r="T44" s="53">
        <f t="shared" ref="T44" si="50">SUM(T38:T43)</f>
        <v>189036.29184427398</v>
      </c>
      <c r="U44" s="53">
        <f t="shared" ref="U44" si="51">SUM(U38:U43)</f>
        <v>191718.96805910772</v>
      </c>
      <c r="V44" s="53">
        <f t="shared" ref="V44" si="52">SUM(V38:V43)</f>
        <v>193035.37777777779</v>
      </c>
      <c r="W44" s="53">
        <f t="shared" ref="W44" si="53">SUM(W38:W43)</f>
        <v>573790.63768115942</v>
      </c>
      <c r="X44" s="53">
        <v>0</v>
      </c>
      <c r="Y44" s="53">
        <f>SUM(Y38:Y43)</f>
        <v>2334791.6636944585</v>
      </c>
    </row>
    <row r="45" spans="1:25" x14ac:dyDescent="0.2">
      <c r="A45" s="45"/>
      <c r="B45" s="51"/>
      <c r="C45" s="44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44"/>
    </row>
    <row r="46" spans="1:25" ht="13.5" x14ac:dyDescent="0.25">
      <c r="A46" s="61" t="s">
        <v>116</v>
      </c>
      <c r="B46" s="45"/>
      <c r="C46" s="44"/>
      <c r="D46" s="45"/>
      <c r="F46" s="1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4"/>
    </row>
    <row r="47" spans="1:25" x14ac:dyDescent="0.2">
      <c r="A47" s="45"/>
      <c r="B47" s="45" t="s">
        <v>23</v>
      </c>
      <c r="C47" s="44"/>
      <c r="D47" s="77">
        <v>48500</v>
      </c>
      <c r="E47" s="78"/>
      <c r="F47" s="78"/>
      <c r="G47" s="78"/>
      <c r="H47" s="77">
        <v>2500</v>
      </c>
      <c r="I47" s="77">
        <v>10000</v>
      </c>
      <c r="J47" s="77">
        <v>1250</v>
      </c>
      <c r="K47" s="71">
        <f t="shared" ref="K47:K58" si="54">SUM(H47:J47)</f>
        <v>13750</v>
      </c>
      <c r="L47" s="77">
        <v>1250</v>
      </c>
      <c r="M47" s="77">
        <v>1250</v>
      </c>
      <c r="N47" s="77">
        <v>1250</v>
      </c>
      <c r="O47" s="71">
        <f t="shared" ref="O47:O58" si="55">SUM(L47:N47)</f>
        <v>3750</v>
      </c>
      <c r="P47" s="77">
        <v>1250</v>
      </c>
      <c r="Q47" s="77">
        <v>1250</v>
      </c>
      <c r="R47" s="77">
        <v>1250</v>
      </c>
      <c r="S47" s="71">
        <f t="shared" ref="S47:S58" si="56">SUM(P47:R47)</f>
        <v>3750</v>
      </c>
      <c r="T47" s="77">
        <v>1250</v>
      </c>
      <c r="U47" s="77">
        <v>1250</v>
      </c>
      <c r="V47" s="77">
        <v>1250</v>
      </c>
      <c r="W47" s="71">
        <f t="shared" ref="W47:W58" si="57">SUM(T47:V47)</f>
        <v>3750</v>
      </c>
      <c r="X47" s="44"/>
      <c r="Y47" s="46">
        <f t="shared" ref="Y47:Y58" si="58">W47+S47+O47+K47</f>
        <v>25000</v>
      </c>
    </row>
    <row r="48" spans="1:25" x14ac:dyDescent="0.2">
      <c r="A48" s="45"/>
      <c r="B48" s="45" t="s">
        <v>24</v>
      </c>
      <c r="C48" s="44"/>
      <c r="D48" s="77">
        <v>40000</v>
      </c>
      <c r="E48" s="78"/>
      <c r="F48" s="78"/>
      <c r="G48" s="78"/>
      <c r="H48" s="77">
        <v>3296.4444444444439</v>
      </c>
      <c r="I48" s="77">
        <v>3296.4444444444439</v>
      </c>
      <c r="J48" s="77">
        <v>3296.4444444444439</v>
      </c>
      <c r="K48" s="71">
        <f t="shared" si="54"/>
        <v>9889.3333333333321</v>
      </c>
      <c r="L48" s="77">
        <v>3296.4444444444439</v>
      </c>
      <c r="M48" s="77">
        <v>3296.4444444444439</v>
      </c>
      <c r="N48" s="77">
        <v>3296.4444444444439</v>
      </c>
      <c r="O48" s="71">
        <f t="shared" si="55"/>
        <v>9889.3333333333321</v>
      </c>
      <c r="P48" s="77">
        <v>3296.4444444444439</v>
      </c>
      <c r="Q48" s="77">
        <v>3296.4444444444439</v>
      </c>
      <c r="R48" s="77">
        <v>3296.4444444444439</v>
      </c>
      <c r="S48" s="71">
        <f t="shared" si="56"/>
        <v>9889.3333333333321</v>
      </c>
      <c r="T48" s="77">
        <v>3296.4444444444439</v>
      </c>
      <c r="U48" s="77">
        <v>3296.4444444444439</v>
      </c>
      <c r="V48" s="77">
        <v>3296.4444444444439</v>
      </c>
      <c r="W48" s="71">
        <f t="shared" si="57"/>
        <v>9889.3333333333321</v>
      </c>
      <c r="X48" s="44"/>
      <c r="Y48" s="46">
        <f t="shared" si="58"/>
        <v>39557.333333333328</v>
      </c>
    </row>
    <row r="49" spans="1:25" x14ac:dyDescent="0.2">
      <c r="A49" s="45"/>
      <c r="B49" s="45" t="s">
        <v>25</v>
      </c>
      <c r="C49" s="44"/>
      <c r="D49" s="77">
        <v>142000</v>
      </c>
      <c r="E49" s="78"/>
      <c r="F49" s="78"/>
      <c r="G49" s="78"/>
      <c r="H49" s="77">
        <v>14645.888888888887</v>
      </c>
      <c r="I49" s="77">
        <v>14645.888888888887</v>
      </c>
      <c r="J49" s="77">
        <v>14645.888888888887</v>
      </c>
      <c r="K49" s="71">
        <f t="shared" si="54"/>
        <v>43937.666666666657</v>
      </c>
      <c r="L49" s="77">
        <v>14645.888888888887</v>
      </c>
      <c r="M49" s="77">
        <v>14645.888888888887</v>
      </c>
      <c r="N49" s="77">
        <v>14645.888888888887</v>
      </c>
      <c r="O49" s="71">
        <f t="shared" si="55"/>
        <v>43937.666666666657</v>
      </c>
      <c r="P49" s="77">
        <v>14645.888888888887</v>
      </c>
      <c r="Q49" s="77">
        <v>14645.888888888887</v>
      </c>
      <c r="R49" s="77">
        <v>14645.888888888887</v>
      </c>
      <c r="S49" s="71">
        <f t="shared" si="56"/>
        <v>43937.666666666657</v>
      </c>
      <c r="T49" s="77">
        <v>14645.888888888887</v>
      </c>
      <c r="U49" s="77">
        <v>14645.888888888887</v>
      </c>
      <c r="V49" s="77">
        <v>14645.888888888887</v>
      </c>
      <c r="W49" s="71">
        <f t="shared" si="57"/>
        <v>43937.666666666657</v>
      </c>
      <c r="X49" s="44"/>
      <c r="Y49" s="46">
        <f t="shared" si="58"/>
        <v>175750.66666666663</v>
      </c>
    </row>
    <row r="50" spans="1:25" x14ac:dyDescent="0.2">
      <c r="A50" s="45"/>
      <c r="B50" s="45" t="s">
        <v>26</v>
      </c>
      <c r="C50" s="44"/>
      <c r="D50" s="77">
        <v>110000</v>
      </c>
      <c r="E50" s="78"/>
      <c r="F50" s="78"/>
      <c r="G50" s="78"/>
      <c r="H50" s="77">
        <v>19166.666666666668</v>
      </c>
      <c r="I50" s="77">
        <v>24166.666666666668</v>
      </c>
      <c r="J50" s="77">
        <v>29166.666666666668</v>
      </c>
      <c r="K50" s="71">
        <f t="shared" si="54"/>
        <v>72500</v>
      </c>
      <c r="L50" s="77">
        <v>19166.666666666668</v>
      </c>
      <c r="M50" s="77">
        <v>19166.666666666668</v>
      </c>
      <c r="N50" s="77">
        <v>14166.666666666668</v>
      </c>
      <c r="O50" s="71">
        <f t="shared" si="55"/>
        <v>52500</v>
      </c>
      <c r="P50" s="77">
        <v>11666.666666666668</v>
      </c>
      <c r="Q50" s="77">
        <v>11666.666666666668</v>
      </c>
      <c r="R50" s="77">
        <v>11666.666666666668</v>
      </c>
      <c r="S50" s="71">
        <f t="shared" si="56"/>
        <v>35000</v>
      </c>
      <c r="T50" s="77">
        <v>11666.666666666668</v>
      </c>
      <c r="U50" s="77">
        <v>11666.666666666668</v>
      </c>
      <c r="V50" s="77">
        <v>6666.666666666667</v>
      </c>
      <c r="W50" s="71">
        <f t="shared" si="57"/>
        <v>30000.000000000004</v>
      </c>
      <c r="X50" s="44"/>
      <c r="Y50" s="46">
        <f t="shared" si="58"/>
        <v>190000</v>
      </c>
    </row>
    <row r="51" spans="1:25" x14ac:dyDescent="0.2">
      <c r="A51" s="45"/>
      <c r="B51" s="45" t="s">
        <v>27</v>
      </c>
      <c r="C51" s="44"/>
      <c r="D51" s="77">
        <v>225000</v>
      </c>
      <c r="E51" s="78"/>
      <c r="F51" s="78"/>
      <c r="G51" s="78"/>
      <c r="H51" s="77">
        <v>17500</v>
      </c>
      <c r="I51" s="77">
        <v>17500</v>
      </c>
      <c r="J51" s="77">
        <v>17500</v>
      </c>
      <c r="K51" s="71">
        <f t="shared" si="54"/>
        <v>52500</v>
      </c>
      <c r="L51" s="77">
        <v>17500</v>
      </c>
      <c r="M51" s="77">
        <v>17500</v>
      </c>
      <c r="N51" s="77">
        <v>17500</v>
      </c>
      <c r="O51" s="71">
        <f t="shared" si="55"/>
        <v>52500</v>
      </c>
      <c r="P51" s="77">
        <v>17500</v>
      </c>
      <c r="Q51" s="77">
        <v>17500</v>
      </c>
      <c r="R51" s="77">
        <v>17500</v>
      </c>
      <c r="S51" s="71">
        <f t="shared" si="56"/>
        <v>52500</v>
      </c>
      <c r="T51" s="77">
        <v>17500</v>
      </c>
      <c r="U51" s="77">
        <v>17500</v>
      </c>
      <c r="V51" s="77">
        <v>17500</v>
      </c>
      <c r="W51" s="71">
        <f t="shared" si="57"/>
        <v>52500</v>
      </c>
      <c r="X51" s="44"/>
      <c r="Y51" s="46">
        <f t="shared" si="58"/>
        <v>210000</v>
      </c>
    </row>
    <row r="52" spans="1:25" x14ac:dyDescent="0.2">
      <c r="A52" s="45"/>
      <c r="B52" s="45" t="s">
        <v>28</v>
      </c>
      <c r="C52" s="44"/>
      <c r="D52" s="77">
        <v>66150</v>
      </c>
      <c r="E52" s="78"/>
      <c r="F52" s="78"/>
      <c r="G52" s="78"/>
      <c r="H52" s="77">
        <v>0</v>
      </c>
      <c r="I52" s="77">
        <v>0</v>
      </c>
      <c r="J52" s="77">
        <v>2500</v>
      </c>
      <c r="K52" s="71">
        <f t="shared" si="54"/>
        <v>2500</v>
      </c>
      <c r="L52" s="77">
        <v>2500</v>
      </c>
      <c r="M52" s="77">
        <v>4000</v>
      </c>
      <c r="N52" s="77">
        <v>5000</v>
      </c>
      <c r="O52" s="71">
        <f t="shared" si="55"/>
        <v>11500</v>
      </c>
      <c r="P52" s="77">
        <v>3500</v>
      </c>
      <c r="Q52" s="77">
        <v>5000</v>
      </c>
      <c r="R52" s="77">
        <v>5000</v>
      </c>
      <c r="S52" s="71">
        <f t="shared" si="56"/>
        <v>13500</v>
      </c>
      <c r="T52" s="77">
        <v>6000</v>
      </c>
      <c r="U52" s="77">
        <v>8500</v>
      </c>
      <c r="V52" s="77">
        <v>6000</v>
      </c>
      <c r="W52" s="71">
        <f t="shared" si="57"/>
        <v>20500</v>
      </c>
      <c r="X52" s="44"/>
      <c r="Y52" s="46">
        <f t="shared" si="58"/>
        <v>48000</v>
      </c>
    </row>
    <row r="53" spans="1:25" x14ac:dyDescent="0.2">
      <c r="A53" s="45"/>
      <c r="B53" s="45" t="s">
        <v>117</v>
      </c>
      <c r="C53" s="44"/>
      <c r="D53" s="77">
        <v>139500</v>
      </c>
      <c r="E53" s="78"/>
      <c r="F53" s="78"/>
      <c r="G53" s="78"/>
      <c r="H53" s="77">
        <v>4375</v>
      </c>
      <c r="I53" s="77">
        <v>4875</v>
      </c>
      <c r="J53" s="77">
        <v>7961.48</v>
      </c>
      <c r="K53" s="71">
        <f t="shared" si="54"/>
        <v>17211.48</v>
      </c>
      <c r="L53" s="77">
        <v>7875</v>
      </c>
      <c r="M53" s="77">
        <v>7875</v>
      </c>
      <c r="N53" s="77">
        <v>5875</v>
      </c>
      <c r="O53" s="71">
        <f t="shared" si="55"/>
        <v>21625</v>
      </c>
      <c r="P53" s="77">
        <v>8375</v>
      </c>
      <c r="Q53" s="77">
        <v>11961.48</v>
      </c>
      <c r="R53" s="77">
        <v>15875</v>
      </c>
      <c r="S53" s="71">
        <f t="shared" si="56"/>
        <v>36211.479999999996</v>
      </c>
      <c r="T53" s="77">
        <v>15875</v>
      </c>
      <c r="U53" s="77">
        <v>10875</v>
      </c>
      <c r="V53" s="77">
        <v>10875</v>
      </c>
      <c r="W53" s="71">
        <f t="shared" si="57"/>
        <v>37625</v>
      </c>
      <c r="X53" s="44"/>
      <c r="Y53" s="46">
        <f t="shared" si="58"/>
        <v>112672.95999999999</v>
      </c>
    </row>
    <row r="54" spans="1:25" x14ac:dyDescent="0.2">
      <c r="A54" s="45"/>
      <c r="B54" s="45" t="s">
        <v>118</v>
      </c>
      <c r="C54" s="44"/>
      <c r="D54" s="77">
        <v>160000</v>
      </c>
      <c r="E54" s="78"/>
      <c r="F54" s="78"/>
      <c r="G54" s="78"/>
      <c r="H54" s="79">
        <v>63497.450512632779</v>
      </c>
      <c r="I54" s="77">
        <v>0</v>
      </c>
      <c r="J54" s="77">
        <v>0</v>
      </c>
      <c r="K54" s="71">
        <f t="shared" si="54"/>
        <v>63497.450512632779</v>
      </c>
      <c r="L54" s="77">
        <v>0</v>
      </c>
      <c r="M54" s="77">
        <v>0</v>
      </c>
      <c r="N54" s="77">
        <v>63497.450512632779</v>
      </c>
      <c r="O54" s="71">
        <f t="shared" si="55"/>
        <v>63497.450512632779</v>
      </c>
      <c r="P54" s="77">
        <v>0</v>
      </c>
      <c r="Q54" s="77">
        <v>0</v>
      </c>
      <c r="R54" s="77">
        <v>0</v>
      </c>
      <c r="S54" s="71">
        <f t="shared" si="56"/>
        <v>0</v>
      </c>
      <c r="T54" s="77">
        <v>0</v>
      </c>
      <c r="U54" s="77">
        <v>0</v>
      </c>
      <c r="V54" s="77">
        <v>0</v>
      </c>
      <c r="W54" s="71">
        <f t="shared" si="57"/>
        <v>0</v>
      </c>
      <c r="X54" s="44"/>
      <c r="Y54" s="46">
        <f t="shared" si="58"/>
        <v>126994.90102526556</v>
      </c>
    </row>
    <row r="55" spans="1:25" x14ac:dyDescent="0.2">
      <c r="A55" s="45"/>
      <c r="B55" s="45" t="s">
        <v>30</v>
      </c>
      <c r="C55" s="44"/>
      <c r="D55" s="77">
        <v>400000</v>
      </c>
      <c r="E55" s="78"/>
      <c r="F55" s="78"/>
      <c r="G55" s="78"/>
      <c r="H55" s="77">
        <v>37250</v>
      </c>
      <c r="I55" s="77">
        <v>37250</v>
      </c>
      <c r="J55" s="77">
        <v>37250</v>
      </c>
      <c r="K55" s="71">
        <f t="shared" si="54"/>
        <v>111750</v>
      </c>
      <c r="L55" s="77">
        <v>37250</v>
      </c>
      <c r="M55" s="77">
        <v>37250</v>
      </c>
      <c r="N55" s="77">
        <v>37250</v>
      </c>
      <c r="O55" s="71">
        <f t="shared" si="55"/>
        <v>111750</v>
      </c>
      <c r="P55" s="77">
        <v>37250</v>
      </c>
      <c r="Q55" s="77">
        <v>37250</v>
      </c>
      <c r="R55" s="77">
        <v>37250</v>
      </c>
      <c r="S55" s="71">
        <f t="shared" si="56"/>
        <v>111750</v>
      </c>
      <c r="T55" s="77">
        <v>37250</v>
      </c>
      <c r="U55" s="77">
        <v>37250</v>
      </c>
      <c r="V55" s="77">
        <v>37250</v>
      </c>
      <c r="W55" s="71">
        <f t="shared" si="57"/>
        <v>111750</v>
      </c>
      <c r="X55" s="44"/>
      <c r="Y55" s="46">
        <f t="shared" si="58"/>
        <v>447000</v>
      </c>
    </row>
    <row r="56" spans="1:25" x14ac:dyDescent="0.2">
      <c r="A56" s="45"/>
      <c r="B56" s="45" t="s">
        <v>119</v>
      </c>
      <c r="C56" s="44"/>
      <c r="D56" s="77"/>
      <c r="E56" s="78"/>
      <c r="F56" s="78"/>
      <c r="G56" s="78"/>
      <c r="H56" s="77"/>
      <c r="I56" s="77"/>
      <c r="J56" s="77"/>
      <c r="K56" s="71">
        <f t="shared" si="54"/>
        <v>0</v>
      </c>
      <c r="L56" s="77"/>
      <c r="M56" s="77"/>
      <c r="N56" s="77"/>
      <c r="O56" s="71">
        <f t="shared" si="55"/>
        <v>0</v>
      </c>
      <c r="P56" s="77"/>
      <c r="Q56" s="77"/>
      <c r="R56" s="77"/>
      <c r="S56" s="71">
        <f t="shared" si="56"/>
        <v>0</v>
      </c>
      <c r="T56" s="77"/>
      <c r="U56" s="77"/>
      <c r="V56" s="77"/>
      <c r="W56" s="71">
        <f t="shared" si="57"/>
        <v>0</v>
      </c>
      <c r="X56" s="44"/>
      <c r="Y56" s="46">
        <f t="shared" si="58"/>
        <v>0</v>
      </c>
    </row>
    <row r="57" spans="1:25" x14ac:dyDescent="0.2">
      <c r="A57" s="45"/>
      <c r="B57" s="45" t="s">
        <v>120</v>
      </c>
      <c r="C57" s="44"/>
      <c r="D57" s="77"/>
      <c r="E57" s="78"/>
      <c r="F57" s="78"/>
      <c r="G57" s="78"/>
      <c r="H57" s="77"/>
      <c r="I57" s="77"/>
      <c r="J57" s="77"/>
      <c r="K57" s="71">
        <f t="shared" si="54"/>
        <v>0</v>
      </c>
      <c r="L57" s="77"/>
      <c r="M57" s="77"/>
      <c r="N57" s="77"/>
      <c r="O57" s="71">
        <f t="shared" si="55"/>
        <v>0</v>
      </c>
      <c r="P57" s="77"/>
      <c r="Q57" s="77"/>
      <c r="R57" s="77"/>
      <c r="S57" s="71">
        <f t="shared" si="56"/>
        <v>0</v>
      </c>
      <c r="T57" s="77"/>
      <c r="U57" s="77"/>
      <c r="V57" s="77"/>
      <c r="W57" s="71">
        <f t="shared" si="57"/>
        <v>0</v>
      </c>
      <c r="X57" s="44"/>
      <c r="Y57" s="46">
        <f t="shared" si="58"/>
        <v>0</v>
      </c>
    </row>
    <row r="58" spans="1:25" x14ac:dyDescent="0.2">
      <c r="A58" s="45"/>
      <c r="B58" s="45" t="s">
        <v>31</v>
      </c>
      <c r="C58" s="44"/>
      <c r="D58" s="77">
        <v>314700.45999999996</v>
      </c>
      <c r="E58" s="78"/>
      <c r="F58" s="78"/>
      <c r="G58" s="78"/>
      <c r="H58" s="77">
        <v>5041.666666666667</v>
      </c>
      <c r="I58" s="77">
        <v>5541.666666666667</v>
      </c>
      <c r="J58" s="77">
        <v>4191.666666666667</v>
      </c>
      <c r="K58" s="71">
        <f t="shared" si="54"/>
        <v>14775</v>
      </c>
      <c r="L58" s="77">
        <v>4291.666666666667</v>
      </c>
      <c r="M58" s="77">
        <v>6991.666666666667</v>
      </c>
      <c r="N58" s="77">
        <v>8491.6666666666679</v>
      </c>
      <c r="O58" s="71">
        <f t="shared" si="55"/>
        <v>19775</v>
      </c>
      <c r="P58" s="77">
        <v>11491.666666666666</v>
      </c>
      <c r="Q58" s="77">
        <v>11491.666666666666</v>
      </c>
      <c r="R58" s="77">
        <v>8991.6666666666679</v>
      </c>
      <c r="S58" s="71">
        <f t="shared" si="56"/>
        <v>31975</v>
      </c>
      <c r="T58" s="77">
        <v>5991.666666666667</v>
      </c>
      <c r="U58" s="77">
        <v>4991.666666666667</v>
      </c>
      <c r="V58" s="77">
        <v>6991.666666666667</v>
      </c>
      <c r="W58" s="71">
        <f t="shared" si="57"/>
        <v>17975</v>
      </c>
      <c r="X58" s="44"/>
      <c r="Y58" s="46">
        <f t="shared" si="58"/>
        <v>84500</v>
      </c>
    </row>
    <row r="59" spans="1:25" x14ac:dyDescent="0.2">
      <c r="A59" s="45"/>
      <c r="B59" s="52" t="s">
        <v>32</v>
      </c>
      <c r="C59" s="44"/>
      <c r="D59" s="53">
        <v>1645850.46</v>
      </c>
      <c r="E59" s="54"/>
      <c r="F59" s="54"/>
      <c r="G59" s="54"/>
      <c r="H59" s="53">
        <f>SUM(H47:H58)</f>
        <v>167273.11717929944</v>
      </c>
      <c r="I59" s="53">
        <f t="shared" ref="I59:J59" si="59">SUM(I47:I58)</f>
        <v>117275.66666666667</v>
      </c>
      <c r="J59" s="53">
        <f t="shared" si="59"/>
        <v>117762.14666666667</v>
      </c>
      <c r="K59" s="53">
        <f>SUM(K47:K58)</f>
        <v>402310.93051263277</v>
      </c>
      <c r="L59" s="53">
        <f t="shared" ref="L59:O59" si="60">SUM(L47:L58)</f>
        <v>107775.66666666667</v>
      </c>
      <c r="M59" s="53">
        <f t="shared" si="60"/>
        <v>111975.66666666667</v>
      </c>
      <c r="N59" s="53">
        <f t="shared" si="60"/>
        <v>170973.11717929944</v>
      </c>
      <c r="O59" s="53">
        <f t="shared" si="60"/>
        <v>390724.45051263279</v>
      </c>
      <c r="P59" s="53">
        <f t="shared" ref="P59" si="61">SUM(P47:P58)</f>
        <v>108975.66666666667</v>
      </c>
      <c r="Q59" s="53">
        <f t="shared" ref="Q59" si="62">SUM(Q47:Q58)</f>
        <v>114062.14666666667</v>
      </c>
      <c r="R59" s="53">
        <f t="shared" ref="R59" si="63">SUM(R47:R58)</f>
        <v>115475.66666666667</v>
      </c>
      <c r="S59" s="53">
        <f t="shared" ref="S59" si="64">SUM(S47:S58)</f>
        <v>338513.48</v>
      </c>
      <c r="T59" s="53">
        <f t="shared" ref="T59" si="65">SUM(T47:T58)</f>
        <v>113475.66666666667</v>
      </c>
      <c r="U59" s="53">
        <f t="shared" ref="U59" si="66">SUM(U47:U58)</f>
        <v>109975.66666666667</v>
      </c>
      <c r="V59" s="53">
        <f t="shared" ref="V59" si="67">SUM(V47:V58)</f>
        <v>104475.66666666667</v>
      </c>
      <c r="W59" s="53">
        <f t="shared" ref="W59:Y59" si="68">SUM(W47:W58)</f>
        <v>327927</v>
      </c>
      <c r="X59" s="44"/>
      <c r="Y59" s="53">
        <f t="shared" si="68"/>
        <v>1459475.8610252654</v>
      </c>
    </row>
    <row r="60" spans="1:25" x14ac:dyDescent="0.2">
      <c r="A60" s="45"/>
      <c r="B60" s="51"/>
      <c r="C60" s="44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44"/>
    </row>
    <row r="61" spans="1:25" x14ac:dyDescent="0.2">
      <c r="A61" s="45"/>
      <c r="B61" s="52" t="s">
        <v>121</v>
      </c>
      <c r="C61" s="44"/>
      <c r="D61" s="53">
        <v>15838498.997440904</v>
      </c>
      <c r="E61" s="54"/>
      <c r="F61" s="54"/>
      <c r="G61" s="54"/>
      <c r="H61" s="53">
        <f>H59+H44+H35+H27</f>
        <v>1047639.0565939059</v>
      </c>
      <c r="I61" s="53">
        <f t="shared" ref="I61:W61" si="69">I59+I44+I35+I27</f>
        <v>1029458.5999467035</v>
      </c>
      <c r="J61" s="53">
        <f t="shared" si="69"/>
        <v>1166301.3483750236</v>
      </c>
      <c r="K61" s="53">
        <f t="shared" si="69"/>
        <v>3243399.0049156332</v>
      </c>
      <c r="L61" s="53">
        <f t="shared" si="69"/>
        <v>1163107.0162747679</v>
      </c>
      <c r="M61" s="53">
        <f t="shared" si="69"/>
        <v>1150807.0162747679</v>
      </c>
      <c r="N61" s="53">
        <f t="shared" si="69"/>
        <v>1204377.7762503163</v>
      </c>
      <c r="O61" s="53">
        <f t="shared" si="69"/>
        <v>3518291.8087998508</v>
      </c>
      <c r="P61" s="53">
        <f t="shared" si="69"/>
        <v>1181417.6495228496</v>
      </c>
      <c r="Q61" s="53">
        <f t="shared" si="69"/>
        <v>1155004.1295228496</v>
      </c>
      <c r="R61" s="53">
        <f t="shared" si="69"/>
        <v>1204100.3257376833</v>
      </c>
      <c r="S61" s="53">
        <f t="shared" si="69"/>
        <v>3540522.1047833818</v>
      </c>
      <c r="T61" s="53">
        <f t="shared" si="69"/>
        <v>1164965.6781673511</v>
      </c>
      <c r="U61" s="53">
        <f t="shared" si="69"/>
        <v>1170148.3543821848</v>
      </c>
      <c r="V61" s="53">
        <f t="shared" si="69"/>
        <v>1177944.7641008548</v>
      </c>
      <c r="W61" s="53">
        <f t="shared" si="69"/>
        <v>3513058.7966503892</v>
      </c>
      <c r="X61" s="44"/>
      <c r="Y61" s="90">
        <f t="shared" ref="Y61:Y62" si="70">W61+S61+O61+K61</f>
        <v>13815271.715149254</v>
      </c>
    </row>
    <row r="62" spans="1:25" x14ac:dyDescent="0.2">
      <c r="A62" s="55" t="s">
        <v>122</v>
      </c>
      <c r="B62" s="52"/>
      <c r="C62" s="44"/>
      <c r="D62" s="53">
        <v>261501.00255909562</v>
      </c>
      <c r="E62" s="54"/>
      <c r="F62" s="54"/>
      <c r="G62" s="54"/>
      <c r="H62" s="53">
        <f>H16-H61</f>
        <v>142902.77673942735</v>
      </c>
      <c r="I62" s="53">
        <f t="shared" ref="I62:W62" si="71">I16-I61</f>
        <v>161083.23338662973</v>
      </c>
      <c r="J62" s="53">
        <f t="shared" si="71"/>
        <v>104240.48495830968</v>
      </c>
      <c r="K62" s="53">
        <f t="shared" si="71"/>
        <v>217011.99508436676</v>
      </c>
      <c r="L62" s="53">
        <f t="shared" si="71"/>
        <v>57434.817058565328</v>
      </c>
      <c r="M62" s="53">
        <f t="shared" si="71"/>
        <v>89734.817058565328</v>
      </c>
      <c r="N62" s="53">
        <f t="shared" si="71"/>
        <v>46164.05708301696</v>
      </c>
      <c r="O62" s="53">
        <f t="shared" si="71"/>
        <v>-3510.8087998507544</v>
      </c>
      <c r="P62" s="53">
        <f t="shared" si="71"/>
        <v>54124.183810483664</v>
      </c>
      <c r="Q62" s="53">
        <f t="shared" si="71"/>
        <v>95537.703810483683</v>
      </c>
      <c r="R62" s="53">
        <f t="shared" si="71"/>
        <v>56441.50759564992</v>
      </c>
      <c r="S62" s="53">
        <f t="shared" si="71"/>
        <v>8258.8952166181989</v>
      </c>
      <c r="T62" s="53">
        <f t="shared" si="71"/>
        <v>80576.1551659822</v>
      </c>
      <c r="U62" s="53">
        <f t="shared" si="71"/>
        <v>115393.47895114846</v>
      </c>
      <c r="V62" s="53">
        <f t="shared" si="71"/>
        <v>220597.06923247851</v>
      </c>
      <c r="W62" s="53">
        <f t="shared" si="71"/>
        <v>102225.20334961079</v>
      </c>
      <c r="X62" s="44"/>
      <c r="Y62" s="89">
        <f t="shared" si="70"/>
        <v>323985.284850745</v>
      </c>
    </row>
    <row r="63" spans="1:25" x14ac:dyDescent="0.2">
      <c r="A63" s="55"/>
      <c r="B63" s="51"/>
      <c r="C63" s="44"/>
      <c r="D63" s="62"/>
      <c r="E63" s="54"/>
      <c r="F63" s="54"/>
      <c r="G63" s="54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44"/>
      <c r="Y63" s="62"/>
    </row>
    <row r="64" spans="1:25" x14ac:dyDescent="0.2">
      <c r="A64" s="55" t="s">
        <v>33</v>
      </c>
      <c r="B64" s="52"/>
      <c r="C64" s="44"/>
      <c r="D64" s="67">
        <v>261501.00255909562</v>
      </c>
      <c r="E64" s="68"/>
      <c r="F64" s="68"/>
      <c r="G64" s="68"/>
      <c r="H64" s="81">
        <f>H62</f>
        <v>142902.77673942735</v>
      </c>
      <c r="I64" s="81">
        <f t="shared" ref="I64:W64" si="72">I62</f>
        <v>161083.23338662973</v>
      </c>
      <c r="J64" s="81">
        <f t="shared" si="72"/>
        <v>104240.48495830968</v>
      </c>
      <c r="K64" s="81">
        <f t="shared" si="72"/>
        <v>217011.99508436676</v>
      </c>
      <c r="L64" s="81">
        <f t="shared" si="72"/>
        <v>57434.817058565328</v>
      </c>
      <c r="M64" s="81">
        <f t="shared" si="72"/>
        <v>89734.817058565328</v>
      </c>
      <c r="N64" s="81">
        <f t="shared" si="72"/>
        <v>46164.05708301696</v>
      </c>
      <c r="O64" s="81">
        <f t="shared" si="72"/>
        <v>-3510.8087998507544</v>
      </c>
      <c r="P64" s="81">
        <f t="shared" si="72"/>
        <v>54124.183810483664</v>
      </c>
      <c r="Q64" s="81">
        <f t="shared" si="72"/>
        <v>95537.703810483683</v>
      </c>
      <c r="R64" s="81">
        <f t="shared" si="72"/>
        <v>56441.50759564992</v>
      </c>
      <c r="S64" s="81">
        <f t="shared" si="72"/>
        <v>8258.8952166181989</v>
      </c>
      <c r="T64" s="81">
        <f t="shared" si="72"/>
        <v>80576.1551659822</v>
      </c>
      <c r="U64" s="81">
        <f t="shared" si="72"/>
        <v>115393.47895114846</v>
      </c>
      <c r="V64" s="81">
        <f t="shared" si="72"/>
        <v>220597.06923247851</v>
      </c>
      <c r="W64" s="81">
        <f t="shared" si="72"/>
        <v>102225.20334961079</v>
      </c>
      <c r="X64" s="82"/>
      <c r="Y64" s="81">
        <f>Y62</f>
        <v>323985.284850745</v>
      </c>
    </row>
    <row r="66" spans="2:15" ht="12.75" customHeight="1" x14ac:dyDescent="0.2">
      <c r="O66" s="83" t="s">
        <v>134</v>
      </c>
    </row>
    <row r="67" spans="2:15" ht="25.5" customHeight="1" x14ac:dyDescent="0.25">
      <c r="B67"/>
    </row>
    <row r="68" spans="2:15" ht="12.75" customHeight="1" x14ac:dyDescent="0.25">
      <c r="B68"/>
      <c r="E68" s="42"/>
      <c r="F68" s="42"/>
      <c r="G68" s="42"/>
    </row>
    <row r="69" spans="2:15" ht="12.75" customHeight="1" x14ac:dyDescent="0.25">
      <c r="B69"/>
      <c r="E69" s="42"/>
      <c r="F69" s="42"/>
      <c r="G69" s="42"/>
    </row>
    <row r="70" spans="2:15" ht="12.75" customHeight="1" x14ac:dyDescent="0.25">
      <c r="B70"/>
      <c r="E70" s="42"/>
      <c r="F70" s="42"/>
      <c r="G70" s="42"/>
    </row>
    <row r="71" spans="2:15" ht="12.75" customHeight="1" x14ac:dyDescent="0.25">
      <c r="B71"/>
    </row>
    <row r="72" spans="2:15" ht="12.75" customHeight="1" x14ac:dyDescent="0.25">
      <c r="B72"/>
    </row>
    <row r="73" spans="2:15" ht="12.75" customHeight="1" x14ac:dyDescent="0.25">
      <c r="B73"/>
      <c r="E73" s="42"/>
      <c r="F73" s="42"/>
      <c r="G73" s="42"/>
    </row>
    <row r="74" spans="2:15" ht="12.75" customHeight="1" x14ac:dyDescent="0.25">
      <c r="B74"/>
      <c r="E74" s="42"/>
      <c r="F74" s="42"/>
      <c r="G74" s="42"/>
    </row>
    <row r="75" spans="2:15" ht="12.75" customHeight="1" x14ac:dyDescent="0.25">
      <c r="B75"/>
      <c r="E75" s="42"/>
      <c r="F75" s="42"/>
      <c r="G75" s="42"/>
    </row>
    <row r="76" spans="2:15" ht="12.75" customHeight="1" x14ac:dyDescent="0.25">
      <c r="B76"/>
    </row>
    <row r="77" spans="2:15" ht="12.75" customHeight="1" x14ac:dyDescent="0.25">
      <c r="B77"/>
    </row>
    <row r="78" spans="2:15" ht="12.75" customHeight="1" x14ac:dyDescent="0.25">
      <c r="B78"/>
    </row>
  </sheetData>
  <pageMargins left="0.75" right="0.35" top="0.5" bottom="0.5" header="0.5" footer="0.5"/>
  <pageSetup scale="32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 Sheet</vt:lpstr>
      <vt:lpstr>Enrollment</vt:lpstr>
      <vt:lpstr>Annual Budget</vt:lpstr>
      <vt:lpstr>References</vt:lpstr>
      <vt:lpstr>'Annual Budget'!Print_Area</vt:lpstr>
      <vt:lpstr>'Cover Sheet'!Print_Area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Arndt</dc:creator>
  <cp:lastModifiedBy>Windows User</cp:lastModifiedBy>
  <cp:lastPrinted>2019-04-29T22:39:29Z</cp:lastPrinted>
  <dcterms:created xsi:type="dcterms:W3CDTF">2015-03-09T19:17:40Z</dcterms:created>
  <dcterms:modified xsi:type="dcterms:W3CDTF">2019-07-02T15:13:50Z</dcterms:modified>
</cp:coreProperties>
</file>